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4"/>
  </bookViews>
  <sheets>
    <sheet name="مرداد 96" sheetId="24" r:id="rId1"/>
    <sheet name="سارا" sheetId="20" r:id="rId2"/>
    <sheet name="مسکن مریم یاران" sheetId="13" r:id="rId3"/>
    <sheet name="مسکن ایلیا" sheetId="15" r:id="rId4"/>
    <sheet name="برنامه 5 ساله" sheetId="18" r:id="rId5"/>
    <sheet name="مسکن مریم سید الشهدا" sheetId="14" r:id="rId6"/>
    <sheet name="مسکن علی سید الشهدا" sheetId="16" r:id="rId7"/>
    <sheet name="بدهی خانه" sheetId="10" r:id="rId8"/>
    <sheet name="اردیبهشت95" sheetId="5" r:id="rId9"/>
    <sheet name="خرداد 95" sheetId="4" r:id="rId10"/>
    <sheet name="تیرماه95" sheetId="2" r:id="rId11"/>
    <sheet name="مرداد 95" sheetId="3" r:id="rId12"/>
    <sheet name="شهریور 95" sheetId="6" r:id="rId13"/>
    <sheet name="مهر 95" sheetId="7" r:id="rId14"/>
    <sheet name="آبان 95" sheetId="8" r:id="rId15"/>
    <sheet name="آذر 95" sheetId="9" r:id="rId16"/>
    <sheet name="دی 95" sheetId="11" r:id="rId17"/>
    <sheet name="بهمن 95" sheetId="12" r:id="rId18"/>
    <sheet name="اسفند 95" sheetId="17" r:id="rId19"/>
    <sheet name="فروردین 96" sheetId="19" r:id="rId20"/>
    <sheet name="اردیبهشت 96" sheetId="21" r:id="rId21"/>
    <sheet name="خرداد 96" sheetId="22" r:id="rId22"/>
    <sheet name="تیر 96" sheetId="23" r:id="rId23"/>
  </sheets>
  <calcPr calcId="145621"/>
</workbook>
</file>

<file path=xl/calcChain.xml><?xml version="1.0" encoding="utf-8"?>
<calcChain xmlns="http://schemas.openxmlformats.org/spreadsheetml/2006/main">
  <c r="G36" i="10" l="1"/>
  <c r="T42" i="10"/>
  <c r="S42" i="10"/>
  <c r="K129" i="20" l="1"/>
  <c r="J129" i="20"/>
  <c r="I129" i="20"/>
  <c r="D129" i="20"/>
  <c r="C129" i="20"/>
  <c r="B129" i="20"/>
  <c r="J123" i="20"/>
  <c r="H123" i="20"/>
  <c r="S63" i="10" l="1"/>
  <c r="S58" i="10"/>
  <c r="S57" i="10"/>
  <c r="S56" i="10"/>
  <c r="S55" i="10"/>
  <c r="S54" i="10"/>
  <c r="S53" i="10"/>
  <c r="S52" i="10"/>
  <c r="S51" i="10"/>
  <c r="S45" i="10"/>
  <c r="Q43" i="10"/>
  <c r="V42" i="10"/>
  <c r="W42" i="10"/>
  <c r="R42" i="10"/>
  <c r="U41" i="10"/>
  <c r="V41" i="10" s="1"/>
  <c r="S41" i="10"/>
  <c r="S43" i="10" s="1"/>
  <c r="R41" i="10"/>
  <c r="U13" i="10"/>
  <c r="G128" i="20"/>
  <c r="G127" i="20" s="1"/>
  <c r="G126" i="20" s="1"/>
  <c r="G125" i="20" s="1"/>
  <c r="G124" i="20" s="1"/>
  <c r="G123" i="20" s="1"/>
  <c r="G122" i="20" s="1"/>
  <c r="D146" i="15"/>
  <c r="D145" i="15" s="1"/>
  <c r="D144" i="15" s="1"/>
  <c r="D143" i="15" s="1"/>
  <c r="D142" i="15" s="1"/>
  <c r="D141" i="15" s="1"/>
  <c r="D140" i="15" s="1"/>
  <c r="D139" i="15" s="1"/>
  <c r="D138" i="15" s="1"/>
  <c r="D137" i="15" s="1"/>
  <c r="D136" i="15" s="1"/>
  <c r="D135" i="15" s="1"/>
  <c r="D134" i="15" s="1"/>
  <c r="D133" i="15" s="1"/>
  <c r="D132" i="15" s="1"/>
  <c r="D131" i="15" s="1"/>
  <c r="D130" i="15" s="1"/>
  <c r="D129" i="15" s="1"/>
  <c r="D128" i="15" s="1"/>
  <c r="D127" i="15" s="1"/>
  <c r="D126" i="15" s="1"/>
  <c r="D125" i="15" s="1"/>
  <c r="D124" i="15" s="1"/>
  <c r="D123" i="15" s="1"/>
  <c r="D122" i="15" s="1"/>
  <c r="D121" i="15" s="1"/>
  <c r="D120" i="15" s="1"/>
  <c r="D119" i="15" s="1"/>
  <c r="D118" i="15" s="1"/>
  <c r="D117" i="15" s="1"/>
  <c r="D116" i="15" s="1"/>
  <c r="D115" i="15" s="1"/>
  <c r="D114" i="15" s="1"/>
  <c r="D113" i="15" s="1"/>
  <c r="D112" i="15" s="1"/>
  <c r="D111" i="15" s="1"/>
  <c r="D110" i="15" s="1"/>
  <c r="D109" i="15" s="1"/>
  <c r="D108" i="15" s="1"/>
  <c r="D107" i="15" s="1"/>
  <c r="D106" i="15" s="1"/>
  <c r="D105" i="15" s="1"/>
  <c r="D104" i="15" s="1"/>
  <c r="D103" i="15" s="1"/>
  <c r="D102" i="15" s="1"/>
  <c r="D101" i="15" s="1"/>
  <c r="D100" i="15" s="1"/>
  <c r="D99" i="15" s="1"/>
  <c r="D98" i="15" s="1"/>
  <c r="D97" i="15" s="1"/>
  <c r="D96" i="15" s="1"/>
  <c r="D95" i="15" s="1"/>
  <c r="D94" i="15" s="1"/>
  <c r="D93" i="15" s="1"/>
  <c r="D92" i="15" s="1"/>
  <c r="D91" i="15" s="1"/>
  <c r="D90" i="15" s="1"/>
  <c r="D89" i="15" s="1"/>
  <c r="D88" i="15" s="1"/>
  <c r="D87" i="15" s="1"/>
  <c r="D86" i="15" s="1"/>
  <c r="D85" i="15" s="1"/>
  <c r="D84" i="15" s="1"/>
  <c r="D83" i="15" s="1"/>
  <c r="D82" i="15" s="1"/>
  <c r="D81" i="15" s="1"/>
  <c r="D80" i="15" s="1"/>
  <c r="D79" i="15" s="1"/>
  <c r="D78" i="15" s="1"/>
  <c r="D77" i="15" s="1"/>
  <c r="D76" i="15" s="1"/>
  <c r="D75" i="15" s="1"/>
  <c r="D74" i="15" s="1"/>
  <c r="D73" i="15" s="1"/>
  <c r="D72" i="15" s="1"/>
  <c r="D71" i="15" s="1"/>
  <c r="D70" i="15" s="1"/>
  <c r="D69" i="15" s="1"/>
  <c r="D68" i="15" s="1"/>
  <c r="D67" i="15" s="1"/>
  <c r="D66" i="15" s="1"/>
  <c r="D65" i="15" s="1"/>
  <c r="D64" i="15" s="1"/>
  <c r="D63" i="15" s="1"/>
  <c r="D62" i="15" s="1"/>
  <c r="D61" i="15" s="1"/>
  <c r="D60" i="15" s="1"/>
  <c r="D59" i="15" s="1"/>
  <c r="D58" i="15" s="1"/>
  <c r="D57" i="15" s="1"/>
  <c r="D56" i="15" s="1"/>
  <c r="D55" i="15" s="1"/>
  <c r="D54" i="15" s="1"/>
  <c r="D53" i="15" s="1"/>
  <c r="D52" i="15" s="1"/>
  <c r="D51" i="15" s="1"/>
  <c r="D50" i="15" s="1"/>
  <c r="D49" i="15" s="1"/>
  <c r="D48" i="15" s="1"/>
  <c r="D47" i="15" s="1"/>
  <c r="D46" i="15" s="1"/>
  <c r="D45" i="15" s="1"/>
  <c r="D44" i="15" s="1"/>
  <c r="D43" i="15" s="1"/>
  <c r="D42" i="15" s="1"/>
  <c r="D41" i="15" s="1"/>
  <c r="D40" i="15" s="1"/>
  <c r="D39" i="15" s="1"/>
  <c r="D38" i="15" s="1"/>
  <c r="D37" i="15" s="1"/>
  <c r="D36" i="15" s="1"/>
  <c r="D35" i="15" s="1"/>
  <c r="D34" i="15" s="1"/>
  <c r="D33" i="15" s="1"/>
  <c r="D32" i="15" s="1"/>
  <c r="D31" i="15" s="1"/>
  <c r="D30" i="15" s="1"/>
  <c r="D29" i="15" s="1"/>
  <c r="D28" i="15" s="1"/>
  <c r="D27" i="15" s="1"/>
  <c r="D26" i="15" s="1"/>
  <c r="D25" i="15" s="1"/>
  <c r="D24" i="15" s="1"/>
  <c r="D23" i="15" s="1"/>
  <c r="D22" i="15" s="1"/>
  <c r="D21" i="15" s="1"/>
  <c r="D20" i="15" s="1"/>
  <c r="D19" i="15" s="1"/>
  <c r="D18" i="15" s="1"/>
  <c r="D17" i="15" s="1"/>
  <c r="D16" i="15" s="1"/>
  <c r="D15" i="15" s="1"/>
  <c r="D14" i="15" s="1"/>
  <c r="D13" i="15" s="1"/>
  <c r="D12" i="15" s="1"/>
  <c r="D11" i="15" s="1"/>
  <c r="D10" i="15" s="1"/>
  <c r="D9" i="15" s="1"/>
  <c r="D8" i="15" s="1"/>
  <c r="D7" i="15" s="1"/>
  <c r="D6" i="15" s="1"/>
  <c r="D5" i="15" s="1"/>
  <c r="D4" i="15" s="1"/>
  <c r="D3" i="15" s="1"/>
  <c r="D2" i="15" s="1"/>
  <c r="B68" i="13"/>
  <c r="D3" i="24"/>
  <c r="D4" i="24"/>
  <c r="I4" i="24" s="1"/>
  <c r="D5" i="24"/>
  <c r="I5" i="24" s="1"/>
  <c r="D6" i="24"/>
  <c r="D7" i="24"/>
  <c r="D8" i="24"/>
  <c r="D9" i="24"/>
  <c r="I9" i="24" s="1"/>
  <c r="D10" i="24"/>
  <c r="D11" i="24"/>
  <c r="D12" i="24"/>
  <c r="D13" i="24"/>
  <c r="I13" i="24" s="1"/>
  <c r="D14" i="24"/>
  <c r="D15" i="24"/>
  <c r="D16" i="24"/>
  <c r="D17" i="24"/>
  <c r="I17" i="24" s="1"/>
  <c r="D18" i="24"/>
  <c r="D19" i="24"/>
  <c r="D20" i="24"/>
  <c r="I20" i="24" s="1"/>
  <c r="D21" i="24"/>
  <c r="I21" i="24" s="1"/>
  <c r="D22" i="24"/>
  <c r="C2" i="24"/>
  <c r="B2" i="24"/>
  <c r="B24" i="24" s="1"/>
  <c r="D42" i="24"/>
  <c r="I23" i="24"/>
  <c r="H23" i="24"/>
  <c r="G23" i="24"/>
  <c r="I22" i="24"/>
  <c r="H22" i="24"/>
  <c r="G22" i="24"/>
  <c r="H21" i="24"/>
  <c r="G21" i="24"/>
  <c r="H20" i="24"/>
  <c r="G20" i="24"/>
  <c r="I19" i="24"/>
  <c r="H19" i="24"/>
  <c r="G19" i="24"/>
  <c r="I18" i="24"/>
  <c r="H18" i="24"/>
  <c r="G18" i="24"/>
  <c r="H17" i="24"/>
  <c r="G17" i="24"/>
  <c r="I16" i="24"/>
  <c r="H16" i="24"/>
  <c r="G16" i="24"/>
  <c r="I15" i="24"/>
  <c r="H15" i="24"/>
  <c r="G15" i="24"/>
  <c r="I14" i="24"/>
  <c r="H14" i="24"/>
  <c r="G14" i="24"/>
  <c r="H13" i="24"/>
  <c r="G13" i="24"/>
  <c r="I12" i="24"/>
  <c r="H12" i="24"/>
  <c r="G12" i="24"/>
  <c r="I11" i="24"/>
  <c r="H11" i="24"/>
  <c r="G11" i="24"/>
  <c r="I10" i="24"/>
  <c r="H10" i="24"/>
  <c r="G10" i="24"/>
  <c r="H9" i="24"/>
  <c r="G9" i="24"/>
  <c r="I8" i="24"/>
  <c r="H8" i="24"/>
  <c r="G8" i="24"/>
  <c r="I7" i="24"/>
  <c r="H7" i="24"/>
  <c r="G7" i="24"/>
  <c r="I6" i="24"/>
  <c r="H6" i="24"/>
  <c r="G6" i="24"/>
  <c r="H5" i="24"/>
  <c r="G5" i="24"/>
  <c r="H4" i="24"/>
  <c r="G4" i="24"/>
  <c r="H3" i="24"/>
  <c r="G3" i="24"/>
  <c r="I3" i="24"/>
  <c r="H2" i="24"/>
  <c r="H25" i="23"/>
  <c r="H122" i="20"/>
  <c r="T41" i="10" l="1"/>
  <c r="W41" i="10" s="1"/>
  <c r="G121" i="20"/>
  <c r="G120" i="20" s="1"/>
  <c r="G119" i="20" s="1"/>
  <c r="G118" i="20" s="1"/>
  <c r="G117" i="20" s="1"/>
  <c r="G116" i="20" s="1"/>
  <c r="G115" i="20" s="1"/>
  <c r="G114" i="20" s="1"/>
  <c r="G113" i="20" s="1"/>
  <c r="G112" i="20" s="1"/>
  <c r="G111" i="20" s="1"/>
  <c r="G110" i="20" s="1"/>
  <c r="G109" i="20" s="1"/>
  <c r="G108" i="20" s="1"/>
  <c r="G107" i="20" s="1"/>
  <c r="G106" i="20" s="1"/>
  <c r="G105" i="20" s="1"/>
  <c r="G104" i="20" s="1"/>
  <c r="G103" i="20" s="1"/>
  <c r="G102" i="20" s="1"/>
  <c r="G101" i="20" s="1"/>
  <c r="G100" i="20" s="1"/>
  <c r="G99" i="20" s="1"/>
  <c r="G98" i="20" s="1"/>
  <c r="G97" i="20" s="1"/>
  <c r="G96" i="20" s="1"/>
  <c r="G95" i="20" s="1"/>
  <c r="G94" i="20" s="1"/>
  <c r="G93" i="20" s="1"/>
  <c r="G92" i="20" s="1"/>
  <c r="G91" i="20" s="1"/>
  <c r="G90" i="20" s="1"/>
  <c r="G89" i="20" s="1"/>
  <c r="G88" i="20" s="1"/>
  <c r="G87" i="20" s="1"/>
  <c r="G86" i="20" s="1"/>
  <c r="G85" i="20" s="1"/>
  <c r="G84" i="20" s="1"/>
  <c r="G83" i="20" s="1"/>
  <c r="G82" i="20" s="1"/>
  <c r="G81" i="20" s="1"/>
  <c r="G80" i="20" s="1"/>
  <c r="G79" i="20" s="1"/>
  <c r="G78" i="20" s="1"/>
  <c r="G77" i="20" s="1"/>
  <c r="G76" i="20" s="1"/>
  <c r="G75" i="20" s="1"/>
  <c r="G74" i="20" s="1"/>
  <c r="G73" i="20" s="1"/>
  <c r="G72" i="20" s="1"/>
  <c r="G71" i="20" s="1"/>
  <c r="G70" i="20" s="1"/>
  <c r="G69" i="20" s="1"/>
  <c r="G68" i="20" s="1"/>
  <c r="G67" i="20" s="1"/>
  <c r="G66" i="20" s="1"/>
  <c r="G65" i="20" s="1"/>
  <c r="G64" i="20" s="1"/>
  <c r="G63" i="20" s="1"/>
  <c r="G62" i="20" s="1"/>
  <c r="G61" i="20" s="1"/>
  <c r="G60" i="20" s="1"/>
  <c r="G59" i="20" s="1"/>
  <c r="G58" i="20" s="1"/>
  <c r="G57" i="20" s="1"/>
  <c r="G56" i="20" s="1"/>
  <c r="G55" i="20" s="1"/>
  <c r="G54" i="20" s="1"/>
  <c r="G53" i="20" s="1"/>
  <c r="G52" i="20" s="1"/>
  <c r="G51" i="20" s="1"/>
  <c r="G50" i="20" s="1"/>
  <c r="G49" i="20" s="1"/>
  <c r="G48" i="20" s="1"/>
  <c r="G47" i="20" s="1"/>
  <c r="G46" i="20" s="1"/>
  <c r="G45" i="20" s="1"/>
  <c r="G44" i="20" s="1"/>
  <c r="G43" i="20" s="1"/>
  <c r="G42" i="20" s="1"/>
  <c r="G41" i="20" s="1"/>
  <c r="G40" i="20" s="1"/>
  <c r="G39" i="20" s="1"/>
  <c r="G38" i="20" s="1"/>
  <c r="G37" i="20" s="1"/>
  <c r="G36" i="20" s="1"/>
  <c r="G35" i="20" s="1"/>
  <c r="G34" i="20" s="1"/>
  <c r="G33" i="20" s="1"/>
  <c r="G32" i="20" s="1"/>
  <c r="G31" i="20" s="1"/>
  <c r="G30" i="20" s="1"/>
  <c r="G29" i="20" s="1"/>
  <c r="G28" i="20" s="1"/>
  <c r="G27" i="20" s="1"/>
  <c r="G26" i="20" s="1"/>
  <c r="G25" i="20" s="1"/>
  <c r="G24" i="20" s="1"/>
  <c r="G23" i="20" s="1"/>
  <c r="G22" i="20" s="1"/>
  <c r="G21" i="20" s="1"/>
  <c r="G20" i="20" s="1"/>
  <c r="G19" i="20" s="1"/>
  <c r="G18" i="20" s="1"/>
  <c r="G17" i="20" s="1"/>
  <c r="G16" i="20" s="1"/>
  <c r="G15" i="20" s="1"/>
  <c r="G14" i="20" s="1"/>
  <c r="G13" i="20" s="1"/>
  <c r="G12" i="20" s="1"/>
  <c r="G11" i="20" s="1"/>
  <c r="G10" i="20" s="1"/>
  <c r="G9" i="20" s="1"/>
  <c r="G8" i="20" s="1"/>
  <c r="G7" i="20" s="1"/>
  <c r="G6" i="20" s="1"/>
  <c r="G5" i="20" s="1"/>
  <c r="G4" i="20" s="1"/>
  <c r="G3" i="20" s="1"/>
  <c r="G2" i="20" s="1"/>
  <c r="J122" i="20"/>
  <c r="H25" i="24"/>
  <c r="C24" i="24"/>
  <c r="D2" i="24"/>
  <c r="G2" i="24"/>
  <c r="G25" i="24" s="1"/>
  <c r="H121" i="20"/>
  <c r="H30" i="24" l="1"/>
  <c r="I2" i="24"/>
  <c r="I25" i="24" s="1"/>
  <c r="I30" i="24" s="1"/>
  <c r="D24" i="24"/>
  <c r="J40" i="18" l="1"/>
  <c r="F139" i="15" l="1"/>
  <c r="F140" i="15"/>
  <c r="F141" i="15"/>
  <c r="F142" i="15"/>
  <c r="F143" i="15"/>
  <c r="F144" i="15"/>
  <c r="F145" i="15"/>
  <c r="E136" i="15"/>
  <c r="E137" i="15"/>
  <c r="E138" i="15"/>
  <c r="F138" i="15" s="1"/>
  <c r="E139" i="15"/>
  <c r="E140" i="15"/>
  <c r="E141" i="15"/>
  <c r="E142" i="15"/>
  <c r="E143" i="15"/>
  <c r="E144" i="15"/>
  <c r="E145" i="15"/>
  <c r="E146" i="15"/>
  <c r="F137" i="15" l="1"/>
  <c r="F136" i="15"/>
  <c r="E3" i="18"/>
  <c r="M31" i="18" l="1"/>
  <c r="L31" i="18"/>
  <c r="L33" i="18" l="1"/>
  <c r="U14" i="10"/>
  <c r="U15" i="10"/>
  <c r="U16" i="10"/>
  <c r="U17" i="10"/>
  <c r="U18" i="10"/>
  <c r="U19" i="10"/>
  <c r="K7" i="18" l="1"/>
  <c r="H120" i="20" l="1"/>
  <c r="B148" i="15" l="1"/>
  <c r="D42" i="23" l="1"/>
  <c r="I23" i="23"/>
  <c r="H23" i="23"/>
  <c r="G23" i="23"/>
  <c r="H22" i="23"/>
  <c r="G22" i="23"/>
  <c r="D22" i="23"/>
  <c r="I22" i="23" s="1"/>
  <c r="H21" i="23"/>
  <c r="G21" i="23"/>
  <c r="D21" i="23"/>
  <c r="I21" i="23" s="1"/>
  <c r="H20" i="23"/>
  <c r="G20" i="23"/>
  <c r="D20" i="23"/>
  <c r="I20" i="23" s="1"/>
  <c r="H19" i="23"/>
  <c r="G19" i="23"/>
  <c r="D19" i="23"/>
  <c r="I19" i="23" s="1"/>
  <c r="H18" i="23"/>
  <c r="G18" i="23"/>
  <c r="D18" i="23"/>
  <c r="I18" i="23" s="1"/>
  <c r="H17" i="23"/>
  <c r="G17" i="23"/>
  <c r="D17" i="23"/>
  <c r="I17" i="23" s="1"/>
  <c r="H16" i="23"/>
  <c r="G16" i="23"/>
  <c r="D16" i="23"/>
  <c r="I16" i="23" s="1"/>
  <c r="H15" i="23"/>
  <c r="G15" i="23"/>
  <c r="D15" i="23"/>
  <c r="I15" i="23" s="1"/>
  <c r="H14" i="23"/>
  <c r="G14" i="23"/>
  <c r="D14" i="23"/>
  <c r="I14" i="23" s="1"/>
  <c r="H13" i="23"/>
  <c r="G13" i="23"/>
  <c r="D13" i="23"/>
  <c r="I13" i="23" s="1"/>
  <c r="H12" i="23"/>
  <c r="G12" i="23"/>
  <c r="D12" i="23"/>
  <c r="I12" i="23" s="1"/>
  <c r="H11" i="23"/>
  <c r="G11" i="23"/>
  <c r="D11" i="23"/>
  <c r="I11" i="23" s="1"/>
  <c r="H10" i="23"/>
  <c r="G10" i="23"/>
  <c r="D10" i="23"/>
  <c r="I10" i="23" s="1"/>
  <c r="H9" i="23"/>
  <c r="G9" i="23"/>
  <c r="D9" i="23"/>
  <c r="I9" i="23" s="1"/>
  <c r="H8" i="23"/>
  <c r="G8" i="23"/>
  <c r="D8" i="23"/>
  <c r="I8" i="23" s="1"/>
  <c r="H7" i="23"/>
  <c r="G7" i="23"/>
  <c r="D7" i="23"/>
  <c r="I7" i="23" s="1"/>
  <c r="H6" i="23"/>
  <c r="G6" i="23"/>
  <c r="D6" i="23"/>
  <c r="I6" i="23" s="1"/>
  <c r="H5" i="23"/>
  <c r="G5" i="23"/>
  <c r="D5" i="23"/>
  <c r="I5" i="23" s="1"/>
  <c r="H4" i="23"/>
  <c r="G4" i="23"/>
  <c r="D4" i="23"/>
  <c r="I4" i="23" s="1"/>
  <c r="H3" i="23"/>
  <c r="G3" i="23"/>
  <c r="D3" i="23"/>
  <c r="I3" i="23" s="1"/>
  <c r="E67" i="13"/>
  <c r="E66" i="13" s="1"/>
  <c r="F58" i="13"/>
  <c r="F59" i="13"/>
  <c r="F60" i="13"/>
  <c r="F61" i="13"/>
  <c r="F62" i="13"/>
  <c r="F63" i="13"/>
  <c r="F64" i="13"/>
  <c r="F65" i="13"/>
  <c r="F66" i="13"/>
  <c r="F67" i="13"/>
  <c r="F57" i="13"/>
  <c r="F56" i="13"/>
  <c r="G67" i="13" l="1"/>
  <c r="E65" i="13"/>
  <c r="G66" i="13"/>
  <c r="D42" i="22"/>
  <c r="G65" i="13" l="1"/>
  <c r="E64" i="13"/>
  <c r="G30" i="10"/>
  <c r="G31" i="10"/>
  <c r="G32" i="10"/>
  <c r="G33" i="10"/>
  <c r="G34" i="10"/>
  <c r="G35" i="10"/>
  <c r="G29" i="10"/>
  <c r="E63" i="13" l="1"/>
  <c r="G64" i="13"/>
  <c r="H119" i="20"/>
  <c r="H118" i="20"/>
  <c r="G63" i="13" l="1"/>
  <c r="E62" i="13"/>
  <c r="F52" i="13"/>
  <c r="E61" i="13" l="1"/>
  <c r="G62" i="13"/>
  <c r="D4" i="21"/>
  <c r="I4" i="21" s="1"/>
  <c r="H4" i="21"/>
  <c r="G4" i="21"/>
  <c r="I23" i="22"/>
  <c r="H23" i="22"/>
  <c r="G23" i="22"/>
  <c r="H22" i="22"/>
  <c r="G22" i="22"/>
  <c r="D22" i="22"/>
  <c r="I22" i="22" s="1"/>
  <c r="H21" i="22"/>
  <c r="G21" i="22"/>
  <c r="D21" i="22"/>
  <c r="I21" i="22" s="1"/>
  <c r="H20" i="22"/>
  <c r="G20" i="22"/>
  <c r="D20" i="22"/>
  <c r="I20" i="22" s="1"/>
  <c r="H19" i="22"/>
  <c r="G19" i="22"/>
  <c r="D19" i="22"/>
  <c r="I19" i="22" s="1"/>
  <c r="H18" i="22"/>
  <c r="G18" i="22"/>
  <c r="D18" i="22"/>
  <c r="I18" i="22" s="1"/>
  <c r="H17" i="22"/>
  <c r="G17" i="22"/>
  <c r="D17" i="22"/>
  <c r="I17" i="22" s="1"/>
  <c r="H16" i="22"/>
  <c r="G16" i="22"/>
  <c r="D16" i="22"/>
  <c r="I16" i="22" s="1"/>
  <c r="H15" i="22"/>
  <c r="G15" i="22"/>
  <c r="D15" i="22"/>
  <c r="I15" i="22" s="1"/>
  <c r="H14" i="22"/>
  <c r="G14" i="22"/>
  <c r="D14" i="22"/>
  <c r="I14" i="22" s="1"/>
  <c r="H13" i="22"/>
  <c r="G13" i="22"/>
  <c r="D13" i="22"/>
  <c r="I13" i="22" s="1"/>
  <c r="H12" i="22"/>
  <c r="G12" i="22"/>
  <c r="D12" i="22"/>
  <c r="I12" i="22" s="1"/>
  <c r="H11" i="22"/>
  <c r="G11" i="22"/>
  <c r="D11" i="22"/>
  <c r="I11" i="22" s="1"/>
  <c r="H10" i="22"/>
  <c r="G10" i="22"/>
  <c r="D10" i="22"/>
  <c r="I10" i="22" s="1"/>
  <c r="H9" i="22"/>
  <c r="G9" i="22"/>
  <c r="D9" i="22"/>
  <c r="I9" i="22" s="1"/>
  <c r="H8" i="22"/>
  <c r="G8" i="22"/>
  <c r="D8" i="22"/>
  <c r="I8" i="22" s="1"/>
  <c r="H7" i="22"/>
  <c r="G7" i="22"/>
  <c r="D7" i="22"/>
  <c r="I7" i="22" s="1"/>
  <c r="H6" i="22"/>
  <c r="G6" i="22"/>
  <c r="D6" i="22"/>
  <c r="I6" i="22" s="1"/>
  <c r="H5" i="22"/>
  <c r="G5" i="22"/>
  <c r="D5" i="22"/>
  <c r="I5" i="22" s="1"/>
  <c r="H4" i="22"/>
  <c r="G4" i="22"/>
  <c r="D4" i="22"/>
  <c r="I4" i="22" s="1"/>
  <c r="H3" i="22"/>
  <c r="G3" i="22"/>
  <c r="D3" i="22"/>
  <c r="I3" i="22" s="1"/>
  <c r="H117" i="20"/>
  <c r="G61" i="13" l="1"/>
  <c r="E60" i="13"/>
  <c r="E59" i="13" l="1"/>
  <c r="G60" i="13"/>
  <c r="G59" i="13" l="1"/>
  <c r="E58" i="13"/>
  <c r="F47" i="13"/>
  <c r="F48" i="13"/>
  <c r="F49" i="13"/>
  <c r="F50" i="13"/>
  <c r="F51" i="13"/>
  <c r="F53" i="13"/>
  <c r="F54" i="13"/>
  <c r="F55" i="13"/>
  <c r="D44" i="21"/>
  <c r="H116" i="20"/>
  <c r="E57" i="13" l="1"/>
  <c r="G57" i="13" s="1"/>
  <c r="G58" i="13"/>
  <c r="E56" i="13" l="1"/>
  <c r="G56" i="13" s="1"/>
  <c r="H115" i="20"/>
  <c r="F42" i="13"/>
  <c r="F43" i="13"/>
  <c r="F44" i="13"/>
  <c r="F45" i="13"/>
  <c r="F46" i="13"/>
  <c r="F41" i="13"/>
  <c r="F40" i="13"/>
  <c r="E55" i="13" l="1"/>
  <c r="G55" i="13" s="1"/>
  <c r="E54" i="13" l="1"/>
  <c r="G54" i="13" s="1"/>
  <c r="K8" i="18"/>
  <c r="F39" i="13"/>
  <c r="E53" i="13" l="1"/>
  <c r="G53" i="13" s="1"/>
  <c r="I24" i="21"/>
  <c r="H24" i="21"/>
  <c r="G24" i="21"/>
  <c r="H23" i="21"/>
  <c r="G23" i="21"/>
  <c r="D23" i="21"/>
  <c r="I23" i="21" s="1"/>
  <c r="H22" i="21"/>
  <c r="G22" i="21"/>
  <c r="D22" i="21"/>
  <c r="I22" i="21" s="1"/>
  <c r="H21" i="21"/>
  <c r="G21" i="21"/>
  <c r="D21" i="21"/>
  <c r="I21" i="21" s="1"/>
  <c r="H20" i="21"/>
  <c r="G20" i="21"/>
  <c r="D20" i="21"/>
  <c r="I20" i="21" s="1"/>
  <c r="H19" i="21"/>
  <c r="G19" i="21"/>
  <c r="D19" i="21"/>
  <c r="I19" i="21" s="1"/>
  <c r="H18" i="21"/>
  <c r="G18" i="21"/>
  <c r="D18" i="21"/>
  <c r="I18" i="21" s="1"/>
  <c r="H17" i="21"/>
  <c r="G17" i="21"/>
  <c r="D17" i="21"/>
  <c r="I17" i="21" s="1"/>
  <c r="H16" i="21"/>
  <c r="G16" i="21"/>
  <c r="D16" i="21"/>
  <c r="I16" i="21" s="1"/>
  <c r="H15" i="21"/>
  <c r="G15" i="21"/>
  <c r="D15" i="21"/>
  <c r="I15" i="21" s="1"/>
  <c r="H14" i="21"/>
  <c r="G14" i="21"/>
  <c r="D14" i="21"/>
  <c r="I14" i="21" s="1"/>
  <c r="H13" i="21"/>
  <c r="G13" i="21"/>
  <c r="D13" i="21"/>
  <c r="I13" i="21" s="1"/>
  <c r="H12" i="21"/>
  <c r="G12" i="21"/>
  <c r="D12" i="21"/>
  <c r="I12" i="21" s="1"/>
  <c r="H11" i="21"/>
  <c r="G11" i="21"/>
  <c r="D11" i="21"/>
  <c r="I11" i="21" s="1"/>
  <c r="H10" i="21"/>
  <c r="G10" i="21"/>
  <c r="D10" i="21"/>
  <c r="I10" i="21" s="1"/>
  <c r="H9" i="21"/>
  <c r="G9" i="21"/>
  <c r="D9" i="21"/>
  <c r="I9" i="21" s="1"/>
  <c r="H8" i="21"/>
  <c r="G8" i="21"/>
  <c r="D8" i="21"/>
  <c r="I8" i="21" s="1"/>
  <c r="H7" i="21"/>
  <c r="G7" i="21"/>
  <c r="D7" i="21"/>
  <c r="I7" i="21" s="1"/>
  <c r="H6" i="21"/>
  <c r="G6" i="21"/>
  <c r="D6" i="21"/>
  <c r="I6" i="21" s="1"/>
  <c r="H5" i="21"/>
  <c r="G5" i="21"/>
  <c r="D5" i="21"/>
  <c r="I5" i="21" s="1"/>
  <c r="H3" i="21"/>
  <c r="G3" i="21"/>
  <c r="D3" i="21"/>
  <c r="I3" i="21" s="1"/>
  <c r="D43" i="19"/>
  <c r="D113" i="20"/>
  <c r="D114" i="20"/>
  <c r="D115" i="20"/>
  <c r="D116" i="20"/>
  <c r="D117" i="20"/>
  <c r="D118" i="20"/>
  <c r="D119" i="20"/>
  <c r="D120" i="20"/>
  <c r="D121" i="20"/>
  <c r="D122" i="20"/>
  <c r="K122" i="20" s="1"/>
  <c r="D123" i="20"/>
  <c r="K123" i="20" s="1"/>
  <c r="D124" i="20"/>
  <c r="D125" i="20"/>
  <c r="H114" i="20"/>
  <c r="H113" i="20"/>
  <c r="E52" i="13" l="1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F123" i="15" s="1"/>
  <c r="E124" i="15"/>
  <c r="E125" i="15"/>
  <c r="F125" i="15" s="1"/>
  <c r="E126" i="15"/>
  <c r="F126" i="15" s="1"/>
  <c r="E127" i="15"/>
  <c r="F127" i="15" s="1"/>
  <c r="E128" i="15"/>
  <c r="F128" i="15" s="1"/>
  <c r="E129" i="15"/>
  <c r="E130" i="15"/>
  <c r="E131" i="15"/>
  <c r="E132" i="15"/>
  <c r="F132" i="15" s="1"/>
  <c r="E133" i="15"/>
  <c r="E134" i="15"/>
  <c r="F134" i="15" s="1"/>
  <c r="E135" i="15"/>
  <c r="F135" i="15" s="1"/>
  <c r="F146" i="15"/>
  <c r="E2" i="15"/>
  <c r="F130" i="15"/>
  <c r="F131" i="15"/>
  <c r="F133" i="15"/>
  <c r="F129" i="15"/>
  <c r="E51" i="13" l="1"/>
  <c r="G52" i="13"/>
  <c r="F124" i="15"/>
  <c r="F122" i="15"/>
  <c r="F121" i="15"/>
  <c r="J121" i="20" l="1"/>
  <c r="K121" i="20"/>
  <c r="J119" i="20"/>
  <c r="J120" i="20"/>
  <c r="K120" i="20"/>
  <c r="E50" i="13"/>
  <c r="G51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2" i="13"/>
  <c r="D112" i="20"/>
  <c r="H112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D97" i="20"/>
  <c r="D96" i="20"/>
  <c r="D95" i="20"/>
  <c r="D94" i="20"/>
  <c r="D93" i="20"/>
  <c r="D92" i="20"/>
  <c r="D91" i="20"/>
  <c r="D90" i="20"/>
  <c r="D89" i="20"/>
  <c r="D88" i="20"/>
  <c r="D87" i="20"/>
  <c r="D86" i="20"/>
  <c r="D85" i="20"/>
  <c r="D84" i="20"/>
  <c r="D83" i="20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0" i="20"/>
  <c r="D3" i="4"/>
  <c r="D26" i="20"/>
  <c r="D25" i="20"/>
  <c r="D24" i="20"/>
  <c r="D23" i="20"/>
  <c r="D22" i="20"/>
  <c r="D21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I119" i="20" l="1"/>
  <c r="K119" i="20"/>
  <c r="J116" i="20"/>
  <c r="K11" i="18"/>
  <c r="E49" i="13"/>
  <c r="G50" i="13"/>
  <c r="I126" i="20"/>
  <c r="Q25" i="18"/>
  <c r="R17" i="18"/>
  <c r="R18" i="18"/>
  <c r="R21" i="18"/>
  <c r="R22" i="18"/>
  <c r="R23" i="18"/>
  <c r="I117" i="20" l="1"/>
  <c r="K116" i="20"/>
  <c r="J115" i="20"/>
  <c r="K118" i="20"/>
  <c r="J117" i="20"/>
  <c r="I118" i="20"/>
  <c r="I116" i="20"/>
  <c r="K117" i="20"/>
  <c r="J118" i="20"/>
  <c r="E48" i="13"/>
  <c r="G49" i="13"/>
  <c r="K115" i="20"/>
  <c r="I115" i="20"/>
  <c r="I125" i="20"/>
  <c r="S39" i="18"/>
  <c r="L16" i="18"/>
  <c r="I23" i="19"/>
  <c r="H23" i="19"/>
  <c r="G23" i="19"/>
  <c r="H22" i="19"/>
  <c r="G22" i="19"/>
  <c r="D22" i="19"/>
  <c r="I22" i="19" s="1"/>
  <c r="H21" i="19"/>
  <c r="G21" i="19"/>
  <c r="D21" i="19"/>
  <c r="I21" i="19" s="1"/>
  <c r="H20" i="19"/>
  <c r="G20" i="19"/>
  <c r="D20" i="19"/>
  <c r="I20" i="19" s="1"/>
  <c r="H19" i="19"/>
  <c r="G19" i="19"/>
  <c r="D19" i="19"/>
  <c r="I19" i="19" s="1"/>
  <c r="H18" i="19"/>
  <c r="G18" i="19"/>
  <c r="D18" i="19"/>
  <c r="I18" i="19" s="1"/>
  <c r="H17" i="19"/>
  <c r="G17" i="19"/>
  <c r="D17" i="19"/>
  <c r="I17" i="19" s="1"/>
  <c r="H16" i="19"/>
  <c r="G16" i="19"/>
  <c r="D16" i="19"/>
  <c r="I16" i="19" s="1"/>
  <c r="H15" i="19"/>
  <c r="G15" i="19"/>
  <c r="D15" i="19"/>
  <c r="I15" i="19" s="1"/>
  <c r="H14" i="19"/>
  <c r="G14" i="19"/>
  <c r="D14" i="19"/>
  <c r="I14" i="19" s="1"/>
  <c r="H13" i="19"/>
  <c r="G13" i="19"/>
  <c r="D13" i="19"/>
  <c r="I13" i="19" s="1"/>
  <c r="H12" i="19"/>
  <c r="G12" i="19"/>
  <c r="D12" i="19"/>
  <c r="I12" i="19" s="1"/>
  <c r="H11" i="19"/>
  <c r="G11" i="19"/>
  <c r="D11" i="19"/>
  <c r="I11" i="19" s="1"/>
  <c r="H10" i="19"/>
  <c r="G10" i="19"/>
  <c r="D10" i="19"/>
  <c r="I10" i="19" s="1"/>
  <c r="H9" i="19"/>
  <c r="G9" i="19"/>
  <c r="D9" i="19"/>
  <c r="I9" i="19" s="1"/>
  <c r="H8" i="19"/>
  <c r="G8" i="19"/>
  <c r="D8" i="19"/>
  <c r="I8" i="19" s="1"/>
  <c r="H7" i="19"/>
  <c r="G7" i="19"/>
  <c r="D7" i="19"/>
  <c r="I7" i="19" s="1"/>
  <c r="H6" i="19"/>
  <c r="G6" i="19"/>
  <c r="D6" i="19"/>
  <c r="I6" i="19" s="1"/>
  <c r="H5" i="19"/>
  <c r="G5" i="19"/>
  <c r="D5" i="19"/>
  <c r="I5" i="19" s="1"/>
  <c r="H4" i="19"/>
  <c r="G4" i="19"/>
  <c r="D4" i="19"/>
  <c r="I4" i="19" s="1"/>
  <c r="H3" i="19"/>
  <c r="G3" i="19"/>
  <c r="D3" i="19"/>
  <c r="I3" i="19" s="1"/>
  <c r="K113" i="20" l="1"/>
  <c r="Q58" i="18"/>
  <c r="P20" i="18" s="1"/>
  <c r="E47" i="13"/>
  <c r="G48" i="13"/>
  <c r="F120" i="15"/>
  <c r="I124" i="20"/>
  <c r="D55" i="17"/>
  <c r="J114" i="20" l="1"/>
  <c r="I111" i="20"/>
  <c r="K114" i="20"/>
  <c r="I113" i="20"/>
  <c r="J113" i="20"/>
  <c r="I114" i="20"/>
  <c r="E46" i="13"/>
  <c r="G47" i="13"/>
  <c r="F119" i="15"/>
  <c r="I123" i="20"/>
  <c r="K112" i="20" l="1"/>
  <c r="J112" i="20"/>
  <c r="K111" i="20"/>
  <c r="I112" i="20"/>
  <c r="J111" i="20"/>
  <c r="K110" i="20"/>
  <c r="E45" i="13"/>
  <c r="G46" i="13"/>
  <c r="F118" i="15"/>
  <c r="I122" i="20"/>
  <c r="M8" i="18"/>
  <c r="L7" i="18"/>
  <c r="M14" i="18"/>
  <c r="M19" i="18"/>
  <c r="M16" i="18"/>
  <c r="M17" i="18"/>
  <c r="M18" i="18"/>
  <c r="M20" i="18"/>
  <c r="M21" i="18"/>
  <c r="M22" i="18"/>
  <c r="M11" i="18"/>
  <c r="M15" i="18"/>
  <c r="P16" i="18"/>
  <c r="J109" i="20" l="1"/>
  <c r="J110" i="20"/>
  <c r="I110" i="20"/>
  <c r="E44" i="13"/>
  <c r="G45" i="13"/>
  <c r="I109" i="20"/>
  <c r="J108" i="20"/>
  <c r="M7" i="18"/>
  <c r="P19" i="18"/>
  <c r="R19" i="18" s="1"/>
  <c r="R16" i="18"/>
  <c r="F117" i="15"/>
  <c r="I121" i="20"/>
  <c r="Q59" i="18"/>
  <c r="R20" i="18"/>
  <c r="D4" i="18"/>
  <c r="D5" i="18" s="1"/>
  <c r="D6" i="18" s="1"/>
  <c r="D7" i="18" s="1"/>
  <c r="D8" i="18" s="1"/>
  <c r="D9" i="18" s="1"/>
  <c r="D10" i="18" s="1"/>
  <c r="D11" i="18" s="1"/>
  <c r="D12" i="18" s="1"/>
  <c r="D13" i="18" s="1"/>
  <c r="D14" i="18" s="1"/>
  <c r="D15" i="18" s="1"/>
  <c r="D16" i="18" s="1"/>
  <c r="D17" i="18" s="1"/>
  <c r="D18" i="18" s="1"/>
  <c r="D19" i="18" s="1"/>
  <c r="D20" i="18" s="1"/>
  <c r="D21" i="18" s="1"/>
  <c r="D22" i="18" s="1"/>
  <c r="D23" i="18" s="1"/>
  <c r="D24" i="18" s="1"/>
  <c r="D25" i="18" s="1"/>
  <c r="D26" i="18" s="1"/>
  <c r="D27" i="18" s="1"/>
  <c r="D28" i="18" s="1"/>
  <c r="D29" i="18" s="1"/>
  <c r="D30" i="18" s="1"/>
  <c r="D31" i="18" s="1"/>
  <c r="D32" i="18" s="1"/>
  <c r="D33" i="18" s="1"/>
  <c r="D34" i="18" s="1"/>
  <c r="D35" i="18" s="1"/>
  <c r="D36" i="18" s="1"/>
  <c r="D37" i="18" s="1"/>
  <c r="D38" i="18" s="1"/>
  <c r="D39" i="18" s="1"/>
  <c r="D40" i="18" s="1"/>
  <c r="D41" i="18" s="1"/>
  <c r="D42" i="18" s="1"/>
  <c r="D43" i="18" s="1"/>
  <c r="D44" i="18" s="1"/>
  <c r="D45" i="18" s="1"/>
  <c r="D46" i="18" s="1"/>
  <c r="D47" i="18" s="1"/>
  <c r="D48" i="18" s="1"/>
  <c r="D49" i="18" s="1"/>
  <c r="D50" i="18" s="1"/>
  <c r="D51" i="18" s="1"/>
  <c r="D52" i="18" s="1"/>
  <c r="D53" i="18" s="1"/>
  <c r="D54" i="18" s="1"/>
  <c r="D55" i="18" s="1"/>
  <c r="D56" i="18" s="1"/>
  <c r="D57" i="18" s="1"/>
  <c r="D58" i="18" s="1"/>
  <c r="D59" i="18" s="1"/>
  <c r="D60" i="18" s="1"/>
  <c r="D61" i="18" s="1"/>
  <c r="D62" i="18" s="1"/>
  <c r="C4" i="18"/>
  <c r="K109" i="20" l="1"/>
  <c r="R25" i="18"/>
  <c r="E43" i="13"/>
  <c r="G44" i="13"/>
  <c r="I108" i="20"/>
  <c r="K107" i="20"/>
  <c r="K108" i="20"/>
  <c r="P25" i="18"/>
  <c r="F116" i="15"/>
  <c r="I120" i="20"/>
  <c r="C5" i="18"/>
  <c r="C6" i="18" s="1"/>
  <c r="C7" i="18" s="1"/>
  <c r="C8" i="18" s="1"/>
  <c r="C9" i="18" s="1"/>
  <c r="C10" i="18" s="1"/>
  <c r="E42" i="13" l="1"/>
  <c r="G43" i="13"/>
  <c r="J106" i="20"/>
  <c r="J107" i="20"/>
  <c r="I107" i="20"/>
  <c r="F115" i="15"/>
  <c r="C11" i="18"/>
  <c r="J105" i="20" l="1"/>
  <c r="I106" i="20"/>
  <c r="K106" i="20"/>
  <c r="E41" i="13"/>
  <c r="G42" i="13"/>
  <c r="F114" i="15"/>
  <c r="C12" i="18"/>
  <c r="D45" i="12"/>
  <c r="I23" i="17"/>
  <c r="H23" i="17"/>
  <c r="G23" i="17"/>
  <c r="H22" i="17"/>
  <c r="G22" i="17"/>
  <c r="D22" i="17"/>
  <c r="I22" i="17" s="1"/>
  <c r="H21" i="17"/>
  <c r="G21" i="17"/>
  <c r="D21" i="17"/>
  <c r="I21" i="17" s="1"/>
  <c r="H20" i="17"/>
  <c r="G20" i="17"/>
  <c r="D20" i="17"/>
  <c r="I20" i="17" s="1"/>
  <c r="H19" i="17"/>
  <c r="G19" i="17"/>
  <c r="D19" i="17"/>
  <c r="I19" i="17" s="1"/>
  <c r="H18" i="17"/>
  <c r="G18" i="17"/>
  <c r="D18" i="17"/>
  <c r="I18" i="17" s="1"/>
  <c r="H17" i="17"/>
  <c r="G17" i="17"/>
  <c r="D17" i="17"/>
  <c r="I17" i="17" s="1"/>
  <c r="H16" i="17"/>
  <c r="G16" i="17"/>
  <c r="D16" i="17"/>
  <c r="I16" i="17" s="1"/>
  <c r="H15" i="17"/>
  <c r="G15" i="17"/>
  <c r="D15" i="17"/>
  <c r="I15" i="17" s="1"/>
  <c r="H14" i="17"/>
  <c r="G14" i="17"/>
  <c r="D14" i="17"/>
  <c r="I14" i="17" s="1"/>
  <c r="H13" i="17"/>
  <c r="G13" i="17"/>
  <c r="D13" i="17"/>
  <c r="I13" i="17" s="1"/>
  <c r="H12" i="17"/>
  <c r="G12" i="17"/>
  <c r="D12" i="17"/>
  <c r="I12" i="17" s="1"/>
  <c r="H11" i="17"/>
  <c r="G11" i="17"/>
  <c r="D11" i="17"/>
  <c r="I11" i="17" s="1"/>
  <c r="H10" i="17"/>
  <c r="G10" i="17"/>
  <c r="D10" i="17"/>
  <c r="I10" i="17" s="1"/>
  <c r="H9" i="17"/>
  <c r="G9" i="17"/>
  <c r="D9" i="17"/>
  <c r="I9" i="17" s="1"/>
  <c r="H8" i="17"/>
  <c r="G8" i="17"/>
  <c r="D8" i="17"/>
  <c r="I8" i="17" s="1"/>
  <c r="H7" i="17"/>
  <c r="G7" i="17"/>
  <c r="D7" i="17"/>
  <c r="I7" i="17" s="1"/>
  <c r="H6" i="17"/>
  <c r="G6" i="17"/>
  <c r="D6" i="17"/>
  <c r="I6" i="17" s="1"/>
  <c r="H5" i="17"/>
  <c r="G5" i="17"/>
  <c r="D5" i="17"/>
  <c r="I5" i="17" s="1"/>
  <c r="H4" i="17"/>
  <c r="G4" i="17"/>
  <c r="D4" i="17"/>
  <c r="I4" i="17" s="1"/>
  <c r="H3" i="17"/>
  <c r="G3" i="17"/>
  <c r="D3" i="17"/>
  <c r="I3" i="17" s="1"/>
  <c r="K104" i="20" l="1"/>
  <c r="K105" i="20"/>
  <c r="I105" i="20"/>
  <c r="E40" i="13"/>
  <c r="G41" i="13"/>
  <c r="J104" i="20"/>
  <c r="C13" i="18"/>
  <c r="K9" i="18"/>
  <c r="L9" i="18" s="1"/>
  <c r="I104" i="20" l="1"/>
  <c r="I103" i="20"/>
  <c r="E39" i="13"/>
  <c r="G40" i="13"/>
  <c r="C14" i="18"/>
  <c r="K103" i="20" l="1"/>
  <c r="J103" i="20"/>
  <c r="I102" i="20"/>
  <c r="E38" i="13"/>
  <c r="G39" i="13"/>
  <c r="F113" i="15"/>
  <c r="C15" i="18"/>
  <c r="J102" i="20" l="1"/>
  <c r="K102" i="20"/>
  <c r="E37" i="13"/>
  <c r="G38" i="13"/>
  <c r="J101" i="20"/>
  <c r="F112" i="15"/>
  <c r="C16" i="18"/>
  <c r="I101" i="20" l="1"/>
  <c r="K101" i="20"/>
  <c r="E36" i="13"/>
  <c r="G37" i="13"/>
  <c r="I100" i="20"/>
  <c r="J100" i="20"/>
  <c r="K100" i="20"/>
  <c r="F111" i="15"/>
  <c r="C17" i="18"/>
  <c r="E35" i="13" l="1"/>
  <c r="G36" i="13"/>
  <c r="I99" i="20"/>
  <c r="J99" i="20"/>
  <c r="K99" i="20"/>
  <c r="F110" i="15"/>
  <c r="C18" i="18"/>
  <c r="E34" i="13" l="1"/>
  <c r="G35" i="13"/>
  <c r="J98" i="20"/>
  <c r="I98" i="20"/>
  <c r="K98" i="20"/>
  <c r="F109" i="15"/>
  <c r="C19" i="18"/>
  <c r="B27" i="16"/>
  <c r="K10" i="18" s="1"/>
  <c r="L10" i="18" s="1"/>
  <c r="E21" i="16"/>
  <c r="G21" i="16" s="1"/>
  <c r="B27" i="14"/>
  <c r="K13" i="18" s="1"/>
  <c r="M13" i="18" s="1"/>
  <c r="E21" i="14"/>
  <c r="E20" i="14" s="1"/>
  <c r="L23" i="18" l="1"/>
  <c r="L24" i="18"/>
  <c r="E33" i="13"/>
  <c r="G34" i="13"/>
  <c r="I97" i="20"/>
  <c r="K97" i="20"/>
  <c r="J97" i="20"/>
  <c r="M10" i="18"/>
  <c r="E20" i="16"/>
  <c r="E19" i="16" s="1"/>
  <c r="E18" i="16" s="1"/>
  <c r="F108" i="15"/>
  <c r="C20" i="18"/>
  <c r="G19" i="16"/>
  <c r="E19" i="14"/>
  <c r="G20" i="14"/>
  <c r="G21" i="14"/>
  <c r="K12" i="18"/>
  <c r="K24" i="18" s="1"/>
  <c r="G20" i="16" l="1"/>
  <c r="E32" i="13"/>
  <c r="G33" i="13"/>
  <c r="K96" i="20"/>
  <c r="I96" i="20"/>
  <c r="J96" i="20"/>
  <c r="F107" i="15"/>
  <c r="M12" i="18"/>
  <c r="M24" i="18" s="1"/>
  <c r="K23" i="18"/>
  <c r="F7" i="18" s="1"/>
  <c r="C21" i="18"/>
  <c r="E17" i="16"/>
  <c r="G18" i="16"/>
  <c r="E18" i="14"/>
  <c r="G19" i="14"/>
  <c r="D45" i="11"/>
  <c r="I23" i="12"/>
  <c r="H23" i="12"/>
  <c r="G23" i="12"/>
  <c r="H22" i="12"/>
  <c r="G22" i="12"/>
  <c r="D22" i="12"/>
  <c r="I22" i="12" s="1"/>
  <c r="H21" i="12"/>
  <c r="G21" i="12"/>
  <c r="D21" i="12"/>
  <c r="I21" i="12" s="1"/>
  <c r="H20" i="12"/>
  <c r="G20" i="12"/>
  <c r="D20" i="12"/>
  <c r="I20" i="12" s="1"/>
  <c r="H19" i="12"/>
  <c r="G19" i="12"/>
  <c r="D19" i="12"/>
  <c r="I19" i="12" s="1"/>
  <c r="H18" i="12"/>
  <c r="G18" i="12"/>
  <c r="D18" i="12"/>
  <c r="I18" i="12" s="1"/>
  <c r="H17" i="12"/>
  <c r="G17" i="12"/>
  <c r="D17" i="12"/>
  <c r="I17" i="12" s="1"/>
  <c r="H16" i="12"/>
  <c r="G16" i="12"/>
  <c r="D16" i="12"/>
  <c r="I16" i="12" s="1"/>
  <c r="H15" i="12"/>
  <c r="G15" i="12"/>
  <c r="D15" i="12"/>
  <c r="I15" i="12" s="1"/>
  <c r="H14" i="12"/>
  <c r="G14" i="12"/>
  <c r="D14" i="12"/>
  <c r="I14" i="12" s="1"/>
  <c r="H13" i="12"/>
  <c r="G13" i="12"/>
  <c r="D13" i="12"/>
  <c r="I13" i="12" s="1"/>
  <c r="H12" i="12"/>
  <c r="G12" i="12"/>
  <c r="D12" i="12"/>
  <c r="I12" i="12" s="1"/>
  <c r="H11" i="12"/>
  <c r="G11" i="12"/>
  <c r="D11" i="12"/>
  <c r="I11" i="12" s="1"/>
  <c r="H10" i="12"/>
  <c r="G10" i="12"/>
  <c r="D10" i="12"/>
  <c r="I10" i="12" s="1"/>
  <c r="H9" i="12"/>
  <c r="G9" i="12"/>
  <c r="D9" i="12"/>
  <c r="I9" i="12" s="1"/>
  <c r="H8" i="12"/>
  <c r="G8" i="12"/>
  <c r="D8" i="12"/>
  <c r="I8" i="12" s="1"/>
  <c r="H7" i="12"/>
  <c r="G7" i="12"/>
  <c r="D7" i="12"/>
  <c r="I7" i="12" s="1"/>
  <c r="H6" i="12"/>
  <c r="G6" i="12"/>
  <c r="D6" i="12"/>
  <c r="I6" i="12" s="1"/>
  <c r="H5" i="12"/>
  <c r="G5" i="12"/>
  <c r="D5" i="12"/>
  <c r="I5" i="12" s="1"/>
  <c r="H4" i="12"/>
  <c r="G4" i="12"/>
  <c r="D4" i="12"/>
  <c r="I4" i="12" s="1"/>
  <c r="H3" i="12"/>
  <c r="G3" i="12"/>
  <c r="D3" i="12"/>
  <c r="I3" i="12" s="1"/>
  <c r="E31" i="13" l="1"/>
  <c r="G32" i="13"/>
  <c r="I95" i="20"/>
  <c r="K95" i="20"/>
  <c r="J95" i="20"/>
  <c r="F106" i="15"/>
  <c r="G2" i="18"/>
  <c r="G3" i="18"/>
  <c r="M23" i="18"/>
  <c r="C22" i="18"/>
  <c r="G17" i="16"/>
  <c r="E16" i="16"/>
  <c r="G18" i="14"/>
  <c r="E17" i="14"/>
  <c r="D14" i="9"/>
  <c r="D15" i="9"/>
  <c r="D4" i="11"/>
  <c r="D3" i="11"/>
  <c r="I3" i="11" s="1"/>
  <c r="I23" i="11"/>
  <c r="H23" i="11"/>
  <c r="G23" i="11"/>
  <c r="H22" i="11"/>
  <c r="G22" i="11"/>
  <c r="D22" i="11"/>
  <c r="I22" i="11" s="1"/>
  <c r="H21" i="11"/>
  <c r="G21" i="11"/>
  <c r="D21" i="11"/>
  <c r="I21" i="11" s="1"/>
  <c r="H20" i="11"/>
  <c r="G20" i="11"/>
  <c r="D20" i="11"/>
  <c r="I20" i="11" s="1"/>
  <c r="H19" i="11"/>
  <c r="G19" i="11"/>
  <c r="D19" i="11"/>
  <c r="I19" i="11" s="1"/>
  <c r="H18" i="11"/>
  <c r="G18" i="11"/>
  <c r="D18" i="11"/>
  <c r="I18" i="11" s="1"/>
  <c r="H17" i="11"/>
  <c r="G17" i="11"/>
  <c r="D17" i="11"/>
  <c r="I17" i="11" s="1"/>
  <c r="H16" i="11"/>
  <c r="G16" i="11"/>
  <c r="D16" i="11"/>
  <c r="I16" i="11" s="1"/>
  <c r="H15" i="11"/>
  <c r="G15" i="11"/>
  <c r="D15" i="11"/>
  <c r="I15" i="11" s="1"/>
  <c r="H14" i="11"/>
  <c r="G14" i="11"/>
  <c r="D14" i="11"/>
  <c r="I14" i="11" s="1"/>
  <c r="H13" i="11"/>
  <c r="G13" i="11"/>
  <c r="D13" i="11"/>
  <c r="I13" i="11" s="1"/>
  <c r="H12" i="11"/>
  <c r="G12" i="11"/>
  <c r="D12" i="11"/>
  <c r="I12" i="11" s="1"/>
  <c r="H11" i="11"/>
  <c r="G11" i="11"/>
  <c r="D11" i="11"/>
  <c r="I11" i="11" s="1"/>
  <c r="H10" i="11"/>
  <c r="G10" i="11"/>
  <c r="D10" i="11"/>
  <c r="I10" i="11" s="1"/>
  <c r="H9" i="11"/>
  <c r="G9" i="11"/>
  <c r="D9" i="11"/>
  <c r="I9" i="11" s="1"/>
  <c r="H8" i="11"/>
  <c r="G8" i="11"/>
  <c r="D8" i="11"/>
  <c r="I8" i="11" s="1"/>
  <c r="H7" i="11"/>
  <c r="G7" i="11"/>
  <c r="D7" i="11"/>
  <c r="I7" i="11" s="1"/>
  <c r="H6" i="11"/>
  <c r="G6" i="11"/>
  <c r="D6" i="11"/>
  <c r="I6" i="11" s="1"/>
  <c r="H5" i="11"/>
  <c r="G5" i="11"/>
  <c r="D5" i="11"/>
  <c r="I5" i="11" s="1"/>
  <c r="H4" i="11"/>
  <c r="G4" i="11"/>
  <c r="I4" i="11"/>
  <c r="H3" i="11"/>
  <c r="G3" i="11"/>
  <c r="E30" i="13" l="1"/>
  <c r="G31" i="13"/>
  <c r="K94" i="20"/>
  <c r="J94" i="20"/>
  <c r="I94" i="20"/>
  <c r="F105" i="15"/>
  <c r="E4" i="18"/>
  <c r="C23" i="18"/>
  <c r="E15" i="16"/>
  <c r="G16" i="16"/>
  <c r="E16" i="14"/>
  <c r="G17" i="14"/>
  <c r="D65" i="9"/>
  <c r="E29" i="13" l="1"/>
  <c r="G30" i="13"/>
  <c r="K93" i="20"/>
  <c r="I93" i="20"/>
  <c r="J93" i="20"/>
  <c r="E5" i="18"/>
  <c r="G4" i="18"/>
  <c r="F104" i="15"/>
  <c r="C24" i="18"/>
  <c r="E14" i="16"/>
  <c r="G15" i="16"/>
  <c r="E15" i="14"/>
  <c r="G16" i="14"/>
  <c r="R14" i="10"/>
  <c r="R15" i="10"/>
  <c r="R16" i="10"/>
  <c r="R17" i="10"/>
  <c r="R18" i="10"/>
  <c r="R19" i="10"/>
  <c r="R13" i="10"/>
  <c r="S14" i="10" s="1"/>
  <c r="E28" i="13" l="1"/>
  <c r="G29" i="13"/>
  <c r="E6" i="18"/>
  <c r="G5" i="18"/>
  <c r="K92" i="20"/>
  <c r="I92" i="20"/>
  <c r="J92" i="20"/>
  <c r="S16" i="10"/>
  <c r="S13" i="10"/>
  <c r="S17" i="10"/>
  <c r="S19" i="10"/>
  <c r="S15" i="10"/>
  <c r="S18" i="10"/>
  <c r="F103" i="15"/>
  <c r="C25" i="18"/>
  <c r="E13" i="16"/>
  <c r="G14" i="16"/>
  <c r="E14" i="14"/>
  <c r="G15" i="14"/>
  <c r="C2" i="10"/>
  <c r="C3" i="10" s="1"/>
  <c r="C4" i="10" s="1"/>
  <c r="C5" i="10" s="1"/>
  <c r="C6" i="10" s="1"/>
  <c r="C7" i="10" s="1"/>
  <c r="I23" i="9"/>
  <c r="H23" i="9"/>
  <c r="G23" i="9"/>
  <c r="H22" i="9"/>
  <c r="G22" i="9"/>
  <c r="D22" i="9"/>
  <c r="I22" i="9" s="1"/>
  <c r="H21" i="9"/>
  <c r="G21" i="9"/>
  <c r="D21" i="9"/>
  <c r="I21" i="9" s="1"/>
  <c r="H20" i="9"/>
  <c r="G20" i="9"/>
  <c r="D20" i="9"/>
  <c r="I20" i="9" s="1"/>
  <c r="H19" i="9"/>
  <c r="G19" i="9"/>
  <c r="D19" i="9"/>
  <c r="I19" i="9" s="1"/>
  <c r="H18" i="9"/>
  <c r="G18" i="9"/>
  <c r="D18" i="9"/>
  <c r="I18" i="9" s="1"/>
  <c r="H17" i="9"/>
  <c r="G17" i="9"/>
  <c r="D17" i="9"/>
  <c r="I17" i="9" s="1"/>
  <c r="H16" i="9"/>
  <c r="G16" i="9"/>
  <c r="D16" i="9"/>
  <c r="I16" i="9" s="1"/>
  <c r="H15" i="9"/>
  <c r="G15" i="9"/>
  <c r="I15" i="9"/>
  <c r="H14" i="9"/>
  <c r="G14" i="9"/>
  <c r="I14" i="9"/>
  <c r="H13" i="9"/>
  <c r="G13" i="9"/>
  <c r="D13" i="9"/>
  <c r="I13" i="9" s="1"/>
  <c r="H12" i="9"/>
  <c r="G12" i="9"/>
  <c r="D12" i="9"/>
  <c r="I12" i="9" s="1"/>
  <c r="H11" i="9"/>
  <c r="G11" i="9"/>
  <c r="D11" i="9"/>
  <c r="I11" i="9" s="1"/>
  <c r="H10" i="9"/>
  <c r="G10" i="9"/>
  <c r="D10" i="9"/>
  <c r="I10" i="9" s="1"/>
  <c r="H9" i="9"/>
  <c r="G9" i="9"/>
  <c r="D9" i="9"/>
  <c r="I9" i="9" s="1"/>
  <c r="H8" i="9"/>
  <c r="G8" i="9"/>
  <c r="D8" i="9"/>
  <c r="I8" i="9" s="1"/>
  <c r="H7" i="9"/>
  <c r="G7" i="9"/>
  <c r="D7" i="9"/>
  <c r="I7" i="9" s="1"/>
  <c r="H6" i="9"/>
  <c r="G6" i="9"/>
  <c r="D6" i="9"/>
  <c r="I6" i="9" s="1"/>
  <c r="H5" i="9"/>
  <c r="G5" i="9"/>
  <c r="D5" i="9"/>
  <c r="I5" i="9" s="1"/>
  <c r="H4" i="9"/>
  <c r="G4" i="9"/>
  <c r="D4" i="9"/>
  <c r="I4" i="9" s="1"/>
  <c r="H3" i="9"/>
  <c r="G3" i="9"/>
  <c r="D3" i="9"/>
  <c r="I3" i="9" s="1"/>
  <c r="E7" i="18" l="1"/>
  <c r="G6" i="18"/>
  <c r="E27" i="13"/>
  <c r="G28" i="13"/>
  <c r="I91" i="20"/>
  <c r="J91" i="20"/>
  <c r="K91" i="20"/>
  <c r="C8" i="10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F7" i="10"/>
  <c r="F2" i="10"/>
  <c r="F102" i="15"/>
  <c r="C26" i="18"/>
  <c r="G13" i="16"/>
  <c r="E12" i="16"/>
  <c r="G14" i="14"/>
  <c r="E13" i="14"/>
  <c r="F3" i="10"/>
  <c r="F4" i="10"/>
  <c r="F6" i="10"/>
  <c r="F5" i="10"/>
  <c r="D50" i="8"/>
  <c r="E8" i="18" l="1"/>
  <c r="E9" i="18" s="1"/>
  <c r="E10" i="18" s="1"/>
  <c r="E11" i="18" s="1"/>
  <c r="E12" i="18" s="1"/>
  <c r="E13" i="18" s="1"/>
  <c r="E14" i="18" s="1"/>
  <c r="E15" i="18" s="1"/>
  <c r="E16" i="18" s="1"/>
  <c r="E17" i="18" s="1"/>
  <c r="E18" i="18" s="1"/>
  <c r="E19" i="18" s="1"/>
  <c r="E20" i="18" s="1"/>
  <c r="E21" i="18" s="1"/>
  <c r="E22" i="18" s="1"/>
  <c r="E23" i="18" s="1"/>
  <c r="E24" i="18" s="1"/>
  <c r="E25" i="18" s="1"/>
  <c r="E26" i="18" s="1"/>
  <c r="G7" i="18"/>
  <c r="F10" i="10"/>
  <c r="F9" i="10"/>
  <c r="F8" i="10"/>
  <c r="E26" i="13"/>
  <c r="G27" i="13"/>
  <c r="K90" i="20"/>
  <c r="J90" i="20"/>
  <c r="I90" i="20"/>
  <c r="F101" i="15"/>
  <c r="F20" i="10"/>
  <c r="F22" i="10" s="1"/>
  <c r="C27" i="18"/>
  <c r="G12" i="16"/>
  <c r="E11" i="16"/>
  <c r="E12" i="14"/>
  <c r="G13" i="14"/>
  <c r="I23" i="8"/>
  <c r="H23" i="8"/>
  <c r="G23" i="8"/>
  <c r="H22" i="8"/>
  <c r="G22" i="8"/>
  <c r="D22" i="8"/>
  <c r="I22" i="8" s="1"/>
  <c r="H21" i="8"/>
  <c r="G21" i="8"/>
  <c r="D21" i="8"/>
  <c r="I21" i="8" s="1"/>
  <c r="H20" i="8"/>
  <c r="G20" i="8"/>
  <c r="D20" i="8"/>
  <c r="I20" i="8" s="1"/>
  <c r="H19" i="8"/>
  <c r="G19" i="8"/>
  <c r="D19" i="8"/>
  <c r="I19" i="8" s="1"/>
  <c r="H18" i="8"/>
  <c r="G18" i="8"/>
  <c r="D18" i="8"/>
  <c r="I18" i="8" s="1"/>
  <c r="H17" i="8"/>
  <c r="G17" i="8"/>
  <c r="D17" i="8"/>
  <c r="I17" i="8" s="1"/>
  <c r="H16" i="8"/>
  <c r="G16" i="8"/>
  <c r="D16" i="8"/>
  <c r="I16" i="8" s="1"/>
  <c r="H15" i="8"/>
  <c r="G15" i="8"/>
  <c r="D15" i="8"/>
  <c r="I15" i="8" s="1"/>
  <c r="H14" i="8"/>
  <c r="G14" i="8"/>
  <c r="D14" i="8"/>
  <c r="I14" i="8" s="1"/>
  <c r="H13" i="8"/>
  <c r="G13" i="8"/>
  <c r="D13" i="8"/>
  <c r="I13" i="8" s="1"/>
  <c r="H12" i="8"/>
  <c r="G12" i="8"/>
  <c r="D12" i="8"/>
  <c r="I12" i="8" s="1"/>
  <c r="H11" i="8"/>
  <c r="G11" i="8"/>
  <c r="D11" i="8"/>
  <c r="I11" i="8" s="1"/>
  <c r="H10" i="8"/>
  <c r="G10" i="8"/>
  <c r="D10" i="8"/>
  <c r="I10" i="8" s="1"/>
  <c r="H9" i="8"/>
  <c r="G9" i="8"/>
  <c r="D9" i="8"/>
  <c r="I9" i="8" s="1"/>
  <c r="H8" i="8"/>
  <c r="G8" i="8"/>
  <c r="D8" i="8"/>
  <c r="I8" i="8" s="1"/>
  <c r="H7" i="8"/>
  <c r="G7" i="8"/>
  <c r="D7" i="8"/>
  <c r="I7" i="8" s="1"/>
  <c r="H6" i="8"/>
  <c r="G6" i="8"/>
  <c r="D6" i="8"/>
  <c r="I6" i="8" s="1"/>
  <c r="H5" i="8"/>
  <c r="G5" i="8"/>
  <c r="D5" i="8"/>
  <c r="I5" i="8" s="1"/>
  <c r="H4" i="8"/>
  <c r="G4" i="8"/>
  <c r="D4" i="8"/>
  <c r="I4" i="8" s="1"/>
  <c r="H3" i="8"/>
  <c r="G3" i="8"/>
  <c r="D3" i="8"/>
  <c r="I3" i="8" s="1"/>
  <c r="E27" i="18" l="1"/>
  <c r="E25" i="13"/>
  <c r="G26" i="13"/>
  <c r="I89" i="20"/>
  <c r="J89" i="20"/>
  <c r="K89" i="20"/>
  <c r="F100" i="15"/>
  <c r="C28" i="18"/>
  <c r="E28" i="18" s="1"/>
  <c r="G11" i="16"/>
  <c r="E10" i="16"/>
  <c r="E11" i="14"/>
  <c r="G12" i="14"/>
  <c r="D3" i="7"/>
  <c r="I3" i="7" s="1"/>
  <c r="D4" i="7"/>
  <c r="I4" i="7" s="1"/>
  <c r="D5" i="7"/>
  <c r="I5" i="7" s="1"/>
  <c r="D6" i="7"/>
  <c r="I6" i="7" s="1"/>
  <c r="D7" i="7"/>
  <c r="I7" i="7" s="1"/>
  <c r="D8" i="7"/>
  <c r="I8" i="7" s="1"/>
  <c r="D9" i="7"/>
  <c r="I9" i="7" s="1"/>
  <c r="D10" i="7"/>
  <c r="I10" i="7" s="1"/>
  <c r="D11" i="7"/>
  <c r="I11" i="7" s="1"/>
  <c r="D12" i="7"/>
  <c r="I12" i="7" s="1"/>
  <c r="D13" i="7"/>
  <c r="I13" i="7" s="1"/>
  <c r="D14" i="7"/>
  <c r="I14" i="7" s="1"/>
  <c r="D15" i="7"/>
  <c r="D16" i="7"/>
  <c r="D17" i="7"/>
  <c r="I17" i="7" s="1"/>
  <c r="D18" i="7"/>
  <c r="I18" i="7" s="1"/>
  <c r="D19" i="7"/>
  <c r="I19" i="7" s="1"/>
  <c r="D20" i="7"/>
  <c r="I20" i="7" s="1"/>
  <c r="D21" i="7"/>
  <c r="I21" i="7" s="1"/>
  <c r="D22" i="7"/>
  <c r="I22" i="7" s="1"/>
  <c r="D39" i="7"/>
  <c r="I23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I16" i="7"/>
  <c r="H15" i="7"/>
  <c r="G15" i="7"/>
  <c r="I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E24" i="13" l="1"/>
  <c r="G25" i="13"/>
  <c r="J88" i="20"/>
  <c r="K88" i="20"/>
  <c r="I88" i="20"/>
  <c r="F99" i="15"/>
  <c r="C29" i="18"/>
  <c r="E29" i="18" s="1"/>
  <c r="E9" i="16"/>
  <c r="G10" i="16"/>
  <c r="E10" i="14"/>
  <c r="G11" i="14"/>
  <c r="I23" i="6"/>
  <c r="H17" i="6"/>
  <c r="H18" i="6"/>
  <c r="H19" i="6"/>
  <c r="H20" i="6"/>
  <c r="H21" i="6"/>
  <c r="H22" i="6"/>
  <c r="H23" i="6"/>
  <c r="G17" i="6"/>
  <c r="G18" i="6"/>
  <c r="G19" i="6"/>
  <c r="G20" i="6"/>
  <c r="G21" i="6"/>
  <c r="G22" i="6"/>
  <c r="G23" i="6"/>
  <c r="D39" i="6"/>
  <c r="D17" i="6"/>
  <c r="I17" i="6" s="1"/>
  <c r="D18" i="6"/>
  <c r="I18" i="6" s="1"/>
  <c r="D19" i="6"/>
  <c r="I19" i="6" s="1"/>
  <c r="D20" i="6"/>
  <c r="I20" i="6" s="1"/>
  <c r="D21" i="6"/>
  <c r="I21" i="6" s="1"/>
  <c r="D22" i="6"/>
  <c r="I22" i="6" s="1"/>
  <c r="E23" i="13" l="1"/>
  <c r="G24" i="13"/>
  <c r="K87" i="20"/>
  <c r="I87" i="20"/>
  <c r="J87" i="20"/>
  <c r="F98" i="15"/>
  <c r="C30" i="18"/>
  <c r="E30" i="18" s="1"/>
  <c r="E8" i="16"/>
  <c r="G9" i="16"/>
  <c r="G10" i="14"/>
  <c r="E9" i="14"/>
  <c r="G13" i="6"/>
  <c r="H16" i="6"/>
  <c r="G16" i="6"/>
  <c r="G23" i="13" l="1"/>
  <c r="E22" i="13"/>
  <c r="J86" i="20"/>
  <c r="I86" i="20"/>
  <c r="K86" i="20"/>
  <c r="F97" i="15"/>
  <c r="C31" i="18"/>
  <c r="G8" i="16"/>
  <c r="E7" i="16"/>
  <c r="E8" i="14"/>
  <c r="G9" i="14"/>
  <c r="D3" i="6"/>
  <c r="I3" i="6" s="1"/>
  <c r="D4" i="6"/>
  <c r="I4" i="6" s="1"/>
  <c r="D5" i="6"/>
  <c r="D6" i="6"/>
  <c r="I6" i="6" s="1"/>
  <c r="D7" i="6"/>
  <c r="I7" i="6" s="1"/>
  <c r="D8" i="6"/>
  <c r="I8" i="6" s="1"/>
  <c r="D9" i="6"/>
  <c r="I9" i="6" s="1"/>
  <c r="D10" i="6"/>
  <c r="I10" i="6" s="1"/>
  <c r="D11" i="6"/>
  <c r="I11" i="6" s="1"/>
  <c r="D12" i="6"/>
  <c r="I12" i="6" s="1"/>
  <c r="D13" i="6"/>
  <c r="I13" i="6" s="1"/>
  <c r="D14" i="6"/>
  <c r="I14" i="6" s="1"/>
  <c r="D15" i="6"/>
  <c r="I15" i="6" s="1"/>
  <c r="D16" i="6"/>
  <c r="I16" i="6" s="1"/>
  <c r="H15" i="6"/>
  <c r="G15" i="6"/>
  <c r="H14" i="6"/>
  <c r="G14" i="6"/>
  <c r="H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E21" i="13" l="1"/>
  <c r="G22" i="13"/>
  <c r="J85" i="20"/>
  <c r="K85" i="20"/>
  <c r="I85" i="20"/>
  <c r="F96" i="15"/>
  <c r="C32" i="18"/>
  <c r="E31" i="18"/>
  <c r="G7" i="16"/>
  <c r="E6" i="16"/>
  <c r="E7" i="14"/>
  <c r="G8" i="14"/>
  <c r="I5" i="6"/>
  <c r="G21" i="13" l="1"/>
  <c r="E20" i="13"/>
  <c r="K84" i="20"/>
  <c r="I84" i="20"/>
  <c r="J84" i="20"/>
  <c r="E32" i="18"/>
  <c r="F95" i="15"/>
  <c r="C33" i="18"/>
  <c r="E5" i="16"/>
  <c r="G6" i="16"/>
  <c r="E6" i="14"/>
  <c r="G7" i="14"/>
  <c r="H4" i="3"/>
  <c r="H5" i="3"/>
  <c r="H6" i="3"/>
  <c r="H7" i="3"/>
  <c r="H8" i="3"/>
  <c r="H9" i="3"/>
  <c r="H10" i="3"/>
  <c r="H11" i="3"/>
  <c r="H12" i="3"/>
  <c r="H13" i="3"/>
  <c r="H14" i="3"/>
  <c r="H15" i="3"/>
  <c r="G4" i="3"/>
  <c r="G5" i="3"/>
  <c r="G6" i="3"/>
  <c r="G7" i="3"/>
  <c r="G8" i="3"/>
  <c r="G9" i="3"/>
  <c r="G10" i="3"/>
  <c r="G11" i="3"/>
  <c r="G12" i="3"/>
  <c r="G13" i="3"/>
  <c r="G14" i="3"/>
  <c r="G15" i="3"/>
  <c r="D4" i="3"/>
  <c r="I4" i="3" s="1"/>
  <c r="D5" i="3"/>
  <c r="D6" i="3"/>
  <c r="I6" i="3" s="1"/>
  <c r="D7" i="3"/>
  <c r="I7" i="3" s="1"/>
  <c r="D8" i="3"/>
  <c r="I8" i="3" s="1"/>
  <c r="D9" i="3"/>
  <c r="I9" i="3" s="1"/>
  <c r="D10" i="3"/>
  <c r="I10" i="3" s="1"/>
  <c r="D11" i="3"/>
  <c r="I11" i="3" s="1"/>
  <c r="D12" i="3"/>
  <c r="I12" i="3" s="1"/>
  <c r="D13" i="3"/>
  <c r="I13" i="3" s="1"/>
  <c r="D14" i="3"/>
  <c r="I14" i="3" s="1"/>
  <c r="D15" i="3"/>
  <c r="I15" i="3" s="1"/>
  <c r="D16" i="3"/>
  <c r="D17" i="3"/>
  <c r="D18" i="3"/>
  <c r="D19" i="3"/>
  <c r="E33" i="18" l="1"/>
  <c r="G20" i="13"/>
  <c r="E19" i="13"/>
  <c r="K83" i="20"/>
  <c r="I83" i="20"/>
  <c r="J83" i="20"/>
  <c r="F94" i="15"/>
  <c r="C34" i="18"/>
  <c r="E34" i="18" s="1"/>
  <c r="E4" i="16"/>
  <c r="E3" i="16" s="1"/>
  <c r="G5" i="16"/>
  <c r="G6" i="14"/>
  <c r="E5" i="14"/>
  <c r="I5" i="3"/>
  <c r="D29" i="3"/>
  <c r="D33" i="3" s="1"/>
  <c r="G3" i="2"/>
  <c r="D11" i="2"/>
  <c r="I11" i="2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" i="5"/>
  <c r="D3" i="5"/>
  <c r="I3" i="5" s="1"/>
  <c r="D4" i="5"/>
  <c r="I4" i="5" s="1"/>
  <c r="D5" i="5"/>
  <c r="I5" i="5" s="1"/>
  <c r="D6" i="5"/>
  <c r="D7" i="5"/>
  <c r="I7" i="5" s="1"/>
  <c r="D8" i="5"/>
  <c r="I8" i="5" s="1"/>
  <c r="D9" i="5"/>
  <c r="I9" i="5" s="1"/>
  <c r="D10" i="5"/>
  <c r="I10" i="5" s="1"/>
  <c r="D11" i="5"/>
  <c r="I11" i="5" s="1"/>
  <c r="D12" i="5"/>
  <c r="I12" i="5" s="1"/>
  <c r="D13" i="5"/>
  <c r="I13" i="5" s="1"/>
  <c r="D14" i="5"/>
  <c r="I14" i="5" s="1"/>
  <c r="D15" i="5"/>
  <c r="I15" i="5" s="1"/>
  <c r="D16" i="5"/>
  <c r="I16" i="5" s="1"/>
  <c r="D17" i="5"/>
  <c r="I17" i="5" s="1"/>
  <c r="D18" i="5"/>
  <c r="I18" i="5" s="1"/>
  <c r="D19" i="5"/>
  <c r="I19" i="5" s="1"/>
  <c r="D20" i="5"/>
  <c r="D21" i="5"/>
  <c r="D2" i="5"/>
  <c r="I2" i="5" s="1"/>
  <c r="C24" i="5"/>
  <c r="C2" i="4" s="1"/>
  <c r="H2" i="4" s="1"/>
  <c r="B24" i="5"/>
  <c r="B2" i="4" s="1"/>
  <c r="I10" i="4"/>
  <c r="I11" i="4"/>
  <c r="H4" i="4"/>
  <c r="H5" i="4"/>
  <c r="H6" i="4"/>
  <c r="H7" i="4"/>
  <c r="H8" i="4"/>
  <c r="H9" i="4"/>
  <c r="H10" i="4"/>
  <c r="H11" i="4"/>
  <c r="G4" i="4"/>
  <c r="G5" i="4"/>
  <c r="G6" i="4"/>
  <c r="G7" i="4"/>
  <c r="G8" i="4"/>
  <c r="G9" i="4"/>
  <c r="G10" i="4"/>
  <c r="G11" i="4"/>
  <c r="D9" i="4"/>
  <c r="I9" i="4" s="1"/>
  <c r="D8" i="4"/>
  <c r="I8" i="4" s="1"/>
  <c r="D7" i="4"/>
  <c r="I7" i="4" s="1"/>
  <c r="D6" i="4"/>
  <c r="I6" i="4" s="1"/>
  <c r="D5" i="4"/>
  <c r="I5" i="4" s="1"/>
  <c r="D4" i="4"/>
  <c r="I4" i="4" s="1"/>
  <c r="H4" i="2"/>
  <c r="H5" i="2"/>
  <c r="H6" i="2"/>
  <c r="H7" i="2"/>
  <c r="H8" i="2"/>
  <c r="H9" i="2"/>
  <c r="H10" i="2"/>
  <c r="H11" i="2"/>
  <c r="G4" i="2"/>
  <c r="G5" i="2"/>
  <c r="G6" i="2"/>
  <c r="G7" i="2"/>
  <c r="G8" i="2"/>
  <c r="G9" i="2"/>
  <c r="G10" i="2"/>
  <c r="G11" i="2"/>
  <c r="D4" i="2"/>
  <c r="I4" i="2" s="1"/>
  <c r="D18" i="2"/>
  <c r="D17" i="2"/>
  <c r="D15" i="2"/>
  <c r="D14" i="2"/>
  <c r="D13" i="2"/>
  <c r="D12" i="2"/>
  <c r="D10" i="2"/>
  <c r="I10" i="2" s="1"/>
  <c r="D9" i="2"/>
  <c r="I9" i="2" s="1"/>
  <c r="D8" i="2"/>
  <c r="I8" i="2" s="1"/>
  <c r="D7" i="2"/>
  <c r="I7" i="2" s="1"/>
  <c r="D6" i="2"/>
  <c r="I6" i="2" s="1"/>
  <c r="D5" i="2"/>
  <c r="I5" i="2" s="1"/>
  <c r="E18" i="13" l="1"/>
  <c r="G19" i="13"/>
  <c r="K82" i="20"/>
  <c r="J82" i="20"/>
  <c r="I82" i="20"/>
  <c r="F93" i="15"/>
  <c r="C35" i="18"/>
  <c r="G4" i="16"/>
  <c r="E4" i="14"/>
  <c r="G5" i="14"/>
  <c r="H21" i="5"/>
  <c r="G21" i="5"/>
  <c r="G2" i="4"/>
  <c r="D2" i="4"/>
  <c r="B29" i="4" s="1"/>
  <c r="G3" i="3"/>
  <c r="D24" i="5"/>
  <c r="B21" i="4"/>
  <c r="B2" i="2" s="1"/>
  <c r="I6" i="5"/>
  <c r="I21" i="5" s="1"/>
  <c r="G3" i="4"/>
  <c r="H23" i="5" l="1"/>
  <c r="E17" i="13"/>
  <c r="G18" i="13"/>
  <c r="J81" i="20"/>
  <c r="K81" i="20"/>
  <c r="I81" i="20"/>
  <c r="F92" i="15"/>
  <c r="C36" i="18"/>
  <c r="E35" i="18"/>
  <c r="E2" i="16"/>
  <c r="G2" i="16" s="1"/>
  <c r="G3" i="16"/>
  <c r="G4" i="14"/>
  <c r="E3" i="14"/>
  <c r="E2" i="14" s="1"/>
  <c r="I23" i="5"/>
  <c r="H3" i="4"/>
  <c r="H12" i="4" s="1"/>
  <c r="I3" i="4"/>
  <c r="C21" i="4"/>
  <c r="C2" i="2" s="1"/>
  <c r="H2" i="2" s="1"/>
  <c r="I2" i="4"/>
  <c r="G2" i="2"/>
  <c r="G12" i="2" s="1"/>
  <c r="B21" i="2"/>
  <c r="B2" i="3" s="1"/>
  <c r="G12" i="4"/>
  <c r="G25" i="4" s="1"/>
  <c r="G27" i="16" l="1"/>
  <c r="G30" i="16" s="1"/>
  <c r="G17" i="13"/>
  <c r="E16" i="13"/>
  <c r="J80" i="20"/>
  <c r="K80" i="20"/>
  <c r="I80" i="20"/>
  <c r="E36" i="18"/>
  <c r="F91" i="15"/>
  <c r="D2" i="2"/>
  <c r="D21" i="4"/>
  <c r="C37" i="18"/>
  <c r="E37" i="18" s="1"/>
  <c r="G2" i="14"/>
  <c r="G3" i="14"/>
  <c r="I12" i="4"/>
  <c r="I17" i="4" s="1"/>
  <c r="G2" i="3"/>
  <c r="G19" i="3" s="1"/>
  <c r="G29" i="3" s="1"/>
  <c r="B21" i="3"/>
  <c r="B2" i="6" s="1"/>
  <c r="B24" i="6" s="1"/>
  <c r="B2" i="7" s="1"/>
  <c r="B24" i="7" s="1"/>
  <c r="B2" i="8" s="1"/>
  <c r="H17" i="4"/>
  <c r="I2" i="2"/>
  <c r="G16" i="13" l="1"/>
  <c r="E15" i="13"/>
  <c r="K79" i="20"/>
  <c r="I79" i="20"/>
  <c r="J79" i="20"/>
  <c r="F90" i="15"/>
  <c r="C38" i="18"/>
  <c r="E38" i="18" s="1"/>
  <c r="G27" i="14"/>
  <c r="G30" i="14" s="1"/>
  <c r="B24" i="8"/>
  <c r="B2" i="9" s="1"/>
  <c r="G2" i="8"/>
  <c r="G25" i="8" s="1"/>
  <c r="G2" i="7"/>
  <c r="G25" i="7" s="1"/>
  <c r="G2" i="6"/>
  <c r="G25" i="6" s="1"/>
  <c r="G36" i="6" s="1"/>
  <c r="H3" i="2"/>
  <c r="H12" i="2" s="1"/>
  <c r="H17" i="2" s="1"/>
  <c r="D3" i="2"/>
  <c r="C21" i="2"/>
  <c r="C2" i="3" s="1"/>
  <c r="E14" i="13" l="1"/>
  <c r="G15" i="13"/>
  <c r="K78" i="20"/>
  <c r="J78" i="20"/>
  <c r="I78" i="20"/>
  <c r="F89" i="15"/>
  <c r="C39" i="18"/>
  <c r="E39" i="18" s="1"/>
  <c r="B24" i="9"/>
  <c r="B2" i="11" s="1"/>
  <c r="G2" i="9"/>
  <c r="G25" i="9" s="1"/>
  <c r="H2" i="3"/>
  <c r="C21" i="3"/>
  <c r="C2" i="6" s="1"/>
  <c r="C24" i="6" s="1"/>
  <c r="C2" i="7" s="1"/>
  <c r="D2" i="3"/>
  <c r="I3" i="2"/>
  <c r="I12" i="2" s="1"/>
  <c r="I17" i="2" s="1"/>
  <c r="D21" i="2"/>
  <c r="H3" i="3"/>
  <c r="D3" i="3"/>
  <c r="I3" i="3" s="1"/>
  <c r="G14" i="13" l="1"/>
  <c r="E13" i="13"/>
  <c r="J77" i="20"/>
  <c r="K77" i="20"/>
  <c r="I77" i="20"/>
  <c r="F88" i="15"/>
  <c r="B24" i="11"/>
  <c r="B2" i="12" s="1"/>
  <c r="G2" i="11"/>
  <c r="G25" i="11" s="1"/>
  <c r="C40" i="18"/>
  <c r="C24" i="7"/>
  <c r="C2" i="8" s="1"/>
  <c r="H2" i="7"/>
  <c r="D2" i="7"/>
  <c r="I2" i="3"/>
  <c r="I19" i="3" s="1"/>
  <c r="I24" i="3" s="1"/>
  <c r="D21" i="3"/>
  <c r="H2" i="6"/>
  <c r="D2" i="6"/>
  <c r="D24" i="6" s="1"/>
  <c r="H19" i="3"/>
  <c r="H24" i="3" s="1"/>
  <c r="G13" i="13" l="1"/>
  <c r="E12" i="13"/>
  <c r="J76" i="20"/>
  <c r="K76" i="20"/>
  <c r="I76" i="20"/>
  <c r="F87" i="15"/>
  <c r="G2" i="12"/>
  <c r="G25" i="12" s="1"/>
  <c r="B24" i="12"/>
  <c r="B2" i="17" s="1"/>
  <c r="C41" i="18"/>
  <c r="E40" i="18"/>
  <c r="H25" i="7"/>
  <c r="H30" i="7" s="1"/>
  <c r="H2" i="8"/>
  <c r="H25" i="8" s="1"/>
  <c r="H30" i="8" s="1"/>
  <c r="C24" i="8"/>
  <c r="C2" i="9" s="1"/>
  <c r="D2" i="8"/>
  <c r="D24" i="7"/>
  <c r="I2" i="7"/>
  <c r="H25" i="6"/>
  <c r="H30" i="6" s="1"/>
  <c r="I2" i="6"/>
  <c r="G12" i="13" l="1"/>
  <c r="E11" i="13"/>
  <c r="K75" i="20"/>
  <c r="J75" i="20"/>
  <c r="I75" i="20"/>
  <c r="F86" i="15"/>
  <c r="G2" i="17"/>
  <c r="G25" i="17" s="1"/>
  <c r="G38" i="17" s="1"/>
  <c r="B24" i="17"/>
  <c r="B2" i="19" s="1"/>
  <c r="E41" i="18"/>
  <c r="C42" i="18"/>
  <c r="C24" i="9"/>
  <c r="C2" i="11" s="1"/>
  <c r="H2" i="9"/>
  <c r="H25" i="9" s="1"/>
  <c r="H30" i="9" s="1"/>
  <c r="D2" i="9"/>
  <c r="I25" i="7"/>
  <c r="I30" i="7" s="1"/>
  <c r="D24" i="8"/>
  <c r="I2" i="8"/>
  <c r="I25" i="8" s="1"/>
  <c r="I30" i="8" s="1"/>
  <c r="I25" i="6"/>
  <c r="I30" i="6" s="1"/>
  <c r="G11" i="13" l="1"/>
  <c r="E10" i="13"/>
  <c r="K74" i="20"/>
  <c r="I74" i="20"/>
  <c r="J74" i="20"/>
  <c r="F85" i="15"/>
  <c r="C24" i="11"/>
  <c r="C2" i="12" s="1"/>
  <c r="H2" i="11"/>
  <c r="H25" i="11" s="1"/>
  <c r="H30" i="11" s="1"/>
  <c r="D2" i="11"/>
  <c r="G2" i="19"/>
  <c r="G25" i="19" s="1"/>
  <c r="B24" i="19"/>
  <c r="B2" i="21" s="1"/>
  <c r="E42" i="18"/>
  <c r="C43" i="18"/>
  <c r="I2" i="9"/>
  <c r="I25" i="9" s="1"/>
  <c r="I30" i="9" s="1"/>
  <c r="D24" i="9"/>
  <c r="B25" i="21" l="1"/>
  <c r="B2" i="22" s="1"/>
  <c r="G2" i="21"/>
  <c r="G26" i="21" s="1"/>
  <c r="G31" i="21" s="1"/>
  <c r="G10" i="13"/>
  <c r="E9" i="13"/>
  <c r="J73" i="20"/>
  <c r="K73" i="20"/>
  <c r="I73" i="20"/>
  <c r="F84" i="15"/>
  <c r="D24" i="11"/>
  <c r="I2" i="11"/>
  <c r="C24" i="12"/>
  <c r="C2" i="17" s="1"/>
  <c r="H2" i="12"/>
  <c r="H25" i="12" s="1"/>
  <c r="H30" i="12" s="1"/>
  <c r="D2" i="12"/>
  <c r="C44" i="18"/>
  <c r="E43" i="18"/>
  <c r="B24" i="22" l="1"/>
  <c r="B2" i="23" s="1"/>
  <c r="G2" i="22"/>
  <c r="G25" i="22" s="1"/>
  <c r="G30" i="22" s="1"/>
  <c r="G9" i="13"/>
  <c r="E8" i="13"/>
  <c r="J72" i="20"/>
  <c r="I72" i="20"/>
  <c r="K72" i="20"/>
  <c r="F83" i="15"/>
  <c r="C24" i="17"/>
  <c r="C2" i="19" s="1"/>
  <c r="H2" i="17"/>
  <c r="H25" i="17" s="1"/>
  <c r="H30" i="17" s="1"/>
  <c r="D2" i="17"/>
  <c r="I25" i="11"/>
  <c r="I30" i="11" s="1"/>
  <c r="I2" i="12"/>
  <c r="I25" i="12" s="1"/>
  <c r="I30" i="12" s="1"/>
  <c r="D24" i="12"/>
  <c r="E44" i="18"/>
  <c r="C45" i="18"/>
  <c r="B24" i="23" l="1"/>
  <c r="G2" i="23"/>
  <c r="G25" i="23" s="1"/>
  <c r="G8" i="13"/>
  <c r="E7" i="13"/>
  <c r="K71" i="20"/>
  <c r="J71" i="20"/>
  <c r="I71" i="20"/>
  <c r="F82" i="15"/>
  <c r="I2" i="17"/>
  <c r="I25" i="17" s="1"/>
  <c r="I30" i="17" s="1"/>
  <c r="D24" i="17"/>
  <c r="H2" i="19"/>
  <c r="H25" i="19" s="1"/>
  <c r="H30" i="19" s="1"/>
  <c r="C24" i="19"/>
  <c r="C2" i="21" s="1"/>
  <c r="D2" i="19"/>
  <c r="E45" i="18"/>
  <c r="C46" i="18"/>
  <c r="H2" i="21" l="1"/>
  <c r="H26" i="21" s="1"/>
  <c r="H31" i="21" s="1"/>
  <c r="C25" i="21"/>
  <c r="C2" i="22" s="1"/>
  <c r="D2" i="21"/>
  <c r="G7" i="13"/>
  <c r="E6" i="13"/>
  <c r="K70" i="20"/>
  <c r="I70" i="20"/>
  <c r="J70" i="20"/>
  <c r="F81" i="15"/>
  <c r="I2" i="19"/>
  <c r="D24" i="19"/>
  <c r="E46" i="18"/>
  <c r="C47" i="18"/>
  <c r="E47" i="18" l="1"/>
  <c r="I25" i="19"/>
  <c r="I30" i="19" s="1"/>
  <c r="I2" i="21"/>
  <c r="I26" i="21" s="1"/>
  <c r="I31" i="21" s="1"/>
  <c r="D25" i="21"/>
  <c r="C24" i="22"/>
  <c r="C2" i="23" s="1"/>
  <c r="H2" i="22"/>
  <c r="H25" i="22" s="1"/>
  <c r="H30" i="22" s="1"/>
  <c r="D2" i="22"/>
  <c r="G6" i="13"/>
  <c r="E5" i="13"/>
  <c r="J69" i="20"/>
  <c r="I69" i="20"/>
  <c r="K69" i="20"/>
  <c r="F80" i="15"/>
  <c r="C48" i="18"/>
  <c r="E48" i="18" s="1"/>
  <c r="I2" i="22" l="1"/>
  <c r="I25" i="22" s="1"/>
  <c r="I30" i="22" s="1"/>
  <c r="D24" i="22"/>
  <c r="C24" i="23"/>
  <c r="H2" i="23"/>
  <c r="H30" i="23" s="1"/>
  <c r="D2" i="23"/>
  <c r="G5" i="13"/>
  <c r="E4" i="13"/>
  <c r="J68" i="20"/>
  <c r="I68" i="20"/>
  <c r="K68" i="20"/>
  <c r="F79" i="15"/>
  <c r="C49" i="18"/>
  <c r="E49" i="18" s="1"/>
  <c r="D24" i="23" l="1"/>
  <c r="I2" i="23"/>
  <c r="I25" i="23" s="1"/>
  <c r="I30" i="23" s="1"/>
  <c r="G4" i="13"/>
  <c r="E3" i="13"/>
  <c r="K67" i="20"/>
  <c r="I67" i="20"/>
  <c r="J67" i="20"/>
  <c r="F78" i="15"/>
  <c r="C50" i="18"/>
  <c r="E50" i="18" s="1"/>
  <c r="G3" i="13" l="1"/>
  <c r="E2" i="13"/>
  <c r="G2" i="13" s="1"/>
  <c r="G68" i="13" s="1"/>
  <c r="K66" i="20"/>
  <c r="J66" i="20"/>
  <c r="I66" i="20"/>
  <c r="F77" i="15"/>
  <c r="C51" i="18"/>
  <c r="G71" i="13" l="1"/>
  <c r="J65" i="20"/>
  <c r="I65" i="20"/>
  <c r="K65" i="20"/>
  <c r="F76" i="15"/>
  <c r="C52" i="18"/>
  <c r="E51" i="18"/>
  <c r="E52" i="18" s="1"/>
  <c r="K64" i="20" l="1"/>
  <c r="I64" i="20"/>
  <c r="J64" i="20"/>
  <c r="F75" i="15"/>
  <c r="C53" i="18"/>
  <c r="J63" i="20" l="1"/>
  <c r="K63" i="20"/>
  <c r="I63" i="20"/>
  <c r="F74" i="15"/>
  <c r="C54" i="18"/>
  <c r="E53" i="18"/>
  <c r="E54" i="18" s="1"/>
  <c r="I62" i="20" l="1"/>
  <c r="K62" i="20"/>
  <c r="J62" i="20"/>
  <c r="F73" i="15"/>
  <c r="C55" i="18"/>
  <c r="I61" i="20" l="1"/>
  <c r="J61" i="20"/>
  <c r="K61" i="20"/>
  <c r="F72" i="15"/>
  <c r="C56" i="18"/>
  <c r="E55" i="18"/>
  <c r="E56" i="18" s="1"/>
  <c r="I60" i="20" l="1"/>
  <c r="J60" i="20"/>
  <c r="K60" i="20"/>
  <c r="F71" i="15"/>
  <c r="C57" i="18"/>
  <c r="E57" i="18" s="1"/>
  <c r="J59" i="20" l="1"/>
  <c r="K59" i="20"/>
  <c r="I59" i="20"/>
  <c r="F70" i="15"/>
  <c r="C58" i="18"/>
  <c r="E58" i="18"/>
  <c r="I58" i="20" l="1"/>
  <c r="K58" i="20"/>
  <c r="J58" i="20"/>
  <c r="F69" i="15"/>
  <c r="C59" i="18"/>
  <c r="K57" i="20" l="1"/>
  <c r="J57" i="20"/>
  <c r="I57" i="20"/>
  <c r="F68" i="15"/>
  <c r="C60" i="18"/>
  <c r="E59" i="18"/>
  <c r="E60" i="18" s="1"/>
  <c r="I56" i="20" l="1"/>
  <c r="J56" i="20"/>
  <c r="K56" i="20"/>
  <c r="F67" i="15"/>
  <c r="C61" i="18"/>
  <c r="J55" i="20" l="1"/>
  <c r="K55" i="20"/>
  <c r="I55" i="20"/>
  <c r="F66" i="15"/>
  <c r="C62" i="18"/>
  <c r="E61" i="18"/>
  <c r="E62" i="18" s="1"/>
  <c r="I54" i="20" l="1"/>
  <c r="K54" i="20"/>
  <c r="J54" i="20"/>
  <c r="F65" i="15"/>
  <c r="K53" i="20" l="1"/>
  <c r="I53" i="20"/>
  <c r="J53" i="20"/>
  <c r="F64" i="15"/>
  <c r="I52" i="20" l="1"/>
  <c r="J52" i="20"/>
  <c r="K52" i="20"/>
  <c r="F63" i="15"/>
  <c r="J51" i="20" l="1"/>
  <c r="K51" i="20"/>
  <c r="I51" i="20"/>
  <c r="F62" i="15"/>
  <c r="I50" i="20" l="1"/>
  <c r="J50" i="20"/>
  <c r="K50" i="20"/>
  <c r="F61" i="15"/>
  <c r="K49" i="20" l="1"/>
  <c r="J49" i="20"/>
  <c r="I49" i="20"/>
  <c r="F60" i="15"/>
  <c r="I48" i="20" l="1"/>
  <c r="K48" i="20"/>
  <c r="J48" i="20"/>
  <c r="F59" i="15"/>
  <c r="J47" i="20" l="1"/>
  <c r="I47" i="20"/>
  <c r="K47" i="20"/>
  <c r="F58" i="15"/>
  <c r="I46" i="20" l="1"/>
  <c r="K46" i="20"/>
  <c r="J46" i="20"/>
  <c r="F57" i="15"/>
  <c r="I45" i="20" l="1"/>
  <c r="J45" i="20"/>
  <c r="K45" i="20"/>
  <c r="F56" i="15"/>
  <c r="I44" i="20" l="1"/>
  <c r="J44" i="20"/>
  <c r="K44" i="20"/>
  <c r="F55" i="15"/>
  <c r="J43" i="20" l="1"/>
  <c r="K43" i="20"/>
  <c r="I43" i="20"/>
  <c r="F54" i="15"/>
  <c r="I42" i="20" l="1"/>
  <c r="K42" i="20"/>
  <c r="J42" i="20"/>
  <c r="F53" i="15"/>
  <c r="K41" i="20" l="1"/>
  <c r="J41" i="20"/>
  <c r="I41" i="20"/>
  <c r="F52" i="15"/>
  <c r="I40" i="20" l="1"/>
  <c r="J40" i="20"/>
  <c r="K40" i="20"/>
  <c r="F51" i="15"/>
  <c r="J39" i="20" l="1"/>
  <c r="K39" i="20"/>
  <c r="I39" i="20"/>
  <c r="F50" i="15"/>
  <c r="I38" i="20" l="1"/>
  <c r="K38" i="20"/>
  <c r="J38" i="20"/>
  <c r="F49" i="15"/>
  <c r="I37" i="20" l="1"/>
  <c r="J37" i="20"/>
  <c r="K37" i="20"/>
  <c r="F48" i="15"/>
  <c r="I36" i="20" l="1"/>
  <c r="J36" i="20"/>
  <c r="K36" i="20"/>
  <c r="F47" i="15"/>
  <c r="J35" i="20" l="1"/>
  <c r="K35" i="20"/>
  <c r="I35" i="20"/>
  <c r="F46" i="15"/>
  <c r="K34" i="20" l="1"/>
  <c r="J34" i="20"/>
  <c r="I34" i="20"/>
  <c r="F45" i="15"/>
  <c r="K33" i="20" l="1"/>
  <c r="J33" i="20"/>
  <c r="I33" i="20"/>
  <c r="F44" i="15"/>
  <c r="J32" i="20" l="1"/>
  <c r="K32" i="20"/>
  <c r="I32" i="20"/>
  <c r="F43" i="15"/>
  <c r="J31" i="20" l="1"/>
  <c r="K31" i="20"/>
  <c r="I31" i="20"/>
  <c r="F42" i="15"/>
  <c r="J30" i="20" l="1"/>
  <c r="K30" i="20"/>
  <c r="I30" i="20"/>
  <c r="F41" i="15"/>
  <c r="I29" i="20" l="1"/>
  <c r="J29" i="20"/>
  <c r="K29" i="20"/>
  <c r="F40" i="15"/>
  <c r="I28" i="20" l="1"/>
  <c r="J28" i="20"/>
  <c r="K28" i="20"/>
  <c r="F39" i="15"/>
  <c r="J27" i="20" l="1"/>
  <c r="K27" i="20"/>
  <c r="I27" i="20"/>
  <c r="F38" i="15"/>
  <c r="J26" i="20" l="1"/>
  <c r="K26" i="20"/>
  <c r="I26" i="20"/>
  <c r="F37" i="15"/>
  <c r="K25" i="20" l="1"/>
  <c r="J25" i="20"/>
  <c r="I25" i="20"/>
  <c r="F36" i="15"/>
  <c r="I24" i="20" l="1"/>
  <c r="J24" i="20"/>
  <c r="K24" i="20"/>
  <c r="F35" i="15"/>
  <c r="J23" i="20" l="1"/>
  <c r="K23" i="20"/>
  <c r="I23" i="20"/>
  <c r="F34" i="15"/>
  <c r="J22" i="20" l="1"/>
  <c r="K22" i="20"/>
  <c r="I22" i="20"/>
  <c r="F33" i="15"/>
  <c r="I21" i="20" l="1"/>
  <c r="J21" i="20"/>
  <c r="K21" i="20"/>
  <c r="F32" i="15"/>
  <c r="I20" i="20" l="1"/>
  <c r="J20" i="20"/>
  <c r="K20" i="20"/>
  <c r="F31" i="15"/>
  <c r="J19" i="20" l="1"/>
  <c r="K19" i="20"/>
  <c r="I19" i="20"/>
  <c r="F30" i="15"/>
  <c r="K18" i="20" l="1"/>
  <c r="I18" i="20"/>
  <c r="J18" i="20"/>
  <c r="F29" i="15"/>
  <c r="I17" i="20" l="1"/>
  <c r="K17" i="20"/>
  <c r="J17" i="20"/>
  <c r="F28" i="15"/>
  <c r="I16" i="20" l="1"/>
  <c r="J16" i="20"/>
  <c r="K16" i="20"/>
  <c r="F27" i="15"/>
  <c r="J15" i="20" l="1"/>
  <c r="K15" i="20"/>
  <c r="I15" i="20"/>
  <c r="F26" i="15"/>
  <c r="K14" i="20" l="1"/>
  <c r="I14" i="20"/>
  <c r="J14" i="20"/>
  <c r="F25" i="15"/>
  <c r="I13" i="20" l="1"/>
  <c r="J13" i="20"/>
  <c r="K13" i="20"/>
  <c r="F24" i="15"/>
  <c r="I12" i="20" l="1"/>
  <c r="J12" i="20"/>
  <c r="K12" i="20"/>
  <c r="F23" i="15"/>
  <c r="J11" i="20" l="1"/>
  <c r="K11" i="20"/>
  <c r="I11" i="20"/>
  <c r="F22" i="15"/>
  <c r="K10" i="20" l="1"/>
  <c r="I10" i="20"/>
  <c r="J10" i="20"/>
  <c r="F21" i="15"/>
  <c r="J9" i="20" l="1"/>
  <c r="K9" i="20"/>
  <c r="I9" i="20"/>
  <c r="F20" i="15"/>
  <c r="I8" i="20" l="1"/>
  <c r="K8" i="20"/>
  <c r="J8" i="20"/>
  <c r="F19" i="15"/>
  <c r="J7" i="20" l="1"/>
  <c r="K7" i="20"/>
  <c r="I7" i="20"/>
  <c r="F18" i="15"/>
  <c r="K6" i="20" l="1"/>
  <c r="J6" i="20"/>
  <c r="I6" i="20"/>
  <c r="F17" i="15"/>
  <c r="I5" i="20" l="1"/>
  <c r="J5" i="20"/>
  <c r="K5" i="20"/>
  <c r="F16" i="15"/>
  <c r="I4" i="20" l="1"/>
  <c r="J4" i="20"/>
  <c r="K4" i="20"/>
  <c r="F15" i="15"/>
  <c r="J3" i="20" l="1"/>
  <c r="K3" i="20"/>
  <c r="I3" i="20"/>
  <c r="F14" i="15"/>
  <c r="K2" i="20" l="1"/>
  <c r="J2" i="20"/>
  <c r="I2" i="20"/>
  <c r="F13" i="15"/>
  <c r="I132" i="20" l="1"/>
  <c r="J132" i="20"/>
  <c r="K132" i="20"/>
  <c r="F12" i="15"/>
  <c r="J136" i="20" l="1"/>
  <c r="K136" i="20"/>
  <c r="F11" i="15"/>
  <c r="F10" i="15" l="1"/>
  <c r="F9" i="15" l="1"/>
  <c r="F8" i="15" l="1"/>
  <c r="F7" i="15" l="1"/>
  <c r="F6" i="15" l="1"/>
  <c r="F5" i="15" l="1"/>
  <c r="F4" i="15" l="1"/>
  <c r="F2" i="15" l="1"/>
  <c r="F3" i="15"/>
  <c r="F148" i="15" l="1"/>
  <c r="F151" i="15" s="1"/>
</calcChain>
</file>

<file path=xl/sharedStrings.xml><?xml version="1.0" encoding="utf-8"?>
<sst xmlns="http://schemas.openxmlformats.org/spreadsheetml/2006/main" count="1626" uniqueCount="696">
  <si>
    <t>18/1/95</t>
  </si>
  <si>
    <t>افتتاح حساب</t>
  </si>
  <si>
    <t>19/1/95</t>
  </si>
  <si>
    <t>21/1/95</t>
  </si>
  <si>
    <t>سهم سارا</t>
  </si>
  <si>
    <t>سهم علی</t>
  </si>
  <si>
    <t>مجموع</t>
  </si>
  <si>
    <t>28/1/95</t>
  </si>
  <si>
    <t>توضیحات</t>
  </si>
  <si>
    <t>انتقال از حساب مادر</t>
  </si>
  <si>
    <t>سود سارا در یک روزی که پول در حساب مادرم بود</t>
  </si>
  <si>
    <t>واریز مریم از قوامین</t>
  </si>
  <si>
    <t>برداشت علی</t>
  </si>
  <si>
    <t>برداشت علی 200 نقدی و 1 میلیون برای کرایه خانه</t>
  </si>
  <si>
    <t>نقدی از عابر بانک برای موبایل دیجی کالا</t>
  </si>
  <si>
    <t>انتقال به حساب ملت خودم 500 قسط مریم و 200 برای خرج کردن</t>
  </si>
  <si>
    <t>13/2/95</t>
  </si>
  <si>
    <t>واریز از کارت ملت علی</t>
  </si>
  <si>
    <t>دریافت از عابر بانک علی</t>
  </si>
  <si>
    <t>17/2/95</t>
  </si>
  <si>
    <t>مریم آرایشگاه ابرو</t>
  </si>
  <si>
    <t>22/2/95</t>
  </si>
  <si>
    <t>مریم دکتر زایمان ویزیت و نوار قلب</t>
  </si>
  <si>
    <t>23/2/95</t>
  </si>
  <si>
    <t>وام مریم که شفاعی ریخت</t>
  </si>
  <si>
    <t xml:space="preserve"> </t>
  </si>
  <si>
    <t>علی از عابر بانک گرفت</t>
  </si>
  <si>
    <t>27/2/95</t>
  </si>
  <si>
    <t>28/2/95</t>
  </si>
  <si>
    <t>بیمارستان بهمن</t>
  </si>
  <si>
    <t>29/2/95</t>
  </si>
  <si>
    <t>سود اردیبهشت باید تقسیم شود</t>
  </si>
  <si>
    <t>علی از عابربانک به بانک سپه</t>
  </si>
  <si>
    <t>واریز حقوق علی</t>
  </si>
  <si>
    <t>واریز حقوق مریم</t>
  </si>
  <si>
    <t>امتیاز کل</t>
  </si>
  <si>
    <t>امتیاز سارا</t>
  </si>
  <si>
    <t>امتیاز علی</t>
  </si>
  <si>
    <t>سود سارا</t>
  </si>
  <si>
    <t>سود علی</t>
  </si>
  <si>
    <t>کل پول سارا</t>
  </si>
  <si>
    <t>کل پول علی</t>
  </si>
  <si>
    <t>تعداد روز تا پرداخت سود</t>
  </si>
  <si>
    <t>انتقال به داود سهرابی</t>
  </si>
  <si>
    <t>23/3/95</t>
  </si>
  <si>
    <t>انتقال مریم به کارت</t>
  </si>
  <si>
    <t>31/03/95</t>
  </si>
  <si>
    <t>مریم خرید کرد</t>
  </si>
  <si>
    <t>سود خرداد باید تقسیم شود</t>
  </si>
  <si>
    <t>خرید سارا</t>
  </si>
  <si>
    <t>انتقال به کارت ملت مریم</t>
  </si>
  <si>
    <t>سارا بیعانه اجاره خانه</t>
  </si>
  <si>
    <t>20/4/95</t>
  </si>
  <si>
    <t>علی بابت رهن خانه جدید</t>
  </si>
  <si>
    <t>22/4/1395</t>
  </si>
  <si>
    <t>23/4/1395</t>
  </si>
  <si>
    <t>سارا ریخت به حساب مریم</t>
  </si>
  <si>
    <t>1/5/1395</t>
  </si>
  <si>
    <t>31/3/1395</t>
  </si>
  <si>
    <t>موجودی از ماه قبل</t>
  </si>
  <si>
    <t>واریز</t>
  </si>
  <si>
    <t>خرید</t>
  </si>
  <si>
    <t xml:space="preserve">امتیاز کل </t>
  </si>
  <si>
    <t>31/2/1395</t>
  </si>
  <si>
    <t>سود کل خرداد</t>
  </si>
  <si>
    <t>کل سود تیر</t>
  </si>
  <si>
    <t>سود کل اردیبهشت</t>
  </si>
  <si>
    <t>کل سود مرداد</t>
  </si>
  <si>
    <t>سود تیر باید تقسیم شود</t>
  </si>
  <si>
    <t>31/4/1395</t>
  </si>
  <si>
    <t>خنثی سازی سود قرض</t>
  </si>
  <si>
    <t>12/5/1395</t>
  </si>
  <si>
    <t>کاظم 5.5 به حساب سپه علی ریخت</t>
  </si>
  <si>
    <t>13/5/1395</t>
  </si>
  <si>
    <t>مابقی 5.5 از بانک سپه به مسکن</t>
  </si>
  <si>
    <t>علی نقدی گرفت از حساب سپه</t>
  </si>
  <si>
    <t>16/5/1395</t>
  </si>
  <si>
    <t>علی کارت کشید خرید ماهی</t>
  </si>
  <si>
    <t>20/5/1395</t>
  </si>
  <si>
    <t>علی از عابر بانک بابت خرید میز و صندلی کامپیوتر</t>
  </si>
  <si>
    <t>11/5/1395</t>
  </si>
  <si>
    <t>علی نقدی گرفت از عابر بانک بابت اسباب کشی</t>
  </si>
  <si>
    <t>علی از ملت به کارت مسکن ریخت گرفتن پول پیش خانه امیر آباد</t>
  </si>
  <si>
    <t>22/5/1395</t>
  </si>
  <si>
    <t>مریم میز تلوزیون خرید</t>
  </si>
  <si>
    <t>بدهی علی به مریم</t>
  </si>
  <si>
    <t>بعلاوه پولهای بیمه تکمیلی</t>
  </si>
  <si>
    <t>26/5/1395</t>
  </si>
  <si>
    <t>علی به اکبریان داد بابت خرید دستگاه تصفیه آب</t>
  </si>
  <si>
    <t>مانده تا 26</t>
  </si>
  <si>
    <t>31/5/1395</t>
  </si>
  <si>
    <t>1/6/1395</t>
  </si>
  <si>
    <t>سود مرداد باید تقسیم شود</t>
  </si>
  <si>
    <t>علی واریز کرد به حساب مریم (الان 26 میلیون بدهکارم)</t>
  </si>
  <si>
    <t>دستی دادم</t>
  </si>
  <si>
    <t>از قبل</t>
  </si>
  <si>
    <t>10/6/1395</t>
  </si>
  <si>
    <t>خرید قرص ماشین ظرفشویی</t>
  </si>
  <si>
    <t>خرید ظرف غذا و خورده ریز</t>
  </si>
  <si>
    <t>خرید سوفله</t>
  </si>
  <si>
    <t>دستی گرفتم</t>
  </si>
  <si>
    <t>11/6/1395</t>
  </si>
  <si>
    <t>خرید ساندویچ ساز 170 توستر 150 ترازو 175 آبمیوه گیری 200 مخلوط کن 370</t>
  </si>
  <si>
    <t>انتقال به بانک ملت علی</t>
  </si>
  <si>
    <t>مریم خرید</t>
  </si>
  <si>
    <t>14/6/1395</t>
  </si>
  <si>
    <t>سارا واریز کرد کلا 4.5 که در 3 مرحله به حساب واریز شد</t>
  </si>
  <si>
    <t>15/6/1395</t>
  </si>
  <si>
    <t>19/6/1395</t>
  </si>
  <si>
    <t>برآیند سفر بانه</t>
  </si>
  <si>
    <t>چوب پرده</t>
  </si>
  <si>
    <t>17/6/1395</t>
  </si>
  <si>
    <t>سارا واریز کرد کلا 4 میلیون در دو مرحله</t>
  </si>
  <si>
    <t>دستی به مریم دادم برای تولد</t>
  </si>
  <si>
    <t>24/06/1395</t>
  </si>
  <si>
    <t>مریم گرفت برای دکتر</t>
  </si>
  <si>
    <t>19/6 گرفتم</t>
  </si>
  <si>
    <t>28/06/1395</t>
  </si>
  <si>
    <t>28/6 گرفتم</t>
  </si>
  <si>
    <t>29/6 دادم 50 برای تولد رضا و 60 نقدی</t>
  </si>
  <si>
    <t>31/06/1395</t>
  </si>
  <si>
    <t>مریم بابت سونوگرافی داد</t>
  </si>
  <si>
    <t>31/6/1395</t>
  </si>
  <si>
    <t>1/7/1395</t>
  </si>
  <si>
    <t>سود شهریور باید تقسیم شود</t>
  </si>
  <si>
    <t>به حساب ریختم برای قسط و شفاعی</t>
  </si>
  <si>
    <t>19/7/1395</t>
  </si>
  <si>
    <t>علی گرفت بابت کرم و ظرف چینی</t>
  </si>
  <si>
    <t>شماره کارت</t>
  </si>
  <si>
    <t>شماره حساب</t>
  </si>
  <si>
    <t>شماره شبا</t>
  </si>
  <si>
    <t>26/7/1395</t>
  </si>
  <si>
    <t>علی واریز کرد بابت پول سکه منهای اینترنت و کرم</t>
  </si>
  <si>
    <t>29/7/1395</t>
  </si>
  <si>
    <t>خرید دارو پدیلاکت و قرص روی و ویتامین</t>
  </si>
  <si>
    <t>سود مهر باید تقسیم شود</t>
  </si>
  <si>
    <t>علی گرفت بابت قسط و کلاس و ...</t>
  </si>
  <si>
    <t>30/7/1395</t>
  </si>
  <si>
    <t>1/8/1395</t>
  </si>
  <si>
    <t>3/8/1395</t>
  </si>
  <si>
    <t>مریم دکتر رفت</t>
  </si>
  <si>
    <t>2/8/1395</t>
  </si>
  <si>
    <t>از مسکن 805500 گرفتم و 200000 انتقال دادم به حساب ملت مریم</t>
  </si>
  <si>
    <t>10/8/1395</t>
  </si>
  <si>
    <t>علی ریخت از کارت ایلیا</t>
  </si>
  <si>
    <t>در تاریخ 10/8/95 ریختم</t>
  </si>
  <si>
    <t>11/8/1395</t>
  </si>
  <si>
    <t>مهدی مستقیم واریز کرد</t>
  </si>
  <si>
    <t>در تاریخ 11/8/95 مهدی مستقیم واریز کرد</t>
  </si>
  <si>
    <t>13/8/1395</t>
  </si>
  <si>
    <t>در تاریخ 13/8/1395 مهدی مستقیم واریز کرد</t>
  </si>
  <si>
    <t>14/8/1395</t>
  </si>
  <si>
    <t>در تاریخ 14/8/1395 مهدی واریز کرد</t>
  </si>
  <si>
    <t>15/8/1395</t>
  </si>
  <si>
    <t>سارا از کارت برداشت کرد</t>
  </si>
  <si>
    <t>16/8/1395</t>
  </si>
  <si>
    <t>مریم اینترنتی داد 16/8/1395</t>
  </si>
  <si>
    <t>18/8/1395</t>
  </si>
  <si>
    <t>علی از عابربانک گرفت</t>
  </si>
  <si>
    <t>17/8/1395</t>
  </si>
  <si>
    <t>مریم خرید کرد (مرغ و ...)</t>
  </si>
  <si>
    <t>علی 140 گرفت و 60 نقدی داد به مریم</t>
  </si>
  <si>
    <t>20/8/1395</t>
  </si>
  <si>
    <t>19/8/1395</t>
  </si>
  <si>
    <t>مریم برای دکتر</t>
  </si>
  <si>
    <t>علی در تاریخ 20/8 از عابر بانک گرفت</t>
  </si>
  <si>
    <t>دو عدد کرم و آزمایش بیمارستان آراد</t>
  </si>
  <si>
    <t>نقدی به مریم دادم</t>
  </si>
  <si>
    <t>23/8/1395</t>
  </si>
  <si>
    <t>علی از بانک ملت ریخت</t>
  </si>
  <si>
    <t>به حساب ملت ریختم 27/8/95</t>
  </si>
  <si>
    <t>به حساب مسکن ریختم 27/8/1395</t>
  </si>
  <si>
    <t>27/8/1395</t>
  </si>
  <si>
    <t>علی از حساب ملت ریخت</t>
  </si>
  <si>
    <t>30/8/1395</t>
  </si>
  <si>
    <t>1/9/1395</t>
  </si>
  <si>
    <t>سود آبان باید تقسیم شود</t>
  </si>
  <si>
    <t>بدهی بیمه تکمیل</t>
  </si>
  <si>
    <t>بدهی کارت رفاه</t>
  </si>
  <si>
    <t>25/6/1395</t>
  </si>
  <si>
    <t>تاریخ</t>
  </si>
  <si>
    <t>مبلغ واریزی</t>
  </si>
  <si>
    <t>کل</t>
  </si>
  <si>
    <t>تعداد روز</t>
  </si>
  <si>
    <t>5/9/1395</t>
  </si>
  <si>
    <t>بدهی اولیه</t>
  </si>
  <si>
    <t>مهدی در چند مرحله کارت به کارت کرد</t>
  </si>
  <si>
    <t>وام بانک رفاه</t>
  </si>
  <si>
    <t>6/9/1395</t>
  </si>
  <si>
    <t>مجموع میلیون روز</t>
  </si>
  <si>
    <t>درصد سود</t>
  </si>
  <si>
    <t>مجموع سود</t>
  </si>
  <si>
    <t>4/9/1395</t>
  </si>
  <si>
    <t>علی از عابربانک گرفت خرید ظروف گلی</t>
  </si>
  <si>
    <t>خرید پاور بانک و پوشک از دیجی کالا</t>
  </si>
  <si>
    <t>مبلغ 10 دستی، 66 هزار مانده از خرید ظروف گلی و 49 پوشک دیجی کالا</t>
  </si>
  <si>
    <t>7/9/1395</t>
  </si>
  <si>
    <t>مامان به کارت ایلیا ریخت</t>
  </si>
  <si>
    <t>به صورت نقد دادم</t>
  </si>
  <si>
    <t>9/9/1395 فروش حواله 206 در حساب ایلیا</t>
  </si>
  <si>
    <t>سهم علی از فروش حواله اول</t>
  </si>
  <si>
    <t>13/09/1395</t>
  </si>
  <si>
    <t>علی 3 تومن به کارت مسکن مریم ریخت و 200 نقدی که 170 را به مریم داد</t>
  </si>
  <si>
    <t>هزینه صلح حواله اول</t>
  </si>
  <si>
    <t>فروش حواله دوم در تاریخ 13/9/1395</t>
  </si>
  <si>
    <t>از بانک 200 گرفتم 170 به مریم دادم و 25 هزینه دفتر خانه حواله دوم</t>
  </si>
  <si>
    <t>سهم علی از فروش حواله دوم (حواله دوم سهم نمایندگی پرداخت نشد)</t>
  </si>
  <si>
    <t>14/09/1395</t>
  </si>
  <si>
    <t>علی 3 تومن به کارت مسکن مریم ریخت و 200 نقدی که بدهکار شد.</t>
  </si>
  <si>
    <t>نقدی از کارت سارا گرفتم 14/9/95</t>
  </si>
  <si>
    <t>از کارت ایلیا به کارت مریم ریختم 14/9/1395</t>
  </si>
  <si>
    <t>15/09/1395</t>
  </si>
  <si>
    <t>علی 3 به کارت مسکن مریم ریخت و 200 هم نقدی به مریم داد به بازار برود</t>
  </si>
  <si>
    <t>فروش حواله سوم در تاریخ 15/9/1395</t>
  </si>
  <si>
    <t>سهم علی از فروش حواله سوم</t>
  </si>
  <si>
    <t>سهم علی از پول نمایندگی حواله دوم</t>
  </si>
  <si>
    <t>16/09/1395</t>
  </si>
  <si>
    <t>علی 3 به کارت ملت ریخت و 200 نقدی برای ثبت نام حواله</t>
  </si>
  <si>
    <t>تاریخ 16/9/95 به حساب ملت ریختم از کارت سارا</t>
  </si>
  <si>
    <t>تاریخ 16/9/95 به حساب ملت ریختم از کارت مریم</t>
  </si>
  <si>
    <t>تاریخ 16/9/95 مبلغ 3 میلیون به کارت مسکن و 800 هزار تومن به حساب ملت مریم ریختم</t>
  </si>
  <si>
    <t>تاریخ 17/9/1395 از بانک ملت خودم ساتنا به حساب مریم</t>
  </si>
  <si>
    <t>17/9/1395</t>
  </si>
  <si>
    <t>علی 3 به کارت مسکن مریم ریخت و 200 هم برای خودش نقد گرفت</t>
  </si>
  <si>
    <t>تاریخ 17/9/1395 از کارت سارا نقد گرفتم</t>
  </si>
  <si>
    <t>18/9/1395</t>
  </si>
  <si>
    <t>علی 3 به کارت ملت مریم ریخت و 200 هم نقدی به مریم داد برای بازار</t>
  </si>
  <si>
    <t>سهم علی از تامین اجتماعی تولد ایلیا (1.1 بیمه ریخت، 660 بیمه تکمیلی ایلیا، 50 موجودی حساب، 998330 تومن در تاریخ 20/9/1395 به حساب مسکن مریم ریختم</t>
  </si>
  <si>
    <t>20/9/1395</t>
  </si>
  <si>
    <t>به غیر از 5 هزار تومن بقیه را به مسکن مریم انتقال دادم</t>
  </si>
  <si>
    <t>تاریخ 20/9/95 از حساب سارا برداشتم</t>
  </si>
  <si>
    <t>تاریخ 20/9/95 از حساب ایلیا به حساب مریم رختم</t>
  </si>
  <si>
    <t>حداقل مدت انتظار (ماه)</t>
  </si>
  <si>
    <t>ضریب (برابر متوسط موجودی)</t>
  </si>
  <si>
    <t>سقف اوراق قابل تخصیص (میلیون تومان)</t>
  </si>
  <si>
    <t>حداکثر متوسط موجودی برای از بین نرفتن امتیاز</t>
  </si>
  <si>
    <t>تاریخ 22/9/95 از بانک ملت مریم به داریوش قرض دادم</t>
  </si>
  <si>
    <t>30/9/1395</t>
  </si>
  <si>
    <t>علی از عابر بانک گرفت برای خرید کامپیوتر</t>
  </si>
  <si>
    <t>تاریخ 30/9/95 از عابر بانک سارا گرفتم</t>
  </si>
  <si>
    <t>کل سود آذر</t>
  </si>
  <si>
    <t>1/10/1395</t>
  </si>
  <si>
    <t>سود آذر ماه</t>
  </si>
  <si>
    <t>قرص pre nutal</t>
  </si>
  <si>
    <t xml:space="preserve">یک کیلو عسل </t>
  </si>
  <si>
    <t>6/10/1395</t>
  </si>
  <si>
    <t>علی از کارت ملت ریخت</t>
  </si>
  <si>
    <t>تاریخ 6/10/95 از کارت ملت به کارت سارا ریختم</t>
  </si>
  <si>
    <t>9/10/1395</t>
  </si>
  <si>
    <t>خرید تخت ایلیا</t>
  </si>
  <si>
    <t>14/10/1395</t>
  </si>
  <si>
    <t>علی از کارت ایلیا ریخت</t>
  </si>
  <si>
    <t>ریختن پول تخت ایلیا به حساب سارا</t>
  </si>
  <si>
    <t>از کارت بانک رفاه از عابربانک گرفتم</t>
  </si>
  <si>
    <t>پول فروش موکت</t>
  </si>
  <si>
    <t>سهم مریم از صافکاری ماشین</t>
  </si>
  <si>
    <t>از حساب ملت مریم به حساب خودم ریختم</t>
  </si>
  <si>
    <t>تاریخ 29/10/95 از کارت ایلیا به کارت ملت مریم ریختم</t>
  </si>
  <si>
    <t>تاریخ 2/11/95 یک تومن هم از مریم گرفتم و 3 تومن از کارت ملت علی به کارت مسکن مریم ریختم</t>
  </si>
  <si>
    <t>تاریخ 2/11/95 اینترنت رایتل 36 گیگ یکساله خریدم از کارت ملت</t>
  </si>
  <si>
    <t>تاریخ 4/11/1395 مبلغ 3 میلیون از کارت ایلیا به کارت سارا ریختم</t>
  </si>
  <si>
    <t>30/10/1395</t>
  </si>
  <si>
    <t>1/11/1395</t>
  </si>
  <si>
    <t>4/11/1395</t>
  </si>
  <si>
    <t>سود دی ماه</t>
  </si>
  <si>
    <t>هزینه نقاشی سهم مریم</t>
  </si>
  <si>
    <t>تاریخ 8/11/95 از حساب ملت مریم 850 گرفتم و 500 انتقال دادم به حساب مسکن مریم و 350 ماند</t>
  </si>
  <si>
    <t>مبلغ</t>
  </si>
  <si>
    <t>8/11/1395</t>
  </si>
  <si>
    <t>علی انتقال داد</t>
  </si>
  <si>
    <t>2/11/1395</t>
  </si>
  <si>
    <t>سود دی و آذر</t>
  </si>
  <si>
    <t>16/10/1395</t>
  </si>
  <si>
    <t>15/10/1395</t>
  </si>
  <si>
    <t>2/10/1395</t>
  </si>
  <si>
    <t>16/9/1395</t>
  </si>
  <si>
    <t>15/9/1395</t>
  </si>
  <si>
    <t>14/9/1395</t>
  </si>
  <si>
    <t>13/9/1395</t>
  </si>
  <si>
    <t>9/9/1395</t>
  </si>
  <si>
    <t>تعداد روز تا تراکنش بعدی</t>
  </si>
  <si>
    <t>تعداد کا روزهایی که از تراکنش گذشته است</t>
  </si>
  <si>
    <t>امتیاز</t>
  </si>
  <si>
    <t>مجموع موجودی</t>
  </si>
  <si>
    <t>مجموع امتیاز</t>
  </si>
  <si>
    <t>اصلاح واریز و برداشت</t>
  </si>
  <si>
    <t>متوسط موجودی</t>
  </si>
  <si>
    <t>تاریخ افتتاح حساب</t>
  </si>
  <si>
    <t>مریم خ یاران</t>
  </si>
  <si>
    <t>مریم سید الشهدا</t>
  </si>
  <si>
    <t>علی سید الشهدا</t>
  </si>
  <si>
    <t>ایلیا اشرفی اصفهانی</t>
  </si>
  <si>
    <t>14/11/1395</t>
  </si>
  <si>
    <t>IR360140040000410023384051</t>
  </si>
  <si>
    <t>IR250140040000410023383764</t>
  </si>
  <si>
    <t>10/03/1395</t>
  </si>
  <si>
    <t>علی سیبا</t>
  </si>
  <si>
    <t>مریم سیبا</t>
  </si>
  <si>
    <t>0-215965442006</t>
  </si>
  <si>
    <t>0-221983661009</t>
  </si>
  <si>
    <t>15/11/1395</t>
  </si>
  <si>
    <t>حساب مسکن ایلیا</t>
  </si>
  <si>
    <t>هدف گذاری برای انتهای سال 96</t>
  </si>
  <si>
    <t>موجودی از سال قبل</t>
  </si>
  <si>
    <t>پس انداز سال 96</t>
  </si>
  <si>
    <t>دریافت طلبهای مختلف از سازمان</t>
  </si>
  <si>
    <t>تاریخ 14/11/95 برای افتتاح حساب مسکن مریم به بانک دادم</t>
  </si>
  <si>
    <t>خرج خانه سال 96</t>
  </si>
  <si>
    <t>سود موجودی از سال قبل</t>
  </si>
  <si>
    <t>هزینه ماهیانه</t>
  </si>
  <si>
    <t>شارژ مجتمع</t>
  </si>
  <si>
    <t>پوشک</t>
  </si>
  <si>
    <t>میوه</t>
  </si>
  <si>
    <t>گوشت و مرغ  و ماهی</t>
  </si>
  <si>
    <t>برنج</t>
  </si>
  <si>
    <t>لباس</t>
  </si>
  <si>
    <t>اتومبیل</t>
  </si>
  <si>
    <t>لبنیات</t>
  </si>
  <si>
    <t>حبوبات</t>
  </si>
  <si>
    <t>متفرقه</t>
  </si>
  <si>
    <t>نان</t>
  </si>
  <si>
    <t>گردو و بادام و ...</t>
  </si>
  <si>
    <t>شیر خشک و ...</t>
  </si>
  <si>
    <t xml:space="preserve">روغن </t>
  </si>
  <si>
    <t>رب و سیب زمین و پیاز</t>
  </si>
  <si>
    <t>ترشی و سس و زیتون</t>
  </si>
  <si>
    <t>شارژ بلوک شامل قبوض</t>
  </si>
  <si>
    <t>گردش</t>
  </si>
  <si>
    <t>از بن کارت ملت مریم 742 گرفتم و 500 به حساب ملت مریم ریختم</t>
  </si>
  <si>
    <t>اینترنت و موبایل</t>
  </si>
  <si>
    <t>شماره 6280231481238848</t>
  </si>
  <si>
    <t xml:space="preserve"> شماره 6280231491336490</t>
  </si>
  <si>
    <t>شماره 6280231491338110</t>
  </si>
  <si>
    <t>شماره 6280231488671910</t>
  </si>
  <si>
    <t>دکتر و دارو</t>
  </si>
  <si>
    <t>هزینه روزانه</t>
  </si>
  <si>
    <t>هزینه گواهی امضا و چک رمز دار حواله اس دی اسفند</t>
  </si>
  <si>
    <t>20/11/1395</t>
  </si>
  <si>
    <t>حواله اس دی</t>
  </si>
  <si>
    <t>17/11/1395</t>
  </si>
  <si>
    <t>ایاب ذهاب</t>
  </si>
  <si>
    <t>06/11/1395</t>
  </si>
  <si>
    <t>پول برنج</t>
  </si>
  <si>
    <t>6/11/1395</t>
  </si>
  <si>
    <t>بدهی به مریم</t>
  </si>
  <si>
    <t>نقدی گرفتم</t>
  </si>
  <si>
    <t>از عابر بانک ملت مریم دستی گرفتم</t>
  </si>
  <si>
    <t>از کارت ملت مریم رستوران دادم</t>
  </si>
  <si>
    <t>هزینه ویزیت دارو و سرم مریم</t>
  </si>
  <si>
    <t>از 3 عدد کارت مسکن مریم به کارت ایلیا ریختم بابت خرید خودرو</t>
  </si>
  <si>
    <t>22/11/1395</t>
  </si>
  <si>
    <t>علی به کارت ایلیا ریخت</t>
  </si>
  <si>
    <t>از 3 عدد کارت مسکن مریم ریختم</t>
  </si>
  <si>
    <t>24/11/1395</t>
  </si>
  <si>
    <t>خرید حواله ساندرو علی</t>
  </si>
  <si>
    <t>29/10/1395</t>
  </si>
  <si>
    <t>29/10/139</t>
  </si>
  <si>
    <t>12/10/1395</t>
  </si>
  <si>
    <t>3/10/1395</t>
  </si>
  <si>
    <t>25/9/1395</t>
  </si>
  <si>
    <t>09/9/1395</t>
  </si>
  <si>
    <t>07/9/1395</t>
  </si>
  <si>
    <t>06/9/1395</t>
  </si>
  <si>
    <t>05/9/1395</t>
  </si>
  <si>
    <t>04/9/1395</t>
  </si>
  <si>
    <t>09/8/1395</t>
  </si>
  <si>
    <t>25/7/1395</t>
  </si>
  <si>
    <t>18/7/1395</t>
  </si>
  <si>
    <t>17/7/1395</t>
  </si>
  <si>
    <t>16/7/1395</t>
  </si>
  <si>
    <t>13/7/1395</t>
  </si>
  <si>
    <t>11/7/1395</t>
  </si>
  <si>
    <t>10/7/1395</t>
  </si>
  <si>
    <t>09/7/1395</t>
  </si>
  <si>
    <t>05/7/1395</t>
  </si>
  <si>
    <t>01/7/1395</t>
  </si>
  <si>
    <t>09/6/1395</t>
  </si>
  <si>
    <t>04/6/1395</t>
  </si>
  <si>
    <t>03/6/1395</t>
  </si>
  <si>
    <t>10/5/1395</t>
  </si>
  <si>
    <t>02/5/1395</t>
  </si>
  <si>
    <t>01/5/1395</t>
  </si>
  <si>
    <t>سود تیر ماه</t>
  </si>
  <si>
    <t>26/4/1395</t>
  </si>
  <si>
    <t>21/4/1395</t>
  </si>
  <si>
    <t>20/4/1395</t>
  </si>
  <si>
    <t>19/4/1395</t>
  </si>
  <si>
    <t>17/4/1395</t>
  </si>
  <si>
    <t>16/4/1395</t>
  </si>
  <si>
    <t>15/4/1395</t>
  </si>
  <si>
    <t>13/4/1395</t>
  </si>
  <si>
    <t>09/4/1395</t>
  </si>
  <si>
    <t>08/4/1395</t>
  </si>
  <si>
    <t>05/4/1395</t>
  </si>
  <si>
    <t>03/4/1395</t>
  </si>
  <si>
    <t>02/4/1395</t>
  </si>
  <si>
    <t>23/3/1395</t>
  </si>
  <si>
    <t>19/3/1395</t>
  </si>
  <si>
    <t>18/3/1395</t>
  </si>
  <si>
    <t>17/3/1395</t>
  </si>
  <si>
    <t>15/3/1395</t>
  </si>
  <si>
    <t>12/3/1395</t>
  </si>
  <si>
    <t>سود مرداد 806 تومان</t>
  </si>
  <si>
    <t>سود شهریور 204 تومان</t>
  </si>
  <si>
    <t>سود مهر ماه 5189 تومان</t>
  </si>
  <si>
    <t>26/11/1395</t>
  </si>
  <si>
    <t>01/12/1395</t>
  </si>
  <si>
    <t>سود بهمن ماه</t>
  </si>
  <si>
    <t>2/12/1395</t>
  </si>
  <si>
    <t>انتقال از حساب ملت علی</t>
  </si>
  <si>
    <t>1/12/1395</t>
  </si>
  <si>
    <t>علی از کارت ملت خودش ریخت</t>
  </si>
  <si>
    <t>کل سود بهمن</t>
  </si>
  <si>
    <t>تاریخ 1/12/1395 از کارت ملت علی به کارت مسکن یاران مریم ریختم</t>
  </si>
  <si>
    <t>تاریخ 1/12 مبلغ 750000 و 2/12 مبلغ 1000000 تومان از کارت ملت مریم به کارت ملت علی ریختم</t>
  </si>
  <si>
    <t>کل سود اسفند</t>
  </si>
  <si>
    <t>3/12/1395</t>
  </si>
  <si>
    <t>انتقال از 3 کارت مسکن مریم و سارا</t>
  </si>
  <si>
    <t>علی 3 به کارت ایلیا و 200 نقدی گرفت</t>
  </si>
  <si>
    <t>سارا واریز کرد</t>
  </si>
  <si>
    <t xml:space="preserve">سارا از کارت گرفت </t>
  </si>
  <si>
    <t>21/11/1395</t>
  </si>
  <si>
    <t>علی 1.5 به کارت ایلیا انتقال داد و 200 نقد گرفت</t>
  </si>
  <si>
    <t>تاریخ 3/12/95 از 3 کارت مسکن مریم و سارا 7.5 به کارت ایلیا و 600 نقدی گرفتم</t>
  </si>
  <si>
    <t>تاریخ 3/12/95 از حساب ملت مریم به حساب ملت علی ریختم</t>
  </si>
  <si>
    <t>تاریخ 3/12/1395 از ملت علی به حساب شرکت بیمه تکمیلی مریم ریختم</t>
  </si>
  <si>
    <t>تاریخ 3/12/1395 یک حواله h30 cross تحویل آبان 96 برای مریم ثبت نام کردم</t>
  </si>
  <si>
    <t>تاریخ 5/12/95 مبلغ 3 میلیون تومان از کارت سید الشهدا مریم به کارت ایلیا انتقال دادم</t>
  </si>
  <si>
    <t>5/12/1395</t>
  </si>
  <si>
    <t>علی 3 به کارت ایلیا انتقال داد</t>
  </si>
  <si>
    <t>تاریخ 5/12/1395 از مسکن مریم یاران 3 میلیون به مسکن ایلیا انتقال دادم</t>
  </si>
  <si>
    <t>خرید 3 عدد حواله اچ 30 کراس</t>
  </si>
  <si>
    <t>دریافت نقدی از عابر بانک</t>
  </si>
  <si>
    <t>واریز از کارتهای مریم</t>
  </si>
  <si>
    <t>07/12/1395</t>
  </si>
  <si>
    <t>مریم به کارت مسکن یاران انتقال داد</t>
  </si>
  <si>
    <t>انتقال از کارت سارا</t>
  </si>
  <si>
    <t>انتقال از کارت ایلیا</t>
  </si>
  <si>
    <t>انتقال از کارت مسکن سیدالشهدا مریم</t>
  </si>
  <si>
    <t>علی نقدی گرفت</t>
  </si>
  <si>
    <t>تاریخ 7/12/1395 به کارت مسکن یاران مریم ریختم برای خرید ساندرو</t>
  </si>
  <si>
    <t>7/12/1395</t>
  </si>
  <si>
    <t>به کارت مریم یاران و 5 نقدی</t>
  </si>
  <si>
    <t>انتقال به کارت مریم یاران و 5 نقدی</t>
  </si>
  <si>
    <t>تاریخ 10/12/95 از حساب مریم یاران به حساب ایلیا ریختم.</t>
  </si>
  <si>
    <t>از حساب یاران مریم 200 گرفتم و 80 به خودش دادم</t>
  </si>
  <si>
    <t>10/12/1395</t>
  </si>
  <si>
    <t>از حساب یاران مریم ریختم</t>
  </si>
  <si>
    <t>به حساب سارا 20 و حساب ایلیا 6 و 200 نقدی</t>
  </si>
  <si>
    <t>08/12/1395</t>
  </si>
  <si>
    <t>خرید حواله استپ وی تحویل مرداد</t>
  </si>
  <si>
    <t>انتقال از حساب یاران مریم</t>
  </si>
  <si>
    <t>از ملت مریم به ملت علی</t>
  </si>
  <si>
    <t>ماه</t>
  </si>
  <si>
    <t>هزینه ها</t>
  </si>
  <si>
    <t>سال</t>
  </si>
  <si>
    <t>ضریب افزایش حقوق و هزینه ماهیانه</t>
  </si>
  <si>
    <t>ضریب سود بانکی ماهیانه</t>
  </si>
  <si>
    <t>منابع مالی حاضر</t>
  </si>
  <si>
    <t>علی</t>
  </si>
  <si>
    <t>مریم</t>
  </si>
  <si>
    <t>سهم مریم حساب سارا</t>
  </si>
  <si>
    <t>مریم مسکن یاران</t>
  </si>
  <si>
    <t>مریم مسکن سید الشهدا</t>
  </si>
  <si>
    <t>حساب علی سید الشهدا</t>
  </si>
  <si>
    <t>حقوق بدون گرفتن وام</t>
  </si>
  <si>
    <t>میزان محقق شده</t>
  </si>
  <si>
    <t>اختلاف هدف و واقعیت</t>
  </si>
  <si>
    <t>پول نقد علی</t>
  </si>
  <si>
    <t>پول نقد مریم</t>
  </si>
  <si>
    <t xml:space="preserve">از مریم 50 نقد گرفتم </t>
  </si>
  <si>
    <t>22/12/1395</t>
  </si>
  <si>
    <t>دستی از عابربانک گرفتم</t>
  </si>
  <si>
    <t>23/12/1395</t>
  </si>
  <si>
    <t>از بدهی پدر</t>
  </si>
  <si>
    <t>به کارت ایلیا</t>
  </si>
  <si>
    <t>اسباب بازی ایلیا</t>
  </si>
  <si>
    <t>از ملت مریم به ملت علی (از حقوق اسفند)</t>
  </si>
  <si>
    <t>24/12/1395</t>
  </si>
  <si>
    <t>از ملت علی حقوق اسفند</t>
  </si>
  <si>
    <t>از حساب مریم گرفتم</t>
  </si>
  <si>
    <t>موبایل ال جی از دیجی کالا</t>
  </si>
  <si>
    <t>لامپ</t>
  </si>
  <si>
    <t>28/12/1395</t>
  </si>
  <si>
    <t>29/12/1395</t>
  </si>
  <si>
    <t>برداشت از عابربانک</t>
  </si>
  <si>
    <t>سود اسفند ماه باید تقسیم شود</t>
  </si>
  <si>
    <t>در بازگشت از سفر دستی دادم</t>
  </si>
  <si>
    <t>سود اسفند ماه</t>
  </si>
  <si>
    <t>هزینه اتومبیل</t>
  </si>
  <si>
    <t>بنزین</t>
  </si>
  <si>
    <t>سال 96</t>
  </si>
  <si>
    <t>روغن</t>
  </si>
  <si>
    <t>افزایش ماهیانه پول پیش خانه</t>
  </si>
  <si>
    <t>جلو بندی</t>
  </si>
  <si>
    <t>شیشه جلو</t>
  </si>
  <si>
    <t xml:space="preserve">خرید وسایل خانه </t>
  </si>
  <si>
    <t>دو بار 110 هزار تومان دستی گرفتم</t>
  </si>
  <si>
    <t>سود اسفند ماه منهای 5000 هزینه اس ام اس</t>
  </si>
  <si>
    <t>سهم مریم</t>
  </si>
  <si>
    <t>امتیاز مریم</t>
  </si>
  <si>
    <t>مجموع امتیاز کل</t>
  </si>
  <si>
    <t>مجموع امتیاز سارا</t>
  </si>
  <si>
    <t>مجموع امتیاز مریم</t>
  </si>
  <si>
    <t>مجموع سارا</t>
  </si>
  <si>
    <t>مجموع مریم</t>
  </si>
  <si>
    <t>1/1/1396</t>
  </si>
  <si>
    <t>متوسط موجودی کل</t>
  </si>
  <si>
    <t>متوسط موجودی سارا</t>
  </si>
  <si>
    <t>متوسط موجودی مریم</t>
  </si>
  <si>
    <t>16/1/1396</t>
  </si>
  <si>
    <t>17/1/1396</t>
  </si>
  <si>
    <t>علی از کارت سارا به کارت مسکن یاران مریم انتقال داد</t>
  </si>
  <si>
    <t>از کارت مسکن ایلیا</t>
  </si>
  <si>
    <t>سود اسفند منهای 5000 هزینه اس ام اس</t>
  </si>
  <si>
    <t>انتقال به کارت مسکن یاران مریم</t>
  </si>
  <si>
    <t>19/1/1396</t>
  </si>
  <si>
    <t>به کارت ابوالفضل بابت خسارت گوشی</t>
  </si>
  <si>
    <t>از عابربانک گرفتم</t>
  </si>
  <si>
    <t>خسارت موبایل ابوالفضل</t>
  </si>
  <si>
    <t>25/1/1396</t>
  </si>
  <si>
    <t>خرید از شهروند</t>
  </si>
  <si>
    <t>اصلاح حساب با فایل</t>
  </si>
  <si>
    <t>26/1/1396</t>
  </si>
  <si>
    <t>از عابر 200 و خرید گوشت 232</t>
  </si>
  <si>
    <t>1/2/1396</t>
  </si>
  <si>
    <t>سود فروردین</t>
  </si>
  <si>
    <t>اصلاح با مقدار واقعی حساب</t>
  </si>
  <si>
    <t>هزینه اس ام اس و انتقال گویا</t>
  </si>
  <si>
    <t>سود فروردین ماه باید تقسیم شود</t>
  </si>
  <si>
    <t>پایان اسفند 95 با حقوق</t>
  </si>
  <si>
    <t>2/2/1396</t>
  </si>
  <si>
    <t>حقوق علی</t>
  </si>
  <si>
    <t>حقوق مریم</t>
  </si>
  <si>
    <t>با احتساب حقوق فروردین</t>
  </si>
  <si>
    <t>پرداختی</t>
  </si>
  <si>
    <t>سود 18 درصد</t>
  </si>
  <si>
    <t>سود 24 درصد</t>
  </si>
  <si>
    <t>16/2/1396</t>
  </si>
  <si>
    <t>علی گرفت بدهی به داریوش</t>
  </si>
  <si>
    <t>علی گوشی موبایل خرید</t>
  </si>
  <si>
    <t>اینترنت مریم</t>
  </si>
  <si>
    <t>18/2/1396</t>
  </si>
  <si>
    <t>بخشی از پول حواله استپ وی مریم</t>
  </si>
  <si>
    <t>مابقی پول استپ وی مریم از بانک شهر</t>
  </si>
  <si>
    <t>14/2/1396</t>
  </si>
  <si>
    <t>سارا به مریم نقدی داد</t>
  </si>
  <si>
    <t>از 500 تومن سارا از مریم گرفتم (400 بود 150 پا گشا و 100 دستی بازگرداندم</t>
  </si>
  <si>
    <t xml:space="preserve">از کارت یاران نقدی گرفتم </t>
  </si>
  <si>
    <t>از کارت یاران گوشی خریدم</t>
  </si>
  <si>
    <t>سهم علی از سود حواله استپ وی مریم</t>
  </si>
  <si>
    <t>22/2/1396</t>
  </si>
  <si>
    <t>علی از عابربانک در شمال گرفت</t>
  </si>
  <si>
    <t>علی در شمال رستوران</t>
  </si>
  <si>
    <t>از کارت سارا گرفتم</t>
  </si>
  <si>
    <t>از کارت مسکن یاران 23 اردیبهشت گرفتم</t>
  </si>
  <si>
    <t>اردیبهشت 23 از عابربانک گرفتم</t>
  </si>
  <si>
    <t>25/2/1396</t>
  </si>
  <si>
    <t>26/2/1396</t>
  </si>
  <si>
    <t>از عابربانک گرفت و 115 به مریم داد</t>
  </si>
  <si>
    <t>روز 25ام 85 و 26ام 170</t>
  </si>
  <si>
    <t>روز 30 اردیبهشت از ملت به ملت ریختم</t>
  </si>
  <si>
    <t>31/2/1396</t>
  </si>
  <si>
    <t>حقوق اردیبهشت مریم</t>
  </si>
  <si>
    <t>حقوق اردیبهشت علی</t>
  </si>
  <si>
    <t>با احتساب حقوق اردیبهشت</t>
  </si>
  <si>
    <t>پس انداز هدف</t>
  </si>
  <si>
    <t>1/03/1396</t>
  </si>
  <si>
    <t>سود اردیبهشت 96</t>
  </si>
  <si>
    <t>1/3/1396</t>
  </si>
  <si>
    <t>سهم سود سارا در اردیبهشت که در حساب یاران مریم است.</t>
  </si>
  <si>
    <t xml:space="preserve">از کارت مسکن سارا </t>
  </si>
  <si>
    <t>سود اردیبهشت ماه باید تقسیم شود</t>
  </si>
  <si>
    <t>روز 1/3/96 از عابر یاران گرفتم</t>
  </si>
  <si>
    <t>یک کیلو فندق برای مریم خریدم</t>
  </si>
  <si>
    <t>از کارت ملت مریم نقدی گرفتم</t>
  </si>
  <si>
    <t>کرم ساروینا خریدم</t>
  </si>
  <si>
    <t>تسمه تایم</t>
  </si>
  <si>
    <t>برای اینکه در 18 ماه اوراق تعلق بگیرد باید از تاریخ 15/3/96 مبلغ 38 میلیون در حساب اضافه کرد</t>
  </si>
  <si>
    <t>8/3/1396</t>
  </si>
  <si>
    <t>علی 200 به ملت مریم انتقال داد و 200 نقد گرفت</t>
  </si>
  <si>
    <t>از کارت مسکن یاران مریم نقدی گرفتم 8/3/96</t>
  </si>
  <si>
    <t>پژو</t>
  </si>
  <si>
    <t>لاستیک عقب</t>
  </si>
  <si>
    <t>لاستیک جلو</t>
  </si>
  <si>
    <t>25/2/96</t>
  </si>
  <si>
    <t>فیلتر هوا</t>
  </si>
  <si>
    <t>فیلتر کابین</t>
  </si>
  <si>
    <t>فیلتر روغن</t>
  </si>
  <si>
    <t>20/2/96</t>
  </si>
  <si>
    <t>15/4/93</t>
  </si>
  <si>
    <t>15/4/95</t>
  </si>
  <si>
    <t>کیلومتر ماشین</t>
  </si>
  <si>
    <t>کارکرد</t>
  </si>
  <si>
    <t>کیلومتر فعلی</t>
  </si>
  <si>
    <t>ماکزیمم نسوختن</t>
  </si>
  <si>
    <t>17/3/96</t>
  </si>
  <si>
    <t>تاریخ 16/3 از کارت یاران گرفتم</t>
  </si>
  <si>
    <t>23/3/96</t>
  </si>
  <si>
    <t>23/3/1396</t>
  </si>
  <si>
    <t>به مسکن سارا</t>
  </si>
  <si>
    <t>چهل از مسکن یاران منهای 500 به علیرضا و 100 از عابربانک</t>
  </si>
  <si>
    <t>صد از عابربانک سارا گرفتم و 500 به علیرضا دادم</t>
  </si>
  <si>
    <t>2/4/1396</t>
  </si>
  <si>
    <t>حقوق خرداد علی</t>
  </si>
  <si>
    <t>1/4/1396</t>
  </si>
  <si>
    <t>سود خرداد</t>
  </si>
  <si>
    <t>دکتر مریم</t>
  </si>
  <si>
    <t>31/3/1396</t>
  </si>
  <si>
    <t>سود خرداد ماه باید تقسیم شود</t>
  </si>
  <si>
    <t>سود خرداد 96</t>
  </si>
  <si>
    <t>با احتساب حقوق خرداد</t>
  </si>
  <si>
    <t>4/4/1396</t>
  </si>
  <si>
    <t>نهار و ایاب ذهاب و عید رمضان علی</t>
  </si>
  <si>
    <t>نهار و ایاب ذهاب و عید رمضان مریم</t>
  </si>
  <si>
    <t>نهار و ایاب ذهاب و عیدی رمضان مریم که به کارت ایلیا رفت</t>
  </si>
  <si>
    <t>5/4/1396</t>
  </si>
  <si>
    <t>حقوق خرداد مریم</t>
  </si>
  <si>
    <t>فیلتر دستگاه تصفیه آب</t>
  </si>
  <si>
    <t>کل منابع</t>
  </si>
  <si>
    <t>منابع نقدی</t>
  </si>
  <si>
    <t>16/4/1396</t>
  </si>
  <si>
    <t>18/4/1396</t>
  </si>
  <si>
    <t>خرید تخم مرغ و ... از جامبو</t>
  </si>
  <si>
    <t>19/4/1396</t>
  </si>
  <si>
    <t>طلب علی(500 خانه، 500 علیرضا، 150 ماجدی)</t>
  </si>
  <si>
    <t>دستی برای دکتر رفتن دادم</t>
  </si>
  <si>
    <t>20/4/1396</t>
  </si>
  <si>
    <t>از عابربانک گرفتم، 150 بابت بخشی از 30 کیلو برنج</t>
  </si>
  <si>
    <t>21/4/1396</t>
  </si>
  <si>
    <t>بیمه ماشین</t>
  </si>
  <si>
    <t>شیر خشک و قطره آهن</t>
  </si>
  <si>
    <t>22/4/1396</t>
  </si>
  <si>
    <t>شروع خرید</t>
  </si>
  <si>
    <t>26/4/1396</t>
  </si>
  <si>
    <t>مابقی پول برنج 195</t>
  </si>
  <si>
    <t>تاریخ 25/4 برای دکتر</t>
  </si>
  <si>
    <t>28/4/1396</t>
  </si>
  <si>
    <t>از کارت مسکن یاران مریم</t>
  </si>
  <si>
    <t>امتیاز 16 میلیون پول علی دست مریم</t>
  </si>
  <si>
    <t>معادل 46 میلیون در تعدا روز</t>
  </si>
  <si>
    <t>انتقال به کارت ایلیا 50 میلیون و 200 هم نقدی</t>
  </si>
  <si>
    <t>روز 28 تیر از کارت مسکن یاران مریم گرفتم</t>
  </si>
  <si>
    <t>برای آرایشگاه دادم</t>
  </si>
  <si>
    <t>از کارت مسکن یاران نقدی گرفتم 28 تیر</t>
  </si>
  <si>
    <t>29/4/1396</t>
  </si>
  <si>
    <t>انتقال به کارت ایلیا 12 میلیون و 200 هم نقدی</t>
  </si>
  <si>
    <t>182 تا آخر مرداد</t>
  </si>
  <si>
    <t>31/4/1396</t>
  </si>
  <si>
    <t>حقوق تیر مریم</t>
  </si>
  <si>
    <t>حقوق تیر علی</t>
  </si>
  <si>
    <t>با احتساب حقوق تیر</t>
  </si>
  <si>
    <t>حواله اچ سی علی 3 اسفند 18 درصد اخر مرداد</t>
  </si>
  <si>
    <t>حواله اچ سی مریم 3 اسفند 18 درصد تا آخر مرداد</t>
  </si>
  <si>
    <t>1/5/1396</t>
  </si>
  <si>
    <t>سود تیر</t>
  </si>
  <si>
    <t>هشتصد به کارت ملت علی و 200 نقدی گرفتم (دقیق کردن حساب)</t>
  </si>
  <si>
    <t>برای اینکه در 18 ماه اوراق تعلق بگیرد باید از تاریخ 1/5/1396 مبلغ  23 میلیون در حساب اضافه کرد</t>
  </si>
  <si>
    <t>موجود</t>
  </si>
  <si>
    <t>روز</t>
  </si>
  <si>
    <t>امتیاز مورد نیاز</t>
  </si>
  <si>
    <t>امتیاز با منابع موجود</t>
  </si>
  <si>
    <t>امتیاز 106 روز اول</t>
  </si>
  <si>
    <t>موجودی 106 روز اول</t>
  </si>
  <si>
    <t>موجودی 31 روز بعد</t>
  </si>
  <si>
    <t>امتیاز 31 روز بعد</t>
  </si>
  <si>
    <t>کل امتیاز</t>
  </si>
  <si>
    <t>تا 15/9/1396</t>
  </si>
  <si>
    <t>تا 15/8/1396</t>
  </si>
  <si>
    <t>کمکی</t>
  </si>
  <si>
    <t>بابت</t>
  </si>
  <si>
    <t>اجاره</t>
  </si>
  <si>
    <t>حقوق و سود مرداد</t>
  </si>
  <si>
    <t>حقوق و سود شهریور</t>
  </si>
  <si>
    <t>حقوق و سود مهر</t>
  </si>
  <si>
    <t>حقوق و سود آبان</t>
  </si>
  <si>
    <t>15/5/1396</t>
  </si>
  <si>
    <t>1/6/1396</t>
  </si>
  <si>
    <t>1/7/1396</t>
  </si>
  <si>
    <t>1/8/1396</t>
  </si>
  <si>
    <t>1/9/1396</t>
  </si>
  <si>
    <t>15/7/1396</t>
  </si>
  <si>
    <t>اوراق حساب مریم</t>
  </si>
  <si>
    <t xml:space="preserve">حواله اچ سی </t>
  </si>
  <si>
    <t>کفش ایلیا و پاپیون و جوراب</t>
  </si>
  <si>
    <t>2/5/1396</t>
  </si>
  <si>
    <t>طبق گفته مریم سارا برای لباس کارت کشید</t>
  </si>
  <si>
    <t>مریم خرید کرد لباس برای عروسی 288 , 50</t>
  </si>
  <si>
    <t>4/5/1396</t>
  </si>
  <si>
    <t xml:space="preserve">مریم آرایشگاه </t>
  </si>
  <si>
    <t>هرزگرد تسمه دینام</t>
  </si>
  <si>
    <t>15/4/1396</t>
  </si>
  <si>
    <t>آرایشگاه و 8 دستی دادم</t>
  </si>
  <si>
    <t>تاریخ 8 مرداد از کارت مسکن یاران برداشتم</t>
  </si>
  <si>
    <t>8/5/1396</t>
  </si>
  <si>
    <t>احتمالا مریم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</si>
</sst>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ت\و\م\ا\ن\ #,##0\ "/>
    <numFmt numFmtId="165" formatCode="[$-3000401]0"/>
  </numFmts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70C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75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/>
    <xf numFmtId="0" fontId="0" fillId="0" borderId="3" xfId="0" applyFill="1" applyBorder="1" applyAlignment="1">
      <alignment horizontal="center"/>
    </xf>
    <xf numFmtId="0" fontId="0" fillId="2" borderId="0" xfId="0" applyFill="1"/>
    <xf numFmtId="0" fontId="0" fillId="0" borderId="4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/>
    <xf numFmtId="1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165" fontId="0" fillId="0" borderId="0" xfId="0" applyNumberFormat="1" applyAlignment="1">
      <alignment vertical="center" wrapText="1"/>
    </xf>
    <xf numFmtId="0" fontId="0" fillId="2" borderId="1" xfId="0" applyFill="1" applyBorder="1"/>
    <xf numFmtId="1" fontId="0" fillId="0" borderId="0" xfId="0" applyNumberFormat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164" fontId="0" fillId="0" borderId="1" xfId="0" applyNumberFormat="1" applyBorder="1"/>
    <xf numFmtId="14" fontId="0" fillId="5" borderId="1" xfId="0" applyNumberFormat="1" applyFill="1" applyBorder="1"/>
    <xf numFmtId="0" fontId="0" fillId="0" borderId="0" xfId="0" applyFill="1" applyBorder="1"/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/>
    <xf numFmtId="1" fontId="0" fillId="0" borderId="0" xfId="0" applyNumberFormat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wrapText="1"/>
    </xf>
    <xf numFmtId="16" fontId="0" fillId="0" borderId="1" xfId="0" applyNumberFormat="1" applyBorder="1"/>
    <xf numFmtId="164" fontId="0" fillId="0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0" xfId="0" applyAlignment="1">
      <alignment horizontal="center" wrapText="1"/>
    </xf>
    <xf numFmtId="164" fontId="0" fillId="5" borderId="0" xfId="0" applyNumberFormat="1" applyFill="1" applyBorder="1" applyAlignment="1">
      <alignment horizontal="center"/>
    </xf>
    <xf numFmtId="164" fontId="0" fillId="13" borderId="1" xfId="0" applyNumberFormat="1" applyFill="1" applyBorder="1" applyAlignment="1">
      <alignment horizontal="center" vertical="center"/>
    </xf>
    <xf numFmtId="0" fontId="0" fillId="13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 wrapText="1"/>
    </xf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4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1" borderId="1" xfId="0" applyNumberFormat="1" applyFont="1" applyFill="1" applyBorder="1" applyAlignment="1">
      <alignment horizontal="center"/>
    </xf>
    <xf numFmtId="164" fontId="0" fillId="14" borderId="1" xfId="0" applyNumberFormat="1" applyFill="1" applyBorder="1" applyAlignment="1">
      <alignment horizontal="center"/>
    </xf>
    <xf numFmtId="16" fontId="0" fillId="0" borderId="0" xfId="0" applyNumberFormat="1"/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19" workbookViewId="0">
      <selection activeCell="E33" sqref="E33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39.140625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648</v>
      </c>
      <c r="B2" s="3">
        <f>'تیر 96'!B24</f>
        <v>44151848</v>
      </c>
      <c r="C2" s="1">
        <f>'تیر 96'!C24</f>
        <v>11893518</v>
      </c>
      <c r="D2" s="3">
        <f>B2-C2</f>
        <v>32258330</v>
      </c>
      <c r="E2" s="2" t="s">
        <v>59</v>
      </c>
      <c r="F2">
        <v>31</v>
      </c>
      <c r="G2">
        <f>B2*F2</f>
        <v>1368707288</v>
      </c>
      <c r="H2">
        <f>C2*F2</f>
        <v>368699058</v>
      </c>
      <c r="I2">
        <f>D2*F2</f>
        <v>1000008230</v>
      </c>
      <c r="O2">
        <v>1</v>
      </c>
      <c r="P2">
        <v>30</v>
      </c>
      <c r="Q2">
        <v>31</v>
      </c>
    </row>
    <row r="3" spans="1:17" x14ac:dyDescent="0.25">
      <c r="A3" s="20" t="s">
        <v>654</v>
      </c>
      <c r="B3" s="42">
        <v>384551</v>
      </c>
      <c r="C3" s="42">
        <v>110908</v>
      </c>
      <c r="D3" s="3">
        <f t="shared" ref="D3:D22" si="0">B3-C3</f>
        <v>273643</v>
      </c>
      <c r="E3" s="25" t="s">
        <v>655</v>
      </c>
      <c r="F3">
        <v>30</v>
      </c>
      <c r="G3">
        <f t="shared" ref="G3:G23" si="1">B3*F3</f>
        <v>11536530</v>
      </c>
      <c r="H3">
        <f t="shared" ref="H3:H23" si="2">C3*F3</f>
        <v>3327240</v>
      </c>
      <c r="I3">
        <f t="shared" ref="I3:I23" si="3">D3*F3</f>
        <v>8209290</v>
      </c>
      <c r="O3">
        <v>2</v>
      </c>
      <c r="P3">
        <v>29</v>
      </c>
      <c r="Q3">
        <v>30</v>
      </c>
    </row>
    <row r="4" spans="1:17" x14ac:dyDescent="0.25">
      <c r="A4" s="20" t="s">
        <v>685</v>
      </c>
      <c r="B4" s="18">
        <v>0</v>
      </c>
      <c r="C4" s="18">
        <v>800000</v>
      </c>
      <c r="D4" s="3">
        <f t="shared" si="0"/>
        <v>-800000</v>
      </c>
      <c r="E4" s="11" t="s">
        <v>686</v>
      </c>
      <c r="F4">
        <v>29</v>
      </c>
      <c r="G4">
        <f t="shared" si="1"/>
        <v>0</v>
      </c>
      <c r="H4">
        <f t="shared" si="2"/>
        <v>23200000</v>
      </c>
      <c r="I4">
        <f t="shared" si="3"/>
        <v>-23200000</v>
      </c>
      <c r="O4">
        <v>3</v>
      </c>
      <c r="P4">
        <v>28</v>
      </c>
      <c r="Q4">
        <v>29</v>
      </c>
    </row>
    <row r="5" spans="1:17" x14ac:dyDescent="0.25">
      <c r="A5" s="32" t="s">
        <v>648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44536399</v>
      </c>
      <c r="C24" s="3">
        <f>SUM(C2:C22)</f>
        <v>12804426</v>
      </c>
      <c r="D24" s="3">
        <f>SUM(D2:D22)</f>
        <v>31731973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1380243818</v>
      </c>
      <c r="H25" s="18">
        <f>SUM(H2:H23)</f>
        <v>395226298</v>
      </c>
      <c r="I25" s="18">
        <f>SUM(I2:I23)</f>
        <v>985017520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4"/>
      <c r="E29" s="44" t="s">
        <v>85</v>
      </c>
      <c r="O29">
        <v>28</v>
      </c>
      <c r="P29">
        <v>3</v>
      </c>
      <c r="Q29">
        <v>4</v>
      </c>
    </row>
    <row r="30" spans="1:17" x14ac:dyDescent="0.25">
      <c r="D30" s="45">
        <v>8478102</v>
      </c>
      <c r="E30" s="44" t="s">
        <v>95</v>
      </c>
      <c r="G30" s="18">
        <v>384551</v>
      </c>
      <c r="H30" s="18">
        <f>G30*H25/G25</f>
        <v>110114.36250620324</v>
      </c>
      <c r="I30" s="18">
        <f>G30*I25/G25</f>
        <v>274436.63749379676</v>
      </c>
      <c r="O30">
        <v>29</v>
      </c>
      <c r="P30">
        <v>2</v>
      </c>
      <c r="Q30">
        <v>3</v>
      </c>
    </row>
    <row r="31" spans="1:17" ht="33" customHeight="1" x14ac:dyDescent="0.25">
      <c r="D31" s="45">
        <v>-65000</v>
      </c>
      <c r="E31" s="57" t="s">
        <v>684</v>
      </c>
      <c r="G31" s="9" t="s">
        <v>415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5">
        <v>-28000</v>
      </c>
      <c r="E32" s="44" t="s">
        <v>692</v>
      </c>
      <c r="O32">
        <v>31</v>
      </c>
      <c r="P32">
        <v>0</v>
      </c>
      <c r="Q32">
        <v>1</v>
      </c>
    </row>
    <row r="33" spans="4:17" x14ac:dyDescent="0.25">
      <c r="D33" s="45">
        <v>100000</v>
      </c>
      <c r="E33" s="44" t="s">
        <v>693</v>
      </c>
      <c r="P33" t="s">
        <v>60</v>
      </c>
      <c r="Q33" t="s">
        <v>61</v>
      </c>
    </row>
    <row r="34" spans="4:17" x14ac:dyDescent="0.25">
      <c r="D34" s="45">
        <v>0</v>
      </c>
      <c r="E34" s="44"/>
    </row>
    <row r="35" spans="4:17" x14ac:dyDescent="0.25">
      <c r="D35" s="45">
        <v>0</v>
      </c>
      <c r="E35" s="44"/>
    </row>
    <row r="36" spans="4:17" x14ac:dyDescent="0.25">
      <c r="D36" s="45">
        <v>0</v>
      </c>
      <c r="E36" s="44"/>
    </row>
    <row r="37" spans="4:17" x14ac:dyDescent="0.25">
      <c r="D37" s="7">
        <v>0</v>
      </c>
      <c r="E37" s="44"/>
    </row>
    <row r="38" spans="4:17" x14ac:dyDescent="0.25">
      <c r="D38" s="7">
        <v>0</v>
      </c>
      <c r="E38" s="44"/>
    </row>
    <row r="39" spans="4:17" x14ac:dyDescent="0.25">
      <c r="D39" s="7">
        <v>0</v>
      </c>
      <c r="E39" s="44"/>
    </row>
    <row r="40" spans="4:17" x14ac:dyDescent="0.25">
      <c r="D40" s="7"/>
      <c r="E40" s="44"/>
    </row>
    <row r="41" spans="4:17" x14ac:dyDescent="0.25">
      <c r="D41" s="7"/>
      <c r="E41" s="44"/>
    </row>
    <row r="42" spans="4:17" x14ac:dyDescent="0.25">
      <c r="D42" s="7">
        <f>SUM(D30:D39)</f>
        <v>8485102</v>
      </c>
      <c r="E42" t="s">
        <v>6</v>
      </c>
    </row>
    <row r="43" spans="4:17" x14ac:dyDescent="0.25">
      <c r="D43" s="7"/>
      <c r="E43" s="44"/>
    </row>
    <row r="44" spans="4:17" x14ac:dyDescent="0.25">
      <c r="D44" s="7"/>
      <c r="E44" s="44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H21" sqref="H21"/>
    </sheetView>
  </sheetViews>
  <sheetFormatPr defaultRowHeight="15" x14ac:dyDescent="0.25"/>
  <cols>
    <col min="1" max="1" width="9.7109375" bestFit="1" customWidth="1"/>
    <col min="2" max="4" width="16.140625" bestFit="1" customWidth="1"/>
    <col min="5" max="5" width="30.855468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" bestFit="1" customWidth="1"/>
    <col min="11" max="11" width="7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63</v>
      </c>
      <c r="B2" s="1">
        <f>اردیبهشت95!B24</f>
        <v>21343700</v>
      </c>
      <c r="C2" s="1">
        <f>اردیبهشت95!C24</f>
        <v>11412200</v>
      </c>
      <c r="D2" s="3">
        <f>B2-C2</f>
        <v>9931500</v>
      </c>
      <c r="E2" s="2" t="s">
        <v>59</v>
      </c>
      <c r="F2">
        <v>31</v>
      </c>
      <c r="G2">
        <f>B2*F2</f>
        <v>661654700</v>
      </c>
      <c r="H2">
        <f>C2*F2</f>
        <v>353778200</v>
      </c>
      <c r="I2">
        <f>D2*F2</f>
        <v>307876500</v>
      </c>
      <c r="O2">
        <v>2</v>
      </c>
      <c r="P2">
        <v>29</v>
      </c>
      <c r="Q2">
        <v>30</v>
      </c>
    </row>
    <row r="3" spans="1:17" x14ac:dyDescent="0.25">
      <c r="A3" s="4">
        <v>34702</v>
      </c>
      <c r="B3" s="1">
        <v>271089</v>
      </c>
      <c r="C3" s="1">
        <v>147452</v>
      </c>
      <c r="D3" s="3">
        <f>B3-C3</f>
        <v>123637</v>
      </c>
      <c r="E3" s="5" t="s">
        <v>31</v>
      </c>
      <c r="F3">
        <v>30</v>
      </c>
      <c r="G3">
        <f t="shared" ref="G3:G11" si="0">B3*F3</f>
        <v>8132670</v>
      </c>
      <c r="H3">
        <f t="shared" ref="H3:H11" si="1">C3*F3</f>
        <v>4423560</v>
      </c>
      <c r="I3">
        <f t="shared" ref="I3:I11" si="2">D3*F3</f>
        <v>3709110</v>
      </c>
      <c r="O3">
        <v>3</v>
      </c>
      <c r="P3">
        <v>28</v>
      </c>
      <c r="Q3">
        <v>29</v>
      </c>
    </row>
    <row r="4" spans="1:17" x14ac:dyDescent="0.25">
      <c r="A4" s="4">
        <v>34761</v>
      </c>
      <c r="B4" s="1">
        <v>-1505700</v>
      </c>
      <c r="C4" s="1">
        <v>0</v>
      </c>
      <c r="D4" s="3">
        <f t="shared" ref="D4:D9" si="3">B4-C4</f>
        <v>-1505700</v>
      </c>
      <c r="E4" s="2" t="s">
        <v>32</v>
      </c>
      <c r="F4">
        <v>29</v>
      </c>
      <c r="G4">
        <f t="shared" si="0"/>
        <v>-43665300</v>
      </c>
      <c r="H4">
        <f t="shared" si="1"/>
        <v>0</v>
      </c>
      <c r="I4">
        <f t="shared" si="2"/>
        <v>-43665300</v>
      </c>
      <c r="O4">
        <v>4</v>
      </c>
      <c r="P4">
        <v>27</v>
      </c>
      <c r="Q4">
        <v>28</v>
      </c>
    </row>
    <row r="5" spans="1:17" x14ac:dyDescent="0.25">
      <c r="A5" s="4">
        <v>34853</v>
      </c>
      <c r="B5" s="1">
        <v>3000000</v>
      </c>
      <c r="C5" s="1">
        <v>0</v>
      </c>
      <c r="D5" s="3">
        <f t="shared" si="3"/>
        <v>3000000</v>
      </c>
      <c r="E5" s="2" t="s">
        <v>33</v>
      </c>
      <c r="F5">
        <v>25</v>
      </c>
      <c r="G5">
        <f t="shared" si="0"/>
        <v>75000000</v>
      </c>
      <c r="H5">
        <f t="shared" si="1"/>
        <v>0</v>
      </c>
      <c r="I5">
        <f t="shared" si="2"/>
        <v>75000000</v>
      </c>
      <c r="O5">
        <v>5</v>
      </c>
      <c r="P5">
        <v>26</v>
      </c>
      <c r="Q5">
        <v>27</v>
      </c>
    </row>
    <row r="6" spans="1:17" x14ac:dyDescent="0.25">
      <c r="A6" s="4">
        <v>34883</v>
      </c>
      <c r="B6" s="1">
        <v>1000000</v>
      </c>
      <c r="C6" s="1">
        <v>0</v>
      </c>
      <c r="D6" s="3">
        <f t="shared" si="3"/>
        <v>1000000</v>
      </c>
      <c r="E6" s="2" t="s">
        <v>34</v>
      </c>
      <c r="F6">
        <v>24</v>
      </c>
      <c r="G6">
        <f t="shared" si="0"/>
        <v>24000000</v>
      </c>
      <c r="H6">
        <f t="shared" si="1"/>
        <v>0</v>
      </c>
      <c r="I6">
        <f t="shared" si="2"/>
        <v>24000000</v>
      </c>
      <c r="O6">
        <v>6</v>
      </c>
      <c r="P6">
        <v>25</v>
      </c>
      <c r="Q6">
        <v>26</v>
      </c>
    </row>
    <row r="7" spans="1:17" x14ac:dyDescent="0.25">
      <c r="A7" s="4">
        <v>34914</v>
      </c>
      <c r="B7" s="1">
        <v>-3000900</v>
      </c>
      <c r="C7" s="1">
        <v>0</v>
      </c>
      <c r="D7" s="3">
        <f t="shared" si="3"/>
        <v>-3000900</v>
      </c>
      <c r="E7" s="2" t="s">
        <v>43</v>
      </c>
      <c r="F7">
        <v>24</v>
      </c>
      <c r="G7">
        <f t="shared" si="0"/>
        <v>-72021600</v>
      </c>
      <c r="H7">
        <f t="shared" si="1"/>
        <v>0</v>
      </c>
      <c r="I7">
        <f t="shared" si="2"/>
        <v>-72021600</v>
      </c>
      <c r="O7">
        <v>7</v>
      </c>
      <c r="P7">
        <v>24</v>
      </c>
      <c r="Q7">
        <v>25</v>
      </c>
    </row>
    <row r="8" spans="1:17" x14ac:dyDescent="0.25">
      <c r="A8" s="4" t="s">
        <v>44</v>
      </c>
      <c r="B8" s="1">
        <v>1500000</v>
      </c>
      <c r="C8" s="1">
        <v>0</v>
      </c>
      <c r="D8" s="3">
        <f t="shared" si="3"/>
        <v>1500000</v>
      </c>
      <c r="E8" s="2" t="s">
        <v>45</v>
      </c>
      <c r="F8">
        <v>8</v>
      </c>
      <c r="G8">
        <f t="shared" si="0"/>
        <v>12000000</v>
      </c>
      <c r="H8">
        <f t="shared" si="1"/>
        <v>0</v>
      </c>
      <c r="I8">
        <f t="shared" si="2"/>
        <v>12000000</v>
      </c>
      <c r="O8">
        <v>8</v>
      </c>
      <c r="P8">
        <v>23</v>
      </c>
      <c r="Q8">
        <v>24</v>
      </c>
    </row>
    <row r="9" spans="1:17" x14ac:dyDescent="0.25">
      <c r="A9" s="4" t="s">
        <v>46</v>
      </c>
      <c r="B9" s="1">
        <v>-164000</v>
      </c>
      <c r="C9" s="1">
        <v>0</v>
      </c>
      <c r="D9" s="3">
        <f t="shared" si="3"/>
        <v>-164000</v>
      </c>
      <c r="E9" s="2" t="s">
        <v>47</v>
      </c>
      <c r="F9">
        <v>1</v>
      </c>
      <c r="G9">
        <f t="shared" si="0"/>
        <v>-164000</v>
      </c>
      <c r="H9">
        <f t="shared" si="1"/>
        <v>0</v>
      </c>
      <c r="I9">
        <f t="shared" si="2"/>
        <v>-164000</v>
      </c>
      <c r="O9">
        <v>9</v>
      </c>
      <c r="P9">
        <v>22</v>
      </c>
      <c r="Q9">
        <v>23</v>
      </c>
    </row>
    <row r="10" spans="1:17" x14ac:dyDescent="0.25">
      <c r="A10" s="4"/>
      <c r="B10" s="1"/>
      <c r="C10" s="1"/>
      <c r="D10" s="3"/>
      <c r="E10" s="2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10</v>
      </c>
      <c r="P10">
        <v>21</v>
      </c>
      <c r="Q10">
        <v>22</v>
      </c>
    </row>
    <row r="11" spans="1:17" x14ac:dyDescent="0.25">
      <c r="A11" s="4"/>
      <c r="B11" s="1"/>
      <c r="C11" s="1"/>
      <c r="D11" s="3"/>
      <c r="E11" s="2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11</v>
      </c>
      <c r="P11">
        <v>20</v>
      </c>
      <c r="Q11">
        <v>21</v>
      </c>
    </row>
    <row r="12" spans="1:17" x14ac:dyDescent="0.25">
      <c r="A12" s="4"/>
      <c r="B12" s="1"/>
      <c r="C12" s="1"/>
      <c r="D12" s="3"/>
      <c r="E12" s="2"/>
      <c r="G12">
        <f>SUM(G2:G11)</f>
        <v>664936470</v>
      </c>
      <c r="H12">
        <f>SUM(H2:H11)</f>
        <v>358201760</v>
      </c>
      <c r="I12">
        <f>SUM(I2:I11)</f>
        <v>306734710</v>
      </c>
      <c r="O12">
        <v>12</v>
      </c>
      <c r="P12">
        <v>19</v>
      </c>
      <c r="Q12">
        <v>20</v>
      </c>
    </row>
    <row r="13" spans="1:17" x14ac:dyDescent="0.25">
      <c r="A13" s="4"/>
      <c r="B13" s="1"/>
      <c r="C13" s="1"/>
      <c r="D13" s="3"/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 x14ac:dyDescent="0.25">
      <c r="A14" s="4"/>
      <c r="B14" s="1"/>
      <c r="C14" s="1"/>
      <c r="D14" s="3"/>
      <c r="E14" s="2"/>
      <c r="O14">
        <v>14</v>
      </c>
      <c r="P14">
        <v>17</v>
      </c>
      <c r="Q14">
        <v>18</v>
      </c>
    </row>
    <row r="15" spans="1:17" x14ac:dyDescent="0.25">
      <c r="A15" s="4"/>
      <c r="B15" s="1"/>
      <c r="C15" s="1"/>
      <c r="D15" s="3"/>
      <c r="E15" s="2"/>
      <c r="O15">
        <v>15</v>
      </c>
      <c r="P15">
        <v>16</v>
      </c>
      <c r="Q15">
        <v>17</v>
      </c>
    </row>
    <row r="16" spans="1:17" x14ac:dyDescent="0.25">
      <c r="A16" s="2"/>
      <c r="B16" s="1"/>
      <c r="C16" s="1"/>
      <c r="D16" s="3"/>
      <c r="E16" s="2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3"/>
      <c r="E17" s="2"/>
      <c r="G17" s="1">
        <v>199393</v>
      </c>
      <c r="H17" s="1">
        <f>G17*H12/G12</f>
        <v>107413.15411934015</v>
      </c>
      <c r="I17" s="1">
        <f>G17*I12/G12</f>
        <v>91979.84588065985</v>
      </c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3"/>
      <c r="E18" s="2"/>
      <c r="G18" s="9" t="s">
        <v>64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 x14ac:dyDescent="0.25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22444189</v>
      </c>
      <c r="C21" s="3">
        <f>SUM(C2:C18)</f>
        <v>11559652</v>
      </c>
      <c r="D21" s="3">
        <f>SUM(D2:D18)</f>
        <v>10884537</v>
      </c>
      <c r="E21" s="2"/>
      <c r="O21">
        <v>21</v>
      </c>
      <c r="P21">
        <v>10</v>
      </c>
      <c r="Q21">
        <v>11</v>
      </c>
    </row>
    <row r="22" spans="1:17" x14ac:dyDescent="0.25"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O24">
        <v>24</v>
      </c>
      <c r="P24">
        <v>7</v>
      </c>
      <c r="Q24">
        <v>8</v>
      </c>
    </row>
    <row r="25" spans="1:17" x14ac:dyDescent="0.25">
      <c r="G25">
        <f>G12/31*(11/1200)</f>
        <v>196620.99919354837</v>
      </c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O28">
        <v>28</v>
      </c>
      <c r="P28">
        <v>3</v>
      </c>
      <c r="Q28">
        <v>4</v>
      </c>
    </row>
    <row r="29" spans="1:17" x14ac:dyDescent="0.25">
      <c r="B29" s="7">
        <f>C2+D2</f>
        <v>21343700</v>
      </c>
      <c r="O29">
        <v>29</v>
      </c>
      <c r="P29">
        <v>2</v>
      </c>
      <c r="Q29">
        <v>3</v>
      </c>
    </row>
    <row r="30" spans="1:17" x14ac:dyDescent="0.25">
      <c r="O30">
        <v>30</v>
      </c>
      <c r="P30">
        <v>1</v>
      </c>
      <c r="Q30">
        <v>2</v>
      </c>
    </row>
    <row r="31" spans="1:17" x14ac:dyDescent="0.25"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I21" sqref="I21"/>
    </sheetView>
  </sheetViews>
  <sheetFormatPr defaultRowHeight="15" x14ac:dyDescent="0.25"/>
  <cols>
    <col min="1" max="1" width="9.7109375" bestFit="1" customWidth="1"/>
    <col min="2" max="4" width="15.85546875" bestFit="1" customWidth="1"/>
    <col min="5" max="5" width="48.28515625" bestFit="1" customWidth="1"/>
    <col min="6" max="6" width="18.85546875" bestFit="1" customWidth="1"/>
    <col min="7" max="9" width="16.140625" bestFit="1" customWidth="1"/>
    <col min="10" max="11" width="12.42578125" bestFit="1" customWidth="1"/>
    <col min="12" max="13" width="15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58</v>
      </c>
      <c r="B2" s="1">
        <f>'خرداد 95'!B21</f>
        <v>22444189</v>
      </c>
      <c r="C2" s="1">
        <f>'خرداد 95'!C21</f>
        <v>11559652</v>
      </c>
      <c r="D2" s="3">
        <f>B2-C2</f>
        <v>10884537</v>
      </c>
      <c r="E2" s="2" t="s">
        <v>59</v>
      </c>
      <c r="F2">
        <v>31</v>
      </c>
      <c r="G2">
        <f>B2*F2</f>
        <v>695769859</v>
      </c>
      <c r="H2">
        <f>C2*F2</f>
        <v>358349212</v>
      </c>
      <c r="I2">
        <f>D2*F2</f>
        <v>337420647</v>
      </c>
      <c r="O2">
        <v>2</v>
      </c>
      <c r="P2">
        <v>29</v>
      </c>
      <c r="Q2">
        <v>30</v>
      </c>
    </row>
    <row r="3" spans="1:17" x14ac:dyDescent="0.25">
      <c r="A3" s="4">
        <v>34703</v>
      </c>
      <c r="B3" s="1">
        <v>199393</v>
      </c>
      <c r="C3" s="1">
        <v>107413</v>
      </c>
      <c r="D3" s="3">
        <f t="shared" ref="D3:D18" si="0">B3-C3</f>
        <v>91980</v>
      </c>
      <c r="E3" s="5" t="s">
        <v>48</v>
      </c>
      <c r="F3">
        <v>30</v>
      </c>
      <c r="G3">
        <f t="shared" ref="G3:G11" si="1">B3*F3</f>
        <v>5981790</v>
      </c>
      <c r="H3">
        <f t="shared" ref="H3:H11" si="2">C3*F3</f>
        <v>3222390</v>
      </c>
      <c r="I3">
        <f t="shared" ref="I3:I11" si="3">D3*F3</f>
        <v>2759400</v>
      </c>
      <c r="O3">
        <v>3</v>
      </c>
      <c r="P3">
        <v>28</v>
      </c>
      <c r="Q3">
        <v>29</v>
      </c>
    </row>
    <row r="4" spans="1:17" x14ac:dyDescent="0.25">
      <c r="A4" s="4">
        <v>34762</v>
      </c>
      <c r="B4" s="1">
        <v>-221000</v>
      </c>
      <c r="C4" s="1">
        <v>-221000</v>
      </c>
      <c r="D4" s="3">
        <f>B4-C4</f>
        <v>0</v>
      </c>
      <c r="E4" s="2" t="s">
        <v>49</v>
      </c>
      <c r="F4">
        <v>29</v>
      </c>
      <c r="G4">
        <f t="shared" si="1"/>
        <v>-6409000</v>
      </c>
      <c r="H4">
        <f t="shared" si="2"/>
        <v>-6409000</v>
      </c>
      <c r="I4">
        <f t="shared" si="3"/>
        <v>0</v>
      </c>
      <c r="O4">
        <v>4</v>
      </c>
      <c r="P4">
        <v>27</v>
      </c>
      <c r="Q4">
        <v>28</v>
      </c>
    </row>
    <row r="5" spans="1:17" x14ac:dyDescent="0.25">
      <c r="A5" s="4">
        <v>34762</v>
      </c>
      <c r="B5" s="1">
        <v>-500500</v>
      </c>
      <c r="C5" s="1">
        <v>0</v>
      </c>
      <c r="D5" s="3">
        <f t="shared" si="0"/>
        <v>-500500</v>
      </c>
      <c r="E5" s="2" t="s">
        <v>50</v>
      </c>
      <c r="F5">
        <v>29</v>
      </c>
      <c r="G5">
        <f t="shared" si="1"/>
        <v>-14514500</v>
      </c>
      <c r="H5">
        <f t="shared" si="2"/>
        <v>0</v>
      </c>
      <c r="I5">
        <f t="shared" si="3"/>
        <v>-14514500</v>
      </c>
      <c r="O5">
        <v>5</v>
      </c>
      <c r="P5">
        <v>26</v>
      </c>
      <c r="Q5">
        <v>27</v>
      </c>
    </row>
    <row r="6" spans="1:17" x14ac:dyDescent="0.25">
      <c r="A6" s="4">
        <v>34762</v>
      </c>
      <c r="B6" s="1">
        <v>-15000000</v>
      </c>
      <c r="C6" s="1">
        <v>-15000000</v>
      </c>
      <c r="D6" s="3">
        <f t="shared" si="0"/>
        <v>0</v>
      </c>
      <c r="E6" s="2" t="s">
        <v>51</v>
      </c>
      <c r="F6">
        <v>29</v>
      </c>
      <c r="G6">
        <f t="shared" si="1"/>
        <v>-435000000</v>
      </c>
      <c r="H6">
        <f t="shared" si="2"/>
        <v>-435000000</v>
      </c>
      <c r="I6">
        <f t="shared" si="3"/>
        <v>0</v>
      </c>
      <c r="O6">
        <v>6</v>
      </c>
      <c r="P6">
        <v>25</v>
      </c>
      <c r="Q6">
        <v>26</v>
      </c>
    </row>
    <row r="7" spans="1:17" x14ac:dyDescent="0.25">
      <c r="A7" s="4" t="s">
        <v>52</v>
      </c>
      <c r="B7" s="1">
        <v>-3010900</v>
      </c>
      <c r="C7" s="1">
        <v>0</v>
      </c>
      <c r="D7" s="3">
        <f t="shared" si="0"/>
        <v>-3010900</v>
      </c>
      <c r="E7" s="2" t="s">
        <v>53</v>
      </c>
      <c r="F7">
        <v>12</v>
      </c>
      <c r="G7">
        <f t="shared" si="1"/>
        <v>-36130800</v>
      </c>
      <c r="H7">
        <f t="shared" si="2"/>
        <v>0</v>
      </c>
      <c r="I7">
        <f t="shared" si="3"/>
        <v>-36130800</v>
      </c>
      <c r="O7">
        <v>7</v>
      </c>
      <c r="P7">
        <v>24</v>
      </c>
      <c r="Q7">
        <v>25</v>
      </c>
    </row>
    <row r="8" spans="1:17" x14ac:dyDescent="0.25">
      <c r="A8" s="4" t="s">
        <v>54</v>
      </c>
      <c r="B8" s="1">
        <v>-3005900</v>
      </c>
      <c r="C8" s="1">
        <v>0</v>
      </c>
      <c r="D8" s="3">
        <f t="shared" si="0"/>
        <v>-3005900</v>
      </c>
      <c r="E8" s="2" t="s">
        <v>53</v>
      </c>
      <c r="F8">
        <v>10</v>
      </c>
      <c r="G8">
        <f t="shared" si="1"/>
        <v>-30059000</v>
      </c>
      <c r="H8">
        <f t="shared" si="2"/>
        <v>0</v>
      </c>
      <c r="I8">
        <f t="shared" si="3"/>
        <v>-30059000</v>
      </c>
      <c r="O8">
        <v>8</v>
      </c>
      <c r="P8">
        <v>23</v>
      </c>
      <c r="Q8">
        <v>24</v>
      </c>
    </row>
    <row r="9" spans="1:17" x14ac:dyDescent="0.25">
      <c r="A9" s="4" t="s">
        <v>55</v>
      </c>
      <c r="B9" s="1">
        <v>-895500</v>
      </c>
      <c r="C9" s="1">
        <v>0</v>
      </c>
      <c r="D9" s="3">
        <f t="shared" si="0"/>
        <v>-895500</v>
      </c>
      <c r="E9" s="2" t="s">
        <v>53</v>
      </c>
      <c r="F9">
        <v>9</v>
      </c>
      <c r="G9">
        <f t="shared" si="1"/>
        <v>-8059500</v>
      </c>
      <c r="H9">
        <f t="shared" si="2"/>
        <v>0</v>
      </c>
      <c r="I9">
        <f t="shared" si="3"/>
        <v>-8059500</v>
      </c>
      <c r="O9">
        <v>9</v>
      </c>
      <c r="P9">
        <v>22</v>
      </c>
      <c r="Q9">
        <v>23</v>
      </c>
    </row>
    <row r="10" spans="1:17" x14ac:dyDescent="0.25">
      <c r="A10" s="4" t="s">
        <v>55</v>
      </c>
      <c r="B10" s="1">
        <v>0</v>
      </c>
      <c r="C10" s="1">
        <v>1000000</v>
      </c>
      <c r="D10" s="3">
        <f t="shared" si="0"/>
        <v>-1000000</v>
      </c>
      <c r="E10" s="2" t="s">
        <v>56</v>
      </c>
      <c r="F10">
        <v>9</v>
      </c>
      <c r="G10">
        <f t="shared" si="1"/>
        <v>0</v>
      </c>
      <c r="H10">
        <f t="shared" si="2"/>
        <v>9000000</v>
      </c>
      <c r="I10">
        <f t="shared" si="3"/>
        <v>-9000000</v>
      </c>
      <c r="O10">
        <v>10</v>
      </c>
      <c r="P10">
        <v>21</v>
      </c>
      <c r="Q10">
        <v>22</v>
      </c>
    </row>
    <row r="11" spans="1:17" x14ac:dyDescent="0.25">
      <c r="A11" s="4"/>
      <c r="B11" s="1"/>
      <c r="C11" s="1"/>
      <c r="D11" s="3">
        <f t="shared" si="0"/>
        <v>0</v>
      </c>
      <c r="E11" s="2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11</v>
      </c>
      <c r="P11">
        <v>20</v>
      </c>
      <c r="Q11">
        <v>21</v>
      </c>
    </row>
    <row r="12" spans="1:17" x14ac:dyDescent="0.25">
      <c r="A12" s="4"/>
      <c r="B12" s="1"/>
      <c r="C12" s="1"/>
      <c r="D12" s="3">
        <f t="shared" si="0"/>
        <v>0</v>
      </c>
      <c r="E12" s="2"/>
      <c r="G12">
        <f>SUM(G2:G11)</f>
        <v>171578849</v>
      </c>
      <c r="H12">
        <f>SUM(H2:H11)</f>
        <v>-70837398</v>
      </c>
      <c r="I12">
        <f>SUM(I2:I11)</f>
        <v>242416247</v>
      </c>
      <c r="O12">
        <v>12</v>
      </c>
      <c r="P12">
        <v>19</v>
      </c>
      <c r="Q12">
        <v>20</v>
      </c>
    </row>
    <row r="13" spans="1:17" x14ac:dyDescent="0.25">
      <c r="A13" s="4"/>
      <c r="B13" s="1"/>
      <c r="C13" s="1"/>
      <c r="D13" s="3">
        <f t="shared" si="0"/>
        <v>0</v>
      </c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 x14ac:dyDescent="0.25">
      <c r="A14" s="4"/>
      <c r="B14" s="1"/>
      <c r="C14" s="1"/>
      <c r="D14" s="3">
        <f t="shared" si="0"/>
        <v>0</v>
      </c>
      <c r="E14" s="2"/>
      <c r="O14">
        <v>14</v>
      </c>
      <c r="P14">
        <v>17</v>
      </c>
      <c r="Q14">
        <v>18</v>
      </c>
    </row>
    <row r="15" spans="1:17" x14ac:dyDescent="0.25">
      <c r="A15" s="4"/>
      <c r="B15" s="1"/>
      <c r="C15" s="1"/>
      <c r="D15" s="3">
        <f t="shared" si="0"/>
        <v>0</v>
      </c>
      <c r="E15" s="2"/>
      <c r="O15">
        <v>15</v>
      </c>
      <c r="P15">
        <v>16</v>
      </c>
      <c r="Q15">
        <v>17</v>
      </c>
    </row>
    <row r="16" spans="1:17" x14ac:dyDescent="0.25">
      <c r="A16" s="2"/>
      <c r="B16" s="1" t="s">
        <v>25</v>
      </c>
      <c r="C16" s="1"/>
      <c r="D16" s="3">
        <v>0</v>
      </c>
      <c r="E16" s="2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3">
        <f t="shared" si="0"/>
        <v>0</v>
      </c>
      <c r="E17" s="2"/>
      <c r="G17" s="1">
        <v>52472</v>
      </c>
      <c r="H17" s="1">
        <f>G17*H12/G12</f>
        <v>-21663.39248409342</v>
      </c>
      <c r="I17" s="1">
        <f>I12*G17/G12</f>
        <v>74135.39248409342</v>
      </c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3">
        <f t="shared" si="0"/>
        <v>0</v>
      </c>
      <c r="E18" s="2"/>
      <c r="G18" s="9" t="s">
        <v>65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 x14ac:dyDescent="0.25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9782</v>
      </c>
      <c r="C21" s="3">
        <f>SUM(C2:C18)</f>
        <v>-2553935</v>
      </c>
      <c r="D21" s="3">
        <f>SUM(D2:D18)</f>
        <v>2563717</v>
      </c>
      <c r="E21" s="2"/>
      <c r="O21">
        <v>21</v>
      </c>
      <c r="P21">
        <v>10</v>
      </c>
      <c r="Q21">
        <v>11</v>
      </c>
    </row>
    <row r="22" spans="1:17" x14ac:dyDescent="0.25"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O24">
        <v>24</v>
      </c>
      <c r="P24">
        <v>7</v>
      </c>
      <c r="Q24">
        <v>8</v>
      </c>
    </row>
    <row r="25" spans="1:17" x14ac:dyDescent="0.25"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O28">
        <v>28</v>
      </c>
      <c r="P28">
        <v>3</v>
      </c>
      <c r="Q28">
        <v>4</v>
      </c>
    </row>
    <row r="29" spans="1:17" x14ac:dyDescent="0.25">
      <c r="B29" s="7"/>
      <c r="O29">
        <v>29</v>
      </c>
      <c r="P29">
        <v>2</v>
      </c>
      <c r="Q29">
        <v>3</v>
      </c>
    </row>
    <row r="30" spans="1:17" x14ac:dyDescent="0.25">
      <c r="O30">
        <v>30</v>
      </c>
      <c r="P30">
        <v>1</v>
      </c>
      <c r="Q30">
        <v>2</v>
      </c>
    </row>
    <row r="31" spans="1:17" x14ac:dyDescent="0.25"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G27" sqref="G27"/>
    </sheetView>
  </sheetViews>
  <sheetFormatPr defaultRowHeight="15" x14ac:dyDescent="0.25"/>
  <cols>
    <col min="1" max="1" width="9.7109375" bestFit="1" customWidth="1"/>
    <col min="2" max="4" width="15.85546875" bestFit="1" customWidth="1"/>
    <col min="5" max="5" width="47.71093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.42578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69</v>
      </c>
      <c r="B2" s="3">
        <f>تیرماه95!B21</f>
        <v>9782</v>
      </c>
      <c r="C2" s="1">
        <f>تیرماه95!C21</f>
        <v>-2553935</v>
      </c>
      <c r="D2" s="3">
        <f>B2-C2</f>
        <v>2563717</v>
      </c>
      <c r="E2" s="2" t="s">
        <v>59</v>
      </c>
      <c r="F2">
        <v>31</v>
      </c>
      <c r="G2">
        <f>B2*F2</f>
        <v>303242</v>
      </c>
      <c r="H2">
        <f>C2*F2</f>
        <v>-79171985</v>
      </c>
      <c r="I2">
        <f>D2*F2</f>
        <v>79475227</v>
      </c>
      <c r="O2">
        <v>2</v>
      </c>
      <c r="P2">
        <v>29</v>
      </c>
      <c r="Q2">
        <v>30</v>
      </c>
    </row>
    <row r="3" spans="1:17" x14ac:dyDescent="0.25">
      <c r="A3" s="4" t="s">
        <v>57</v>
      </c>
      <c r="B3" s="1">
        <v>52472</v>
      </c>
      <c r="C3" s="1">
        <v>-21663</v>
      </c>
      <c r="D3" s="3">
        <f t="shared" ref="D3:D19" si="0">B3-C3</f>
        <v>74135</v>
      </c>
      <c r="E3" s="5" t="s">
        <v>68</v>
      </c>
      <c r="F3">
        <v>30</v>
      </c>
      <c r="G3">
        <f t="shared" ref="G3:G15" si="1">B3*F3</f>
        <v>1574160</v>
      </c>
      <c r="H3">
        <f t="shared" ref="H3:H15" si="2">C3*F3</f>
        <v>-649890</v>
      </c>
      <c r="I3">
        <f t="shared" ref="I3:I15" si="3">D3*F3</f>
        <v>2224050</v>
      </c>
      <c r="O3">
        <v>3</v>
      </c>
      <c r="P3">
        <v>28</v>
      </c>
      <c r="Q3">
        <v>29</v>
      </c>
    </row>
    <row r="4" spans="1:17" x14ac:dyDescent="0.25">
      <c r="A4" s="4" t="s">
        <v>57</v>
      </c>
      <c r="B4" s="1">
        <v>0</v>
      </c>
      <c r="C4" s="1">
        <v>21663</v>
      </c>
      <c r="D4" s="3">
        <f t="shared" si="0"/>
        <v>-21663</v>
      </c>
      <c r="E4" s="2" t="s">
        <v>70</v>
      </c>
      <c r="F4">
        <v>30</v>
      </c>
      <c r="G4">
        <f t="shared" si="1"/>
        <v>0</v>
      </c>
      <c r="H4">
        <f t="shared" si="2"/>
        <v>649890</v>
      </c>
      <c r="I4">
        <f t="shared" si="3"/>
        <v>-649890</v>
      </c>
      <c r="O4">
        <v>4</v>
      </c>
      <c r="P4">
        <v>27</v>
      </c>
      <c r="Q4">
        <v>28</v>
      </c>
    </row>
    <row r="5" spans="1:17" x14ac:dyDescent="0.25">
      <c r="A5" s="11" t="s">
        <v>80</v>
      </c>
      <c r="B5" s="1">
        <v>-55000</v>
      </c>
      <c r="C5" s="1">
        <v>0</v>
      </c>
      <c r="D5" s="14">
        <f t="shared" si="0"/>
        <v>-55000</v>
      </c>
      <c r="E5" s="12" t="s">
        <v>81</v>
      </c>
      <c r="F5">
        <v>21</v>
      </c>
      <c r="G5">
        <f t="shared" si="1"/>
        <v>-1155000</v>
      </c>
      <c r="H5">
        <f t="shared" si="2"/>
        <v>0</v>
      </c>
      <c r="I5">
        <f t="shared" si="3"/>
        <v>-1155000</v>
      </c>
      <c r="O5">
        <v>5</v>
      </c>
      <c r="P5">
        <v>26</v>
      </c>
      <c r="Q5">
        <v>27</v>
      </c>
    </row>
    <row r="6" spans="1:17" x14ac:dyDescent="0.25">
      <c r="A6" s="4" t="s">
        <v>71</v>
      </c>
      <c r="B6" s="1">
        <v>3000000</v>
      </c>
      <c r="C6" s="1">
        <v>3000000</v>
      </c>
      <c r="D6" s="3">
        <f t="shared" si="0"/>
        <v>0</v>
      </c>
      <c r="E6" s="2" t="s">
        <v>72</v>
      </c>
      <c r="F6">
        <v>19</v>
      </c>
      <c r="G6">
        <f t="shared" si="1"/>
        <v>57000000</v>
      </c>
      <c r="H6">
        <f t="shared" si="2"/>
        <v>57000000</v>
      </c>
      <c r="I6">
        <f t="shared" si="3"/>
        <v>0</v>
      </c>
      <c r="O6">
        <v>6</v>
      </c>
      <c r="P6">
        <v>25</v>
      </c>
      <c r="Q6">
        <v>26</v>
      </c>
    </row>
    <row r="7" spans="1:17" x14ac:dyDescent="0.25">
      <c r="A7" s="4" t="s">
        <v>73</v>
      </c>
      <c r="B7" s="1">
        <v>2500000</v>
      </c>
      <c r="C7" s="1">
        <v>2500000</v>
      </c>
      <c r="D7" s="3">
        <f t="shared" si="0"/>
        <v>0</v>
      </c>
      <c r="E7" s="2" t="s">
        <v>74</v>
      </c>
      <c r="F7">
        <v>18</v>
      </c>
      <c r="G7">
        <f t="shared" si="1"/>
        <v>45000000</v>
      </c>
      <c r="H7">
        <f t="shared" si="2"/>
        <v>45000000</v>
      </c>
      <c r="I7">
        <f t="shared" si="3"/>
        <v>0</v>
      </c>
      <c r="O7">
        <v>7</v>
      </c>
      <c r="P7">
        <v>24</v>
      </c>
      <c r="Q7">
        <v>25</v>
      </c>
    </row>
    <row r="8" spans="1:17" x14ac:dyDescent="0.25">
      <c r="A8" s="4" t="s">
        <v>73</v>
      </c>
      <c r="B8" s="1">
        <v>-50000</v>
      </c>
      <c r="C8" s="1">
        <v>0</v>
      </c>
      <c r="D8" s="14">
        <f t="shared" si="0"/>
        <v>-50000</v>
      </c>
      <c r="E8" s="13" t="s">
        <v>75</v>
      </c>
      <c r="F8">
        <v>19</v>
      </c>
      <c r="G8">
        <f t="shared" si="1"/>
        <v>-950000</v>
      </c>
      <c r="H8">
        <f t="shared" si="2"/>
        <v>0</v>
      </c>
      <c r="I8">
        <f t="shared" si="3"/>
        <v>-950000</v>
      </c>
      <c r="O8">
        <v>8</v>
      </c>
      <c r="P8">
        <v>23</v>
      </c>
      <c r="Q8">
        <v>24</v>
      </c>
    </row>
    <row r="9" spans="1:17" x14ac:dyDescent="0.25">
      <c r="A9" s="4" t="s">
        <v>73</v>
      </c>
      <c r="B9" s="1">
        <v>3000000</v>
      </c>
      <c r="C9" s="1">
        <v>0</v>
      </c>
      <c r="D9" s="3">
        <f t="shared" si="0"/>
        <v>3000000</v>
      </c>
      <c r="E9" s="2" t="s">
        <v>82</v>
      </c>
      <c r="F9">
        <v>18</v>
      </c>
      <c r="G9">
        <f t="shared" si="1"/>
        <v>54000000</v>
      </c>
      <c r="H9">
        <f t="shared" si="2"/>
        <v>0</v>
      </c>
      <c r="I9">
        <f t="shared" si="3"/>
        <v>54000000</v>
      </c>
      <c r="O9">
        <v>9</v>
      </c>
      <c r="P9">
        <v>22</v>
      </c>
      <c r="Q9">
        <v>23</v>
      </c>
    </row>
    <row r="10" spans="1:17" x14ac:dyDescent="0.25">
      <c r="A10" s="4" t="s">
        <v>76</v>
      </c>
      <c r="B10" s="1">
        <v>-89200</v>
      </c>
      <c r="C10" s="1">
        <v>0</v>
      </c>
      <c r="D10" s="14">
        <f t="shared" si="0"/>
        <v>-89200</v>
      </c>
      <c r="E10" s="13" t="s">
        <v>77</v>
      </c>
      <c r="F10">
        <v>16</v>
      </c>
      <c r="G10">
        <f t="shared" si="1"/>
        <v>-1427200</v>
      </c>
      <c r="H10">
        <f t="shared" si="2"/>
        <v>0</v>
      </c>
      <c r="I10">
        <f t="shared" si="3"/>
        <v>-1427200</v>
      </c>
      <c r="O10">
        <v>10</v>
      </c>
      <c r="P10">
        <v>21</v>
      </c>
      <c r="Q10">
        <v>22</v>
      </c>
    </row>
    <row r="11" spans="1:17" x14ac:dyDescent="0.25">
      <c r="A11" s="4" t="s">
        <v>78</v>
      </c>
      <c r="B11" s="1">
        <v>-200000</v>
      </c>
      <c r="C11" s="1">
        <v>0</v>
      </c>
      <c r="D11" s="14">
        <f t="shared" si="0"/>
        <v>-200000</v>
      </c>
      <c r="E11" s="13" t="s">
        <v>79</v>
      </c>
      <c r="F11">
        <v>12</v>
      </c>
      <c r="G11">
        <f t="shared" si="1"/>
        <v>-2400000</v>
      </c>
      <c r="H11">
        <f t="shared" si="2"/>
        <v>0</v>
      </c>
      <c r="I11">
        <f t="shared" si="3"/>
        <v>-2400000</v>
      </c>
      <c r="O11">
        <v>11</v>
      </c>
      <c r="P11">
        <v>20</v>
      </c>
      <c r="Q11">
        <v>21</v>
      </c>
    </row>
    <row r="12" spans="1:17" x14ac:dyDescent="0.25">
      <c r="A12" s="11" t="s">
        <v>83</v>
      </c>
      <c r="B12" s="1">
        <v>-200000</v>
      </c>
      <c r="C12" s="1">
        <v>0</v>
      </c>
      <c r="D12" s="15">
        <f t="shared" si="0"/>
        <v>-200000</v>
      </c>
      <c r="E12" s="12" t="s">
        <v>26</v>
      </c>
      <c r="F12">
        <v>10</v>
      </c>
      <c r="G12">
        <f t="shared" si="1"/>
        <v>-2000000</v>
      </c>
      <c r="H12">
        <f t="shared" si="2"/>
        <v>0</v>
      </c>
      <c r="I12">
        <f t="shared" si="3"/>
        <v>-2000000</v>
      </c>
      <c r="O12">
        <v>12</v>
      </c>
      <c r="P12">
        <v>19</v>
      </c>
      <c r="Q12">
        <v>20</v>
      </c>
    </row>
    <row r="13" spans="1:17" x14ac:dyDescent="0.25">
      <c r="A13" s="11" t="s">
        <v>83</v>
      </c>
      <c r="B13" s="1">
        <v>-560000</v>
      </c>
      <c r="C13" s="1">
        <v>0</v>
      </c>
      <c r="D13" s="1">
        <f t="shared" si="0"/>
        <v>-560000</v>
      </c>
      <c r="E13" s="11" t="s">
        <v>84</v>
      </c>
      <c r="F13">
        <v>10</v>
      </c>
      <c r="G13">
        <f t="shared" si="1"/>
        <v>-5600000</v>
      </c>
      <c r="H13">
        <f t="shared" si="2"/>
        <v>0</v>
      </c>
      <c r="I13">
        <f t="shared" si="3"/>
        <v>-5600000</v>
      </c>
      <c r="O13">
        <v>13</v>
      </c>
      <c r="P13">
        <v>18</v>
      </c>
      <c r="Q13">
        <v>19</v>
      </c>
    </row>
    <row r="14" spans="1:17" x14ac:dyDescent="0.25">
      <c r="A14" s="11" t="s">
        <v>87</v>
      </c>
      <c r="B14" s="1">
        <v>-705500</v>
      </c>
      <c r="C14" s="1">
        <v>0</v>
      </c>
      <c r="D14" s="15">
        <f t="shared" si="0"/>
        <v>-705500</v>
      </c>
      <c r="E14" s="16" t="s">
        <v>88</v>
      </c>
      <c r="F14">
        <v>6</v>
      </c>
      <c r="G14">
        <f t="shared" si="1"/>
        <v>-4233000</v>
      </c>
      <c r="H14">
        <f t="shared" si="2"/>
        <v>0</v>
      </c>
      <c r="I14">
        <f t="shared" si="3"/>
        <v>-4233000</v>
      </c>
      <c r="O14">
        <v>14</v>
      </c>
      <c r="P14">
        <v>17</v>
      </c>
      <c r="Q14">
        <v>18</v>
      </c>
    </row>
    <row r="15" spans="1:17" x14ac:dyDescent="0.25">
      <c r="A15" s="11"/>
      <c r="B15" s="1"/>
      <c r="C15" s="1"/>
      <c r="D15" s="1">
        <f t="shared" si="0"/>
        <v>0</v>
      </c>
      <c r="E15" s="11"/>
      <c r="G15">
        <f t="shared" si="1"/>
        <v>0</v>
      </c>
      <c r="H15">
        <f t="shared" si="2"/>
        <v>0</v>
      </c>
      <c r="I15">
        <f t="shared" si="3"/>
        <v>0</v>
      </c>
      <c r="O15">
        <v>15</v>
      </c>
      <c r="P15">
        <v>16</v>
      </c>
      <c r="Q15">
        <v>17</v>
      </c>
    </row>
    <row r="16" spans="1:17" x14ac:dyDescent="0.25">
      <c r="A16" s="11"/>
      <c r="B16" s="1"/>
      <c r="C16" s="1"/>
      <c r="D16" s="1">
        <f t="shared" si="0"/>
        <v>0</v>
      </c>
      <c r="E16" s="11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1">
        <f t="shared" si="0"/>
        <v>0</v>
      </c>
      <c r="E17" s="2"/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1">
        <f t="shared" si="0"/>
        <v>0</v>
      </c>
      <c r="E18" s="2"/>
      <c r="O18">
        <v>18</v>
      </c>
      <c r="P18">
        <v>13</v>
      </c>
      <c r="Q18">
        <v>14</v>
      </c>
    </row>
    <row r="19" spans="1:17" x14ac:dyDescent="0.25">
      <c r="A19" s="2"/>
      <c r="B19" s="1"/>
      <c r="C19" s="1"/>
      <c r="D19" s="1">
        <f t="shared" si="0"/>
        <v>0</v>
      </c>
      <c r="E19" s="2"/>
      <c r="G19">
        <f>SUM(G2:G16)</f>
        <v>140112202</v>
      </c>
      <c r="H19">
        <f>SUM(H2:H15)</f>
        <v>22828015</v>
      </c>
      <c r="I19">
        <f>SUM(I2:I17)</f>
        <v>117284187</v>
      </c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G20" t="s">
        <v>62</v>
      </c>
      <c r="H20" t="s">
        <v>36</v>
      </c>
      <c r="I20" t="s">
        <v>37</v>
      </c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6702554</v>
      </c>
      <c r="C21" s="3">
        <f>SUM(C2:C18)</f>
        <v>2946065</v>
      </c>
      <c r="D21" s="3">
        <f>SUM(D2:D18)</f>
        <v>3756489</v>
      </c>
      <c r="E21" s="2"/>
      <c r="O21">
        <v>21</v>
      </c>
      <c r="P21">
        <v>10</v>
      </c>
      <c r="Q21">
        <v>11</v>
      </c>
    </row>
    <row r="22" spans="1:17" x14ac:dyDescent="0.25">
      <c r="F22" t="s">
        <v>25</v>
      </c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G24" s="15">
        <v>41204</v>
      </c>
      <c r="H24" s="15">
        <f>G24*H19/G19</f>
        <v>6713.2306582406009</v>
      </c>
      <c r="I24" s="15">
        <f>G24*I19/G19</f>
        <v>34490.769341759398</v>
      </c>
      <c r="O24">
        <v>24</v>
      </c>
      <c r="P24">
        <v>7</v>
      </c>
      <c r="Q24">
        <v>8</v>
      </c>
    </row>
    <row r="25" spans="1:17" x14ac:dyDescent="0.25">
      <c r="G25" s="9" t="s">
        <v>67</v>
      </c>
      <c r="H25" s="9" t="s">
        <v>38</v>
      </c>
      <c r="I25" s="9" t="s">
        <v>39</v>
      </c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D27" s="7">
        <v>26000000</v>
      </c>
      <c r="E27" t="s">
        <v>85</v>
      </c>
      <c r="O27">
        <v>27</v>
      </c>
      <c r="P27">
        <v>4</v>
      </c>
      <c r="Q27">
        <v>5</v>
      </c>
    </row>
    <row r="28" spans="1:17" x14ac:dyDescent="0.25">
      <c r="D28" s="7">
        <v>500000</v>
      </c>
      <c r="E28" t="s">
        <v>89</v>
      </c>
      <c r="O28">
        <v>28</v>
      </c>
      <c r="P28">
        <v>3</v>
      </c>
      <c r="Q28">
        <v>4</v>
      </c>
    </row>
    <row r="29" spans="1:17" x14ac:dyDescent="0.25">
      <c r="B29" s="7"/>
      <c r="D29" s="7">
        <f>SUM(D5,D8,D10,D11,D12,D14)*(-1)</f>
        <v>1299700</v>
      </c>
      <c r="G29">
        <f>(G19*0.11)/(31*12)</f>
        <v>41431.02747311828</v>
      </c>
      <c r="O29">
        <v>29</v>
      </c>
      <c r="P29">
        <v>2</v>
      </c>
      <c r="Q29">
        <v>3</v>
      </c>
    </row>
    <row r="30" spans="1:17" x14ac:dyDescent="0.25">
      <c r="E30" t="s">
        <v>86</v>
      </c>
      <c r="O30">
        <v>30</v>
      </c>
      <c r="P30">
        <v>1</v>
      </c>
      <c r="Q30">
        <v>2</v>
      </c>
    </row>
    <row r="31" spans="1:17" x14ac:dyDescent="0.25">
      <c r="D31">
        <v>-95000</v>
      </c>
      <c r="E31" t="s">
        <v>94</v>
      </c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  <row r="33" spans="4:5" x14ac:dyDescent="0.25">
      <c r="D33" s="7">
        <f>SUM(D27:D31)</f>
        <v>27704700</v>
      </c>
      <c r="E33" t="s">
        <v>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4" sqref="G34"/>
    </sheetView>
  </sheetViews>
  <sheetFormatPr defaultRowHeight="15" x14ac:dyDescent="0.25"/>
  <cols>
    <col min="1" max="1" width="9.7109375" bestFit="1" customWidth="1"/>
    <col min="2" max="2" width="16.85546875" bestFit="1" customWidth="1"/>
    <col min="3" max="4" width="16.140625" bestFit="1" customWidth="1"/>
    <col min="5" max="5" width="47.7109375" bestFit="1" customWidth="1"/>
    <col min="6" max="6" width="22.5703125" bestFit="1" customWidth="1"/>
    <col min="7" max="7" width="12" bestFit="1" customWidth="1"/>
    <col min="8" max="8" width="12.7109375" bestFit="1" customWidth="1"/>
    <col min="9" max="9" width="12" bestFit="1" customWidth="1"/>
    <col min="10" max="10" width="7.28515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90</v>
      </c>
      <c r="B2" s="3">
        <f>'مرداد 95'!B21</f>
        <v>6702554</v>
      </c>
      <c r="C2" s="1">
        <f>'مرداد 95'!C21</f>
        <v>2946065</v>
      </c>
      <c r="D2" s="3">
        <f>B2-C2</f>
        <v>3756489</v>
      </c>
      <c r="E2" s="2" t="s">
        <v>59</v>
      </c>
      <c r="F2">
        <v>31</v>
      </c>
      <c r="G2">
        <f>B2*F2</f>
        <v>207779174</v>
      </c>
      <c r="H2">
        <f>C2*F2</f>
        <v>91328015</v>
      </c>
      <c r="I2">
        <f>D2*F2</f>
        <v>116451159</v>
      </c>
      <c r="O2">
        <v>2</v>
      </c>
      <c r="P2">
        <v>29</v>
      </c>
      <c r="Q2">
        <v>30</v>
      </c>
    </row>
    <row r="3" spans="1:17" x14ac:dyDescent="0.25">
      <c r="A3" s="4" t="s">
        <v>91</v>
      </c>
      <c r="B3" s="1">
        <v>41204</v>
      </c>
      <c r="C3" s="1">
        <v>6713</v>
      </c>
      <c r="D3" s="3">
        <f t="shared" ref="D3:D22" si="0">B3-C3</f>
        <v>34491</v>
      </c>
      <c r="E3" s="5" t="s">
        <v>92</v>
      </c>
      <c r="F3">
        <v>30</v>
      </c>
      <c r="G3">
        <f t="shared" ref="G3:G23" si="1">B3*F3</f>
        <v>1236120</v>
      </c>
      <c r="H3">
        <f t="shared" ref="H3:H23" si="2">C3*F3</f>
        <v>201390</v>
      </c>
      <c r="I3">
        <f t="shared" ref="I3:I23" si="3">D3*F3</f>
        <v>1034730</v>
      </c>
      <c r="O3">
        <v>3</v>
      </c>
      <c r="P3">
        <v>28</v>
      </c>
      <c r="Q3">
        <v>29</v>
      </c>
    </row>
    <row r="4" spans="1:17" x14ac:dyDescent="0.25">
      <c r="A4" s="17" t="s">
        <v>91</v>
      </c>
      <c r="B4" s="18">
        <v>1704700</v>
      </c>
      <c r="C4" s="18">
        <v>0</v>
      </c>
      <c r="D4" s="3">
        <f t="shared" si="0"/>
        <v>1704700</v>
      </c>
      <c r="E4" s="19" t="s">
        <v>93</v>
      </c>
      <c r="F4">
        <v>30</v>
      </c>
      <c r="G4">
        <f t="shared" si="1"/>
        <v>51141000</v>
      </c>
      <c r="H4">
        <f t="shared" si="2"/>
        <v>0</v>
      </c>
      <c r="I4">
        <f t="shared" si="3"/>
        <v>51141000</v>
      </c>
      <c r="O4">
        <v>4</v>
      </c>
      <c r="P4">
        <v>27</v>
      </c>
      <c r="Q4">
        <v>28</v>
      </c>
    </row>
    <row r="5" spans="1:17" x14ac:dyDescent="0.25">
      <c r="A5" s="20" t="s">
        <v>96</v>
      </c>
      <c r="B5" s="18">
        <v>-155000</v>
      </c>
      <c r="C5" s="18">
        <v>0</v>
      </c>
      <c r="D5" s="3">
        <f t="shared" si="0"/>
        <v>-155000</v>
      </c>
      <c r="E5" s="20" t="s">
        <v>97</v>
      </c>
      <c r="F5">
        <v>22</v>
      </c>
      <c r="G5">
        <f t="shared" si="1"/>
        <v>-3410000</v>
      </c>
      <c r="H5">
        <f t="shared" si="2"/>
        <v>0</v>
      </c>
      <c r="I5">
        <f t="shared" si="3"/>
        <v>-3410000</v>
      </c>
      <c r="O5">
        <v>5</v>
      </c>
      <c r="P5">
        <v>26</v>
      </c>
      <c r="Q5">
        <v>27</v>
      </c>
    </row>
    <row r="6" spans="1:17" x14ac:dyDescent="0.25">
      <c r="A6" s="17" t="s">
        <v>96</v>
      </c>
      <c r="B6" s="18">
        <v>-138000</v>
      </c>
      <c r="C6" s="18">
        <v>0</v>
      </c>
      <c r="D6" s="3">
        <f t="shared" si="0"/>
        <v>-138000</v>
      </c>
      <c r="E6" s="19" t="s">
        <v>98</v>
      </c>
      <c r="F6">
        <v>22</v>
      </c>
      <c r="G6">
        <f t="shared" si="1"/>
        <v>-3036000</v>
      </c>
      <c r="H6">
        <f t="shared" si="2"/>
        <v>0</v>
      </c>
      <c r="I6">
        <f t="shared" si="3"/>
        <v>-3036000</v>
      </c>
      <c r="O6">
        <v>6</v>
      </c>
      <c r="P6">
        <v>25</v>
      </c>
      <c r="Q6">
        <v>26</v>
      </c>
    </row>
    <row r="7" spans="1:17" x14ac:dyDescent="0.25">
      <c r="A7" s="17" t="s">
        <v>96</v>
      </c>
      <c r="B7" s="18">
        <v>-740000</v>
      </c>
      <c r="C7" s="18">
        <v>0</v>
      </c>
      <c r="D7" s="3">
        <f t="shared" si="0"/>
        <v>-740000</v>
      </c>
      <c r="E7" s="19" t="s">
        <v>99</v>
      </c>
      <c r="F7">
        <v>22</v>
      </c>
      <c r="G7">
        <f t="shared" si="1"/>
        <v>-16280000</v>
      </c>
      <c r="H7">
        <f t="shared" si="2"/>
        <v>0</v>
      </c>
      <c r="I7">
        <f t="shared" si="3"/>
        <v>-16280000</v>
      </c>
      <c r="O7">
        <v>7</v>
      </c>
      <c r="P7">
        <v>24</v>
      </c>
      <c r="Q7">
        <v>25</v>
      </c>
    </row>
    <row r="8" spans="1:17" x14ac:dyDescent="0.25">
      <c r="A8" s="17" t="s">
        <v>96</v>
      </c>
      <c r="B8" s="18">
        <v>-200000</v>
      </c>
      <c r="C8" s="18">
        <v>0</v>
      </c>
      <c r="D8" s="3">
        <f t="shared" si="0"/>
        <v>-200000</v>
      </c>
      <c r="E8" s="19" t="s">
        <v>100</v>
      </c>
      <c r="F8">
        <v>22</v>
      </c>
      <c r="G8">
        <f t="shared" si="1"/>
        <v>-4400000</v>
      </c>
      <c r="H8">
        <f t="shared" si="2"/>
        <v>0</v>
      </c>
      <c r="I8">
        <f t="shared" si="3"/>
        <v>-4400000</v>
      </c>
      <c r="O8">
        <v>8</v>
      </c>
      <c r="P8">
        <v>23</v>
      </c>
      <c r="Q8">
        <v>24</v>
      </c>
    </row>
    <row r="9" spans="1:17" ht="30" x14ac:dyDescent="0.25">
      <c r="A9" s="17" t="s">
        <v>101</v>
      </c>
      <c r="B9" s="18">
        <v>-1055000</v>
      </c>
      <c r="C9" s="18">
        <v>0</v>
      </c>
      <c r="D9" s="3">
        <f t="shared" si="0"/>
        <v>-1055000</v>
      </c>
      <c r="E9" s="21" t="s">
        <v>102</v>
      </c>
      <c r="F9">
        <v>21</v>
      </c>
      <c r="G9">
        <f t="shared" si="1"/>
        <v>-22155000</v>
      </c>
      <c r="H9">
        <f t="shared" si="2"/>
        <v>0</v>
      </c>
      <c r="I9">
        <f t="shared" si="3"/>
        <v>-22155000</v>
      </c>
      <c r="O9">
        <v>9</v>
      </c>
      <c r="P9">
        <v>22</v>
      </c>
      <c r="Q9">
        <v>23</v>
      </c>
    </row>
    <row r="10" spans="1:17" x14ac:dyDescent="0.25">
      <c r="A10" s="17" t="s">
        <v>101</v>
      </c>
      <c r="B10" s="18">
        <v>-200000</v>
      </c>
      <c r="C10" s="18">
        <v>0</v>
      </c>
      <c r="D10" s="3">
        <f t="shared" si="0"/>
        <v>-200000</v>
      </c>
      <c r="E10" s="19" t="s">
        <v>100</v>
      </c>
      <c r="F10">
        <v>21</v>
      </c>
      <c r="G10">
        <f t="shared" si="1"/>
        <v>-4200000</v>
      </c>
      <c r="H10">
        <f t="shared" si="2"/>
        <v>0</v>
      </c>
      <c r="I10">
        <f t="shared" si="3"/>
        <v>-4200000</v>
      </c>
      <c r="O10">
        <v>10</v>
      </c>
      <c r="P10">
        <v>21</v>
      </c>
      <c r="Q10">
        <v>22</v>
      </c>
    </row>
    <row r="11" spans="1:17" x14ac:dyDescent="0.25">
      <c r="A11" s="17" t="s">
        <v>101</v>
      </c>
      <c r="B11" s="18">
        <v>-1000500</v>
      </c>
      <c r="C11" s="18">
        <v>0</v>
      </c>
      <c r="D11" s="3">
        <f t="shared" si="0"/>
        <v>-1000500</v>
      </c>
      <c r="E11" s="19" t="s">
        <v>103</v>
      </c>
      <c r="F11">
        <v>21</v>
      </c>
      <c r="G11">
        <f t="shared" si="1"/>
        <v>-21010500</v>
      </c>
      <c r="H11">
        <f t="shared" si="2"/>
        <v>0</v>
      </c>
      <c r="I11">
        <f t="shared" si="3"/>
        <v>-21010500</v>
      </c>
      <c r="O11">
        <v>11</v>
      </c>
      <c r="P11">
        <v>20</v>
      </c>
      <c r="Q11">
        <v>21</v>
      </c>
    </row>
    <row r="12" spans="1:17" x14ac:dyDescent="0.25">
      <c r="A12" s="20" t="s">
        <v>101</v>
      </c>
      <c r="B12" s="18">
        <v>-38000</v>
      </c>
      <c r="C12" s="18">
        <v>0</v>
      </c>
      <c r="D12" s="3">
        <f t="shared" si="0"/>
        <v>-38000</v>
      </c>
      <c r="E12" s="20" t="s">
        <v>104</v>
      </c>
      <c r="F12">
        <v>21</v>
      </c>
      <c r="G12">
        <f t="shared" si="1"/>
        <v>-798000</v>
      </c>
      <c r="H12">
        <f t="shared" si="2"/>
        <v>0</v>
      </c>
      <c r="I12">
        <f t="shared" si="3"/>
        <v>-798000</v>
      </c>
      <c r="O12">
        <v>12</v>
      </c>
      <c r="P12">
        <v>19</v>
      </c>
      <c r="Q12">
        <v>20</v>
      </c>
    </row>
    <row r="13" spans="1:17" x14ac:dyDescent="0.25">
      <c r="A13" s="20" t="s">
        <v>101</v>
      </c>
      <c r="B13" s="18">
        <v>-105000</v>
      </c>
      <c r="C13" s="18">
        <v>0</v>
      </c>
      <c r="D13" s="3">
        <f t="shared" si="0"/>
        <v>-105000</v>
      </c>
      <c r="E13" s="20" t="s">
        <v>104</v>
      </c>
      <c r="F13">
        <v>21</v>
      </c>
      <c r="G13">
        <f>B13*F13</f>
        <v>-2205000</v>
      </c>
      <c r="H13">
        <f t="shared" si="2"/>
        <v>0</v>
      </c>
      <c r="I13">
        <f t="shared" si="3"/>
        <v>-2205000</v>
      </c>
      <c r="O13">
        <v>13</v>
      </c>
      <c r="P13">
        <v>18</v>
      </c>
      <c r="Q13">
        <v>19</v>
      </c>
    </row>
    <row r="14" spans="1:17" x14ac:dyDescent="0.25">
      <c r="A14" s="20" t="s">
        <v>101</v>
      </c>
      <c r="B14" s="18">
        <v>-60000</v>
      </c>
      <c r="C14" s="18">
        <v>0</v>
      </c>
      <c r="D14" s="3">
        <f t="shared" si="0"/>
        <v>-60000</v>
      </c>
      <c r="E14" s="20" t="s">
        <v>104</v>
      </c>
      <c r="F14">
        <v>21</v>
      </c>
      <c r="G14">
        <f t="shared" si="1"/>
        <v>-1260000</v>
      </c>
      <c r="H14">
        <f t="shared" si="2"/>
        <v>0</v>
      </c>
      <c r="I14">
        <f t="shared" si="3"/>
        <v>-1260000</v>
      </c>
      <c r="O14">
        <v>14</v>
      </c>
      <c r="P14">
        <v>17</v>
      </c>
      <c r="Q14">
        <v>18</v>
      </c>
    </row>
    <row r="15" spans="1:17" x14ac:dyDescent="0.25">
      <c r="A15" s="20" t="s">
        <v>105</v>
      </c>
      <c r="B15" s="18">
        <v>1000000</v>
      </c>
      <c r="C15" s="18">
        <v>1000000</v>
      </c>
      <c r="D15" s="3">
        <f t="shared" si="0"/>
        <v>0</v>
      </c>
      <c r="E15" s="20" t="s">
        <v>106</v>
      </c>
      <c r="F15">
        <v>17</v>
      </c>
      <c r="G15">
        <f t="shared" si="1"/>
        <v>17000000</v>
      </c>
      <c r="H15">
        <f t="shared" si="2"/>
        <v>17000000</v>
      </c>
      <c r="I15">
        <f t="shared" si="3"/>
        <v>0</v>
      </c>
      <c r="O15">
        <v>15</v>
      </c>
      <c r="P15">
        <v>16</v>
      </c>
      <c r="Q15">
        <v>17</v>
      </c>
    </row>
    <row r="16" spans="1:17" x14ac:dyDescent="0.25">
      <c r="A16" s="20" t="s">
        <v>107</v>
      </c>
      <c r="B16" s="18">
        <v>3500000</v>
      </c>
      <c r="C16" s="18">
        <v>3500000</v>
      </c>
      <c r="D16" s="3">
        <f t="shared" si="0"/>
        <v>0</v>
      </c>
      <c r="E16" s="20" t="s">
        <v>106</v>
      </c>
      <c r="F16">
        <v>16</v>
      </c>
      <c r="G16">
        <f t="shared" si="1"/>
        <v>56000000</v>
      </c>
      <c r="H16">
        <f t="shared" si="2"/>
        <v>56000000</v>
      </c>
      <c r="I16">
        <f t="shared" si="3"/>
        <v>0</v>
      </c>
      <c r="O16">
        <v>16</v>
      </c>
      <c r="P16">
        <v>15</v>
      </c>
      <c r="Q16">
        <v>16</v>
      </c>
    </row>
    <row r="17" spans="1:17" x14ac:dyDescent="0.25">
      <c r="A17" s="20" t="s">
        <v>111</v>
      </c>
      <c r="B17" s="18">
        <v>1000000</v>
      </c>
      <c r="C17" s="18">
        <v>1000000</v>
      </c>
      <c r="D17" s="3">
        <f t="shared" si="0"/>
        <v>0</v>
      </c>
      <c r="E17" s="20" t="s">
        <v>112</v>
      </c>
      <c r="F17">
        <v>14</v>
      </c>
      <c r="G17">
        <f t="shared" si="1"/>
        <v>14000000</v>
      </c>
      <c r="H17">
        <f t="shared" si="2"/>
        <v>14000000</v>
      </c>
      <c r="I17">
        <f t="shared" si="3"/>
        <v>0</v>
      </c>
      <c r="O17">
        <v>17</v>
      </c>
      <c r="P17">
        <v>14</v>
      </c>
      <c r="Q17">
        <v>15</v>
      </c>
    </row>
    <row r="18" spans="1:17" x14ac:dyDescent="0.25">
      <c r="A18" s="20" t="s">
        <v>111</v>
      </c>
      <c r="B18" s="18">
        <v>3000000</v>
      </c>
      <c r="C18" s="18">
        <v>3000000</v>
      </c>
      <c r="D18" s="3">
        <f t="shared" si="0"/>
        <v>0</v>
      </c>
      <c r="E18" s="20" t="s">
        <v>112</v>
      </c>
      <c r="F18">
        <v>14</v>
      </c>
      <c r="G18">
        <f t="shared" si="1"/>
        <v>42000000</v>
      </c>
      <c r="H18">
        <f t="shared" si="2"/>
        <v>42000000</v>
      </c>
      <c r="I18">
        <f t="shared" si="3"/>
        <v>0</v>
      </c>
      <c r="O18">
        <v>18</v>
      </c>
      <c r="P18">
        <v>13</v>
      </c>
      <c r="Q18">
        <v>14</v>
      </c>
    </row>
    <row r="19" spans="1:17" x14ac:dyDescent="0.25">
      <c r="A19" s="20" t="s">
        <v>108</v>
      </c>
      <c r="B19" s="18">
        <v>-200000</v>
      </c>
      <c r="C19" s="18">
        <v>0</v>
      </c>
      <c r="D19" s="3">
        <f t="shared" si="0"/>
        <v>-200000</v>
      </c>
      <c r="E19" s="20" t="s">
        <v>26</v>
      </c>
      <c r="F19">
        <v>13</v>
      </c>
      <c r="G19">
        <f t="shared" si="1"/>
        <v>-2600000</v>
      </c>
      <c r="H19">
        <f t="shared" si="2"/>
        <v>0</v>
      </c>
      <c r="I19">
        <f t="shared" si="3"/>
        <v>-2600000</v>
      </c>
      <c r="O19">
        <v>19</v>
      </c>
      <c r="P19">
        <v>12</v>
      </c>
      <c r="Q19">
        <v>13</v>
      </c>
    </row>
    <row r="20" spans="1:17" x14ac:dyDescent="0.25">
      <c r="A20" s="19" t="s">
        <v>114</v>
      </c>
      <c r="B20" s="18">
        <v>-50000</v>
      </c>
      <c r="C20" s="18">
        <v>0</v>
      </c>
      <c r="D20" s="3">
        <f t="shared" si="0"/>
        <v>-50000</v>
      </c>
      <c r="E20" s="19" t="s">
        <v>115</v>
      </c>
      <c r="F20">
        <v>8</v>
      </c>
      <c r="G20">
        <f t="shared" si="1"/>
        <v>-400000</v>
      </c>
      <c r="H20">
        <f t="shared" si="2"/>
        <v>0</v>
      </c>
      <c r="I20">
        <f t="shared" si="3"/>
        <v>-400000</v>
      </c>
      <c r="O20">
        <v>20</v>
      </c>
      <c r="P20">
        <v>11</v>
      </c>
      <c r="Q20">
        <v>12</v>
      </c>
    </row>
    <row r="21" spans="1:17" x14ac:dyDescent="0.25">
      <c r="A21" s="19" t="s">
        <v>117</v>
      </c>
      <c r="B21" s="18">
        <v>-200000</v>
      </c>
      <c r="C21" s="18">
        <v>0</v>
      </c>
      <c r="D21" s="3">
        <f t="shared" si="0"/>
        <v>-200000</v>
      </c>
      <c r="E21" s="19" t="s">
        <v>26</v>
      </c>
      <c r="F21">
        <v>4</v>
      </c>
      <c r="G21">
        <f t="shared" si="1"/>
        <v>-800000</v>
      </c>
      <c r="H21">
        <f t="shared" si="2"/>
        <v>0</v>
      </c>
      <c r="I21">
        <f t="shared" si="3"/>
        <v>-800000</v>
      </c>
      <c r="O21">
        <v>21</v>
      </c>
      <c r="P21">
        <v>10</v>
      </c>
      <c r="Q21">
        <v>11</v>
      </c>
    </row>
    <row r="22" spans="1:17" x14ac:dyDescent="0.25">
      <c r="A22" s="19" t="s">
        <v>120</v>
      </c>
      <c r="B22" s="18">
        <v>-170000</v>
      </c>
      <c r="C22" s="18">
        <v>0</v>
      </c>
      <c r="D22" s="3">
        <f t="shared" si="0"/>
        <v>-170000</v>
      </c>
      <c r="E22" s="19" t="s">
        <v>121</v>
      </c>
      <c r="F22">
        <v>1</v>
      </c>
      <c r="G22">
        <f t="shared" si="1"/>
        <v>-170000</v>
      </c>
      <c r="H22">
        <f t="shared" si="2"/>
        <v>0</v>
      </c>
      <c r="I22">
        <f t="shared" si="3"/>
        <v>-170000</v>
      </c>
      <c r="O22">
        <v>22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23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12636958</v>
      </c>
      <c r="C24" s="3">
        <f>SUM(C2:C22)</f>
        <v>11452778</v>
      </c>
      <c r="D24" s="3">
        <f>SUM(D2:D22)</f>
        <v>1184180</v>
      </c>
      <c r="E24" s="2"/>
      <c r="O24">
        <v>24</v>
      </c>
      <c r="P24">
        <v>7</v>
      </c>
      <c r="Q24">
        <v>8</v>
      </c>
    </row>
    <row r="25" spans="1:17" x14ac:dyDescent="0.25">
      <c r="G25">
        <f>SUM(G2:G23)</f>
        <v>306431794</v>
      </c>
      <c r="H25">
        <f>SUM(H2:H23)</f>
        <v>220529405</v>
      </c>
      <c r="I25">
        <f>SUM(I2:I23)</f>
        <v>85902389</v>
      </c>
      <c r="O25">
        <v>25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F28" t="s">
        <v>25</v>
      </c>
      <c r="O28">
        <v>28</v>
      </c>
      <c r="P28">
        <v>3</v>
      </c>
      <c r="Q28">
        <v>4</v>
      </c>
    </row>
    <row r="29" spans="1:17" x14ac:dyDescent="0.25">
      <c r="E29" t="s">
        <v>85</v>
      </c>
      <c r="O29">
        <v>29</v>
      </c>
      <c r="P29">
        <v>2</v>
      </c>
      <c r="Q29">
        <v>3</v>
      </c>
    </row>
    <row r="30" spans="1:17" x14ac:dyDescent="0.25">
      <c r="D30" s="7">
        <v>26000000</v>
      </c>
      <c r="E30" t="s">
        <v>95</v>
      </c>
      <c r="G30" s="1">
        <v>91325</v>
      </c>
      <c r="H30" s="1">
        <f>G30*H25/G25</f>
        <v>65723.754212087399</v>
      </c>
      <c r="I30" s="1">
        <f>G30*I25/G25</f>
        <v>25601.245787912594</v>
      </c>
      <c r="O30">
        <v>30</v>
      </c>
      <c r="P30">
        <v>1</v>
      </c>
      <c r="Q30">
        <v>2</v>
      </c>
    </row>
    <row r="31" spans="1:17" x14ac:dyDescent="0.25">
      <c r="D31" s="7">
        <v>600000</v>
      </c>
      <c r="E31" t="s">
        <v>109</v>
      </c>
      <c r="G31" s="9" t="s">
        <v>67</v>
      </c>
      <c r="H31" s="9" t="s">
        <v>38</v>
      </c>
      <c r="I31" s="9" t="s">
        <v>39</v>
      </c>
      <c r="O31">
        <v>31</v>
      </c>
      <c r="P31">
        <v>0</v>
      </c>
      <c r="Q31">
        <v>1</v>
      </c>
    </row>
    <row r="32" spans="1:17" x14ac:dyDescent="0.25">
      <c r="B32" s="7"/>
      <c r="D32" s="7">
        <v>200000</v>
      </c>
      <c r="E32" t="s">
        <v>116</v>
      </c>
      <c r="P32" t="s">
        <v>60</v>
      </c>
      <c r="Q32" t="s">
        <v>61</v>
      </c>
    </row>
    <row r="33" spans="4:7" x14ac:dyDescent="0.25">
      <c r="D33" s="7">
        <v>-50000</v>
      </c>
      <c r="E33" t="s">
        <v>110</v>
      </c>
    </row>
    <row r="34" spans="4:7" x14ac:dyDescent="0.25">
      <c r="D34" s="7">
        <v>-50000</v>
      </c>
      <c r="E34" t="s">
        <v>113</v>
      </c>
    </row>
    <row r="35" spans="4:7" x14ac:dyDescent="0.25">
      <c r="D35" s="7">
        <v>200000</v>
      </c>
      <c r="E35" t="s">
        <v>118</v>
      </c>
    </row>
    <row r="36" spans="4:7" x14ac:dyDescent="0.25">
      <c r="D36" s="7">
        <v>-110000</v>
      </c>
      <c r="E36" t="s">
        <v>119</v>
      </c>
      <c r="G36">
        <f>(G25*0.11)/365</f>
        <v>92349.307780821924</v>
      </c>
    </row>
    <row r="37" spans="4:7" x14ac:dyDescent="0.25">
      <c r="D37" s="7"/>
    </row>
    <row r="39" spans="4:7" x14ac:dyDescent="0.25">
      <c r="D39" s="7">
        <f>SUM(D30:D38)</f>
        <v>26790000</v>
      </c>
      <c r="E39" t="s">
        <v>6</v>
      </c>
    </row>
    <row r="41" spans="4:7" x14ac:dyDescent="0.25">
      <c r="E41" t="s">
        <v>25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0" sqref="G30:I30"/>
    </sheetView>
  </sheetViews>
  <sheetFormatPr defaultRowHeight="15" x14ac:dyDescent="0.25"/>
  <cols>
    <col min="1" max="1" width="10.7109375" bestFit="1" customWidth="1"/>
    <col min="2" max="4" width="16.140625" bestFit="1" customWidth="1"/>
    <col min="5" max="5" width="51.7109375" bestFit="1" customWidth="1"/>
    <col min="6" max="6" width="22.5703125" bestFit="1" customWidth="1"/>
    <col min="7" max="7" width="13.8554687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122</v>
      </c>
      <c r="B2" s="3">
        <f>'شهریور 95'!B24</f>
        <v>12636958</v>
      </c>
      <c r="C2" s="1">
        <f>'شهریور 95'!C24</f>
        <v>11452778</v>
      </c>
      <c r="D2" s="3">
        <f>B2-C2</f>
        <v>1184180</v>
      </c>
      <c r="E2" s="2" t="s">
        <v>59</v>
      </c>
      <c r="F2">
        <v>30</v>
      </c>
      <c r="G2">
        <f>B2*F2</f>
        <v>379108740</v>
      </c>
      <c r="H2">
        <f>C2*F2</f>
        <v>343583340</v>
      </c>
      <c r="I2">
        <f>D2*F2</f>
        <v>35525400</v>
      </c>
      <c r="O2">
        <v>1</v>
      </c>
      <c r="P2">
        <v>29</v>
      </c>
      <c r="Q2">
        <v>30</v>
      </c>
    </row>
    <row r="3" spans="1:17" x14ac:dyDescent="0.25">
      <c r="A3" s="4" t="s">
        <v>123</v>
      </c>
      <c r="B3" s="1">
        <v>91325</v>
      </c>
      <c r="C3" s="1">
        <v>65723</v>
      </c>
      <c r="D3" s="3">
        <f t="shared" ref="D3:D22" si="0">B3-C3</f>
        <v>25602</v>
      </c>
      <c r="E3" s="5" t="s">
        <v>124</v>
      </c>
      <c r="F3">
        <v>29</v>
      </c>
      <c r="G3">
        <f t="shared" ref="G3:G23" si="1">B3*F3</f>
        <v>2648425</v>
      </c>
      <c r="H3">
        <f t="shared" ref="H3:H23" si="2">C3*F3</f>
        <v>1905967</v>
      </c>
      <c r="I3">
        <f t="shared" ref="I3:I23" si="3">D3*F3</f>
        <v>742458</v>
      </c>
      <c r="O3">
        <v>2</v>
      </c>
      <c r="P3">
        <v>28</v>
      </c>
      <c r="Q3">
        <v>29</v>
      </c>
    </row>
    <row r="4" spans="1:17" x14ac:dyDescent="0.25">
      <c r="A4" s="17" t="s">
        <v>126</v>
      </c>
      <c r="B4" s="18">
        <v>-145000</v>
      </c>
      <c r="C4" s="18">
        <v>0</v>
      </c>
      <c r="D4" s="3">
        <f t="shared" si="0"/>
        <v>-145000</v>
      </c>
      <c r="E4" s="19" t="s">
        <v>127</v>
      </c>
      <c r="F4">
        <v>12</v>
      </c>
      <c r="G4">
        <f t="shared" si="1"/>
        <v>-1740000</v>
      </c>
      <c r="H4">
        <f t="shared" si="2"/>
        <v>0</v>
      </c>
      <c r="I4">
        <f t="shared" si="3"/>
        <v>-1740000</v>
      </c>
      <c r="O4">
        <v>3</v>
      </c>
      <c r="P4">
        <v>27</v>
      </c>
      <c r="Q4">
        <v>28</v>
      </c>
    </row>
    <row r="5" spans="1:17" x14ac:dyDescent="0.25">
      <c r="A5" s="20" t="s">
        <v>131</v>
      </c>
      <c r="B5" s="18">
        <v>980000</v>
      </c>
      <c r="C5" s="18">
        <v>0</v>
      </c>
      <c r="D5" s="3">
        <f t="shared" si="0"/>
        <v>980000</v>
      </c>
      <c r="E5" s="20" t="s">
        <v>132</v>
      </c>
      <c r="F5">
        <v>4</v>
      </c>
      <c r="G5">
        <f t="shared" si="1"/>
        <v>3920000</v>
      </c>
      <c r="H5">
        <f t="shared" si="2"/>
        <v>0</v>
      </c>
      <c r="I5">
        <f t="shared" si="3"/>
        <v>3920000</v>
      </c>
      <c r="O5">
        <v>4</v>
      </c>
      <c r="P5">
        <v>26</v>
      </c>
      <c r="Q5">
        <v>27</v>
      </c>
    </row>
    <row r="6" spans="1:17" x14ac:dyDescent="0.25">
      <c r="A6" s="17" t="s">
        <v>133</v>
      </c>
      <c r="B6" s="18">
        <v>-46000</v>
      </c>
      <c r="C6" s="18">
        <v>0</v>
      </c>
      <c r="D6" s="3">
        <f t="shared" si="0"/>
        <v>-46000</v>
      </c>
      <c r="E6" s="19" t="s">
        <v>134</v>
      </c>
      <c r="F6">
        <v>2</v>
      </c>
      <c r="G6">
        <f t="shared" si="1"/>
        <v>-92000</v>
      </c>
      <c r="H6">
        <f t="shared" si="2"/>
        <v>0</v>
      </c>
      <c r="I6">
        <f t="shared" si="3"/>
        <v>-92000</v>
      </c>
      <c r="O6">
        <v>5</v>
      </c>
      <c r="P6">
        <v>25</v>
      </c>
      <c r="Q6">
        <v>26</v>
      </c>
    </row>
    <row r="7" spans="1:17" x14ac:dyDescent="0.25">
      <c r="A7" s="17"/>
      <c r="B7" s="18"/>
      <c r="C7" s="18"/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/>
      <c r="B8" s="18"/>
      <c r="C8" s="18"/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/>
      <c r="B9" s="18"/>
      <c r="C9" s="18"/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/>
      <c r="B10" s="18"/>
      <c r="C10" s="18"/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/>
      <c r="B11" s="18"/>
      <c r="C11" s="18"/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/>
      <c r="B12" s="18"/>
      <c r="C12" s="18"/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/>
      <c r="B13" s="18"/>
      <c r="C13" s="18"/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/>
      <c r="B14" s="18"/>
      <c r="C14" s="18"/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/>
      <c r="B15" s="18"/>
      <c r="C15" s="18"/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/>
      <c r="B16" s="18"/>
      <c r="C16" s="18"/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/>
      <c r="B17" s="18"/>
      <c r="C17" s="18"/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13517283</v>
      </c>
      <c r="C24" s="3">
        <f>SUM(C2:C22)</f>
        <v>11518501</v>
      </c>
      <c r="D24" s="3">
        <f>SUM(D2:D22)</f>
        <v>1998782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383845165</v>
      </c>
      <c r="H25">
        <f>SUM(H2:H23)</f>
        <v>345489307</v>
      </c>
      <c r="I25">
        <f>SUM(I2:I23)</f>
        <v>38355858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26790000</v>
      </c>
      <c r="E30" t="s">
        <v>95</v>
      </c>
      <c r="G30" s="1">
        <v>115338</v>
      </c>
      <c r="H30" s="1">
        <f>G30*H25/G25</f>
        <v>103812.81132137225</v>
      </c>
      <c r="I30" s="1">
        <f>G30*I25/G25</f>
        <v>11525.188678627748</v>
      </c>
      <c r="O30">
        <v>29</v>
      </c>
      <c r="P30">
        <v>1</v>
      </c>
      <c r="Q30">
        <v>2</v>
      </c>
    </row>
    <row r="31" spans="1:17" x14ac:dyDescent="0.25">
      <c r="D31" s="7">
        <v>-500000</v>
      </c>
      <c r="E31" t="s">
        <v>125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/>
      <c r="P32" t="s">
        <v>60</v>
      </c>
      <c r="Q32" t="s">
        <v>61</v>
      </c>
    </row>
    <row r="33" spans="4:5" x14ac:dyDescent="0.25">
      <c r="D33" s="7"/>
    </row>
    <row r="34" spans="4:5" x14ac:dyDescent="0.25">
      <c r="D34" s="7"/>
    </row>
    <row r="35" spans="4:5" x14ac:dyDescent="0.25">
      <c r="D35" s="7"/>
    </row>
    <row r="36" spans="4:5" x14ac:dyDescent="0.25">
      <c r="D36" s="7"/>
    </row>
    <row r="37" spans="4:5" x14ac:dyDescent="0.25">
      <c r="D37" s="7"/>
    </row>
    <row r="39" spans="4:5" x14ac:dyDescent="0.25">
      <c r="D39" s="7">
        <f>SUM(D30:D38)</f>
        <v>26290000</v>
      </c>
      <c r="E39" t="s">
        <v>6</v>
      </c>
    </row>
    <row r="41" spans="4:5" x14ac:dyDescent="0.25">
      <c r="E41" t="s">
        <v>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workbookViewId="0">
      <selection activeCell="G30" sqref="G30:I30"/>
    </sheetView>
  </sheetViews>
  <sheetFormatPr defaultRowHeight="15" x14ac:dyDescent="0.25"/>
  <cols>
    <col min="1" max="1" width="9.7109375" bestFit="1" customWidth="1"/>
    <col min="2" max="4" width="16.140625" bestFit="1" customWidth="1"/>
    <col min="5" max="5" width="60.28515625" bestFit="1" customWidth="1"/>
    <col min="6" max="6" width="22.5703125" bestFit="1" customWidth="1"/>
    <col min="7" max="7" width="13.85546875" bestFit="1" customWidth="1"/>
    <col min="8" max="8" width="12" bestFit="1" customWidth="1"/>
    <col min="9" max="9" width="12.42578125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137</v>
      </c>
      <c r="B2" s="3">
        <f>'مهر 95'!B24</f>
        <v>13517283</v>
      </c>
      <c r="C2" s="1">
        <f>'مهر 95'!C24</f>
        <v>11518501</v>
      </c>
      <c r="D2" s="3">
        <f>B2-C2</f>
        <v>1998782</v>
      </c>
      <c r="E2" s="2" t="s">
        <v>59</v>
      </c>
      <c r="F2">
        <v>30</v>
      </c>
      <c r="G2">
        <f>B2*F2</f>
        <v>405518490</v>
      </c>
      <c r="H2">
        <f>C2*F2</f>
        <v>345555030</v>
      </c>
      <c r="I2">
        <f>D2*F2</f>
        <v>59963460</v>
      </c>
      <c r="O2">
        <v>1</v>
      </c>
      <c r="P2">
        <v>29</v>
      </c>
      <c r="Q2">
        <v>30</v>
      </c>
    </row>
    <row r="3" spans="1:17" x14ac:dyDescent="0.25">
      <c r="A3" s="4" t="s">
        <v>138</v>
      </c>
      <c r="B3" s="1">
        <v>115338</v>
      </c>
      <c r="C3" s="1">
        <v>103812</v>
      </c>
      <c r="D3" s="3">
        <f t="shared" ref="D3:D22" si="0">B3-C3</f>
        <v>11526</v>
      </c>
      <c r="E3" s="5" t="s">
        <v>135</v>
      </c>
      <c r="F3">
        <v>29</v>
      </c>
      <c r="G3">
        <f t="shared" ref="G3:G23" si="1">B3*F3</f>
        <v>3344802</v>
      </c>
      <c r="H3">
        <f t="shared" ref="H3:H23" si="2">C3*F3</f>
        <v>3010548</v>
      </c>
      <c r="I3">
        <f t="shared" ref="I3:I23" si="3">D3*F3</f>
        <v>334254</v>
      </c>
      <c r="O3">
        <v>2</v>
      </c>
      <c r="P3">
        <v>28</v>
      </c>
      <c r="Q3">
        <v>29</v>
      </c>
    </row>
    <row r="4" spans="1:17" x14ac:dyDescent="0.25">
      <c r="A4" s="17" t="s">
        <v>141</v>
      </c>
      <c r="B4" s="18">
        <v>-151969</v>
      </c>
      <c r="C4" s="18">
        <v>0</v>
      </c>
      <c r="D4" s="3">
        <f t="shared" si="0"/>
        <v>-151969</v>
      </c>
      <c r="E4" s="19" t="s">
        <v>140</v>
      </c>
      <c r="F4">
        <v>29</v>
      </c>
      <c r="G4">
        <f t="shared" si="1"/>
        <v>-4407101</v>
      </c>
      <c r="H4">
        <f t="shared" si="2"/>
        <v>0</v>
      </c>
      <c r="I4">
        <f t="shared" si="3"/>
        <v>-4407101</v>
      </c>
      <c r="O4">
        <v>3</v>
      </c>
      <c r="P4">
        <v>27</v>
      </c>
      <c r="Q4">
        <v>28</v>
      </c>
    </row>
    <row r="5" spans="1:17" x14ac:dyDescent="0.25">
      <c r="A5" s="20" t="s">
        <v>139</v>
      </c>
      <c r="B5" s="18">
        <v>-805500</v>
      </c>
      <c r="C5" s="18">
        <v>0</v>
      </c>
      <c r="D5" s="3">
        <f t="shared" si="0"/>
        <v>-805500</v>
      </c>
      <c r="E5" s="20" t="s">
        <v>136</v>
      </c>
      <c r="F5">
        <v>28</v>
      </c>
      <c r="G5">
        <f t="shared" si="1"/>
        <v>-22554000</v>
      </c>
      <c r="H5">
        <f t="shared" si="2"/>
        <v>0</v>
      </c>
      <c r="I5">
        <f t="shared" si="3"/>
        <v>-22554000</v>
      </c>
      <c r="O5">
        <v>4</v>
      </c>
      <c r="P5">
        <v>26</v>
      </c>
      <c r="Q5">
        <v>27</v>
      </c>
    </row>
    <row r="6" spans="1:17" x14ac:dyDescent="0.25">
      <c r="A6" s="17" t="s">
        <v>143</v>
      </c>
      <c r="B6" s="18">
        <v>6995000</v>
      </c>
      <c r="C6" s="18">
        <v>0</v>
      </c>
      <c r="D6" s="3">
        <f t="shared" si="0"/>
        <v>6995000</v>
      </c>
      <c r="E6" s="19" t="s">
        <v>144</v>
      </c>
      <c r="F6">
        <v>20</v>
      </c>
      <c r="G6">
        <f t="shared" si="1"/>
        <v>139900000</v>
      </c>
      <c r="H6">
        <f t="shared" si="2"/>
        <v>0</v>
      </c>
      <c r="I6">
        <f t="shared" si="3"/>
        <v>139900000</v>
      </c>
      <c r="O6">
        <v>5</v>
      </c>
      <c r="P6">
        <v>25</v>
      </c>
      <c r="Q6">
        <v>26</v>
      </c>
    </row>
    <row r="7" spans="1:17" x14ac:dyDescent="0.25">
      <c r="A7" s="17" t="s">
        <v>146</v>
      </c>
      <c r="B7" s="18">
        <v>3000000</v>
      </c>
      <c r="C7" s="18">
        <v>0</v>
      </c>
      <c r="D7" s="3">
        <f t="shared" si="0"/>
        <v>3000000</v>
      </c>
      <c r="E7" s="19" t="s">
        <v>147</v>
      </c>
      <c r="F7">
        <v>19</v>
      </c>
      <c r="G7">
        <f t="shared" si="1"/>
        <v>57000000</v>
      </c>
      <c r="H7">
        <f t="shared" si="2"/>
        <v>0</v>
      </c>
      <c r="I7">
        <f t="shared" si="3"/>
        <v>57000000</v>
      </c>
      <c r="O7">
        <v>6</v>
      </c>
      <c r="P7">
        <v>24</v>
      </c>
      <c r="Q7">
        <v>25</v>
      </c>
    </row>
    <row r="8" spans="1:17" x14ac:dyDescent="0.25">
      <c r="A8" s="17" t="s">
        <v>149</v>
      </c>
      <c r="B8" s="18">
        <v>3000000</v>
      </c>
      <c r="C8" s="18">
        <v>0</v>
      </c>
      <c r="D8" s="3">
        <f t="shared" si="0"/>
        <v>3000000</v>
      </c>
      <c r="E8" s="19" t="s">
        <v>147</v>
      </c>
      <c r="F8">
        <v>17</v>
      </c>
      <c r="G8">
        <f t="shared" si="1"/>
        <v>51000000</v>
      </c>
      <c r="H8">
        <f t="shared" si="2"/>
        <v>0</v>
      </c>
      <c r="I8">
        <f t="shared" si="3"/>
        <v>51000000</v>
      </c>
      <c r="O8">
        <v>7</v>
      </c>
      <c r="P8">
        <v>23</v>
      </c>
      <c r="Q8">
        <v>24</v>
      </c>
    </row>
    <row r="9" spans="1:17" x14ac:dyDescent="0.25">
      <c r="A9" s="17" t="s">
        <v>151</v>
      </c>
      <c r="B9" s="18">
        <v>3000000</v>
      </c>
      <c r="C9" s="18">
        <v>0</v>
      </c>
      <c r="D9" s="3">
        <f t="shared" si="0"/>
        <v>3000000</v>
      </c>
      <c r="E9" s="21" t="s">
        <v>147</v>
      </c>
      <c r="F9">
        <v>16</v>
      </c>
      <c r="G9">
        <f t="shared" si="1"/>
        <v>48000000</v>
      </c>
      <c r="H9">
        <f t="shared" si="2"/>
        <v>0</v>
      </c>
      <c r="I9">
        <f t="shared" si="3"/>
        <v>48000000</v>
      </c>
      <c r="O9">
        <v>8</v>
      </c>
      <c r="P9">
        <v>22</v>
      </c>
      <c r="Q9">
        <v>23</v>
      </c>
    </row>
    <row r="10" spans="1:17" x14ac:dyDescent="0.25">
      <c r="A10" s="17" t="s">
        <v>153</v>
      </c>
      <c r="B10" s="18">
        <v>-3200000</v>
      </c>
      <c r="C10" s="18">
        <v>-3200000</v>
      </c>
      <c r="D10" s="3">
        <f t="shared" si="0"/>
        <v>0</v>
      </c>
      <c r="E10" s="19" t="s">
        <v>154</v>
      </c>
      <c r="F10">
        <v>16</v>
      </c>
      <c r="G10">
        <f t="shared" si="1"/>
        <v>-51200000</v>
      </c>
      <c r="H10">
        <f t="shared" si="2"/>
        <v>-51200000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 t="s">
        <v>155</v>
      </c>
      <c r="B11" s="18">
        <v>-800000</v>
      </c>
      <c r="C11" s="18">
        <v>-800000</v>
      </c>
      <c r="D11" s="3">
        <f t="shared" si="0"/>
        <v>0</v>
      </c>
      <c r="E11" s="19" t="s">
        <v>154</v>
      </c>
      <c r="F11">
        <v>15</v>
      </c>
      <c r="G11">
        <f t="shared" si="1"/>
        <v>-12000000</v>
      </c>
      <c r="H11">
        <f t="shared" si="2"/>
        <v>-12000000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 t="s">
        <v>159</v>
      </c>
      <c r="B12" s="18">
        <v>-48393</v>
      </c>
      <c r="C12" s="18">
        <v>0</v>
      </c>
      <c r="D12" s="3">
        <f t="shared" si="0"/>
        <v>-48393</v>
      </c>
      <c r="E12" s="20" t="s">
        <v>160</v>
      </c>
      <c r="F12">
        <v>14</v>
      </c>
      <c r="G12">
        <f t="shared" si="1"/>
        <v>-677502</v>
      </c>
      <c r="H12">
        <f t="shared" si="2"/>
        <v>0</v>
      </c>
      <c r="I12">
        <f t="shared" si="3"/>
        <v>-677502</v>
      </c>
      <c r="O12">
        <v>11</v>
      </c>
      <c r="P12">
        <v>19</v>
      </c>
      <c r="Q12">
        <v>20</v>
      </c>
    </row>
    <row r="13" spans="1:17" x14ac:dyDescent="0.25">
      <c r="A13" s="20" t="s">
        <v>157</v>
      </c>
      <c r="B13" s="18">
        <v>-140000</v>
      </c>
      <c r="C13" s="18">
        <v>0</v>
      </c>
      <c r="D13" s="3">
        <f t="shared" si="0"/>
        <v>-140000</v>
      </c>
      <c r="E13" s="20" t="s">
        <v>158</v>
      </c>
      <c r="F13">
        <v>13</v>
      </c>
      <c r="G13">
        <f>B13*F13</f>
        <v>-1820000</v>
      </c>
      <c r="H13">
        <f t="shared" si="2"/>
        <v>0</v>
      </c>
      <c r="I13">
        <f t="shared" si="3"/>
        <v>-1820000</v>
      </c>
      <c r="O13">
        <v>12</v>
      </c>
      <c r="P13">
        <v>18</v>
      </c>
      <c r="Q13">
        <v>19</v>
      </c>
    </row>
    <row r="14" spans="1:17" x14ac:dyDescent="0.25">
      <c r="A14" s="20" t="s">
        <v>163</v>
      </c>
      <c r="B14" s="18">
        <v>-250000</v>
      </c>
      <c r="C14" s="18">
        <v>0</v>
      </c>
      <c r="D14" s="3">
        <f t="shared" si="0"/>
        <v>-250000</v>
      </c>
      <c r="E14" s="20" t="s">
        <v>164</v>
      </c>
      <c r="F14">
        <v>12</v>
      </c>
      <c r="G14">
        <f t="shared" si="1"/>
        <v>-3000000</v>
      </c>
      <c r="H14">
        <f t="shared" si="2"/>
        <v>0</v>
      </c>
      <c r="I14">
        <f t="shared" si="3"/>
        <v>-3000000</v>
      </c>
      <c r="O14">
        <v>13</v>
      </c>
      <c r="P14">
        <v>17</v>
      </c>
      <c r="Q14">
        <v>18</v>
      </c>
    </row>
    <row r="15" spans="1:17" x14ac:dyDescent="0.25">
      <c r="A15" s="20" t="s">
        <v>162</v>
      </c>
      <c r="B15" s="18">
        <v>-200000</v>
      </c>
      <c r="C15" s="18">
        <v>0</v>
      </c>
      <c r="D15" s="3">
        <f t="shared" si="0"/>
        <v>-200000</v>
      </c>
      <c r="E15" s="20" t="s">
        <v>26</v>
      </c>
      <c r="F15">
        <v>11</v>
      </c>
      <c r="G15">
        <f t="shared" si="1"/>
        <v>-2200000</v>
      </c>
      <c r="H15">
        <f t="shared" si="2"/>
        <v>0</v>
      </c>
      <c r="I15">
        <f t="shared" si="3"/>
        <v>-2200000</v>
      </c>
      <c r="O15">
        <v>14</v>
      </c>
      <c r="P15">
        <v>16</v>
      </c>
      <c r="Q15">
        <v>17</v>
      </c>
    </row>
    <row r="16" spans="1:17" x14ac:dyDescent="0.25">
      <c r="A16" s="20" t="s">
        <v>168</v>
      </c>
      <c r="B16" s="18">
        <v>1635200</v>
      </c>
      <c r="C16" s="18">
        <v>0</v>
      </c>
      <c r="D16" s="3">
        <f t="shared" si="0"/>
        <v>1635200</v>
      </c>
      <c r="E16" s="20" t="s">
        <v>169</v>
      </c>
      <c r="F16">
        <v>7</v>
      </c>
      <c r="G16">
        <f t="shared" si="1"/>
        <v>11446400</v>
      </c>
      <c r="H16">
        <f t="shared" si="2"/>
        <v>0</v>
      </c>
      <c r="I16">
        <f t="shared" si="3"/>
        <v>11446400</v>
      </c>
      <c r="O16">
        <v>15</v>
      </c>
      <c r="P16">
        <v>15</v>
      </c>
      <c r="Q16">
        <v>16</v>
      </c>
    </row>
    <row r="17" spans="1:17" x14ac:dyDescent="0.25">
      <c r="A17" s="20" t="s">
        <v>172</v>
      </c>
      <c r="B17" s="18">
        <v>2500000</v>
      </c>
      <c r="C17" s="18">
        <v>0</v>
      </c>
      <c r="D17" s="3">
        <f t="shared" si="0"/>
        <v>2500000</v>
      </c>
      <c r="E17" s="20" t="s">
        <v>173</v>
      </c>
      <c r="F17">
        <v>3</v>
      </c>
      <c r="G17">
        <f t="shared" si="1"/>
        <v>7500000</v>
      </c>
      <c r="H17">
        <f t="shared" si="2"/>
        <v>0</v>
      </c>
      <c r="I17">
        <f t="shared" si="3"/>
        <v>7500000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28166959</v>
      </c>
      <c r="C24" s="3">
        <f>SUM(C2:C22)</f>
        <v>7622313</v>
      </c>
      <c r="D24" s="3">
        <f>SUM(D2:D22)</f>
        <v>20544646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625851089</v>
      </c>
      <c r="H25">
        <f>SUM(H2:H23)</f>
        <v>285365578</v>
      </c>
      <c r="I25">
        <f>SUM(I2:I23)</f>
        <v>340485511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26290000</v>
      </c>
      <c r="E30" t="s">
        <v>95</v>
      </c>
      <c r="G30" s="1">
        <v>186300</v>
      </c>
      <c r="H30" s="1">
        <f>G30*H25/G25</f>
        <v>84946.09678852855</v>
      </c>
      <c r="I30" s="1">
        <f>G30*I25/G25</f>
        <v>101353.90321147145</v>
      </c>
      <c r="O30">
        <v>29</v>
      </c>
      <c r="P30">
        <v>1</v>
      </c>
      <c r="Q30">
        <v>2</v>
      </c>
    </row>
    <row r="31" spans="1:17" x14ac:dyDescent="0.25">
      <c r="D31" s="7">
        <v>605500</v>
      </c>
      <c r="E31" t="s">
        <v>142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-6995000</v>
      </c>
      <c r="E32" t="s">
        <v>145</v>
      </c>
      <c r="P32" t="s">
        <v>60</v>
      </c>
      <c r="Q32" t="s">
        <v>61</v>
      </c>
    </row>
    <row r="33" spans="4:5" x14ac:dyDescent="0.25">
      <c r="D33" s="7">
        <v>-3000000</v>
      </c>
      <c r="E33" t="s">
        <v>148</v>
      </c>
    </row>
    <row r="34" spans="4:5" x14ac:dyDescent="0.25">
      <c r="D34" s="7">
        <v>-3000000</v>
      </c>
      <c r="E34" t="s">
        <v>150</v>
      </c>
    </row>
    <row r="35" spans="4:5" x14ac:dyDescent="0.25">
      <c r="D35" s="7">
        <v>-3000000</v>
      </c>
      <c r="E35" t="s">
        <v>152</v>
      </c>
    </row>
    <row r="36" spans="4:5" x14ac:dyDescent="0.25">
      <c r="D36" s="7">
        <v>20000</v>
      </c>
      <c r="E36" t="s">
        <v>156</v>
      </c>
    </row>
    <row r="37" spans="4:5" x14ac:dyDescent="0.25">
      <c r="D37" s="7">
        <v>80000</v>
      </c>
      <c r="E37" t="s">
        <v>161</v>
      </c>
    </row>
    <row r="38" spans="4:5" x14ac:dyDescent="0.25">
      <c r="D38" s="7">
        <v>200000</v>
      </c>
      <c r="E38" t="s">
        <v>165</v>
      </c>
    </row>
    <row r="39" spans="4:5" x14ac:dyDescent="0.25">
      <c r="D39" s="7">
        <v>-165300</v>
      </c>
      <c r="E39" t="s">
        <v>166</v>
      </c>
    </row>
    <row r="40" spans="4:5" x14ac:dyDescent="0.25">
      <c r="D40" s="7">
        <v>-100000</v>
      </c>
      <c r="E40" t="s">
        <v>167</v>
      </c>
    </row>
    <row r="41" spans="4:5" x14ac:dyDescent="0.25">
      <c r="D41" s="7">
        <v>-1635200</v>
      </c>
      <c r="E41" t="s">
        <v>169</v>
      </c>
    </row>
    <row r="42" spans="4:5" x14ac:dyDescent="0.25">
      <c r="D42" s="7">
        <v>-200000</v>
      </c>
      <c r="E42" t="s">
        <v>170</v>
      </c>
    </row>
    <row r="43" spans="4:5" x14ac:dyDescent="0.25">
      <c r="D43" s="7">
        <v>-2500000</v>
      </c>
      <c r="E43" t="s">
        <v>171</v>
      </c>
    </row>
    <row r="44" spans="4:5" x14ac:dyDescent="0.25">
      <c r="D44" s="7"/>
    </row>
    <row r="45" spans="4:5" x14ac:dyDescent="0.25">
      <c r="D45" s="7"/>
    </row>
    <row r="46" spans="4:5" x14ac:dyDescent="0.25">
      <c r="D46" s="7" t="s">
        <v>25</v>
      </c>
    </row>
    <row r="47" spans="4:5" x14ac:dyDescent="0.25">
      <c r="D47" s="7"/>
    </row>
    <row r="48" spans="4:5" x14ac:dyDescent="0.25">
      <c r="D48" s="7" t="s">
        <v>25</v>
      </c>
    </row>
    <row r="50" spans="4:5" x14ac:dyDescent="0.25">
      <c r="D50" s="7">
        <f>SUM(D30:D49)</f>
        <v>6600000</v>
      </c>
      <c r="E50" t="s">
        <v>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workbookViewId="0">
      <selection activeCell="G30" sqref="G30:I30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3.85546875" bestFit="1" customWidth="1"/>
    <col min="8" max="9" width="12" bestFit="1" customWidth="1"/>
    <col min="10" max="10" width="9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174</v>
      </c>
      <c r="B2" s="3">
        <f>'آبان 95'!B24</f>
        <v>28166959</v>
      </c>
      <c r="C2" s="1">
        <f>'آبان 95'!C24</f>
        <v>7622313</v>
      </c>
      <c r="D2" s="3">
        <f>B2-C2</f>
        <v>20544646</v>
      </c>
      <c r="E2" s="2" t="s">
        <v>59</v>
      </c>
      <c r="F2">
        <v>30</v>
      </c>
      <c r="G2">
        <f>B2*F2</f>
        <v>845008770</v>
      </c>
      <c r="H2">
        <f>C2*F2</f>
        <v>228669390</v>
      </c>
      <c r="I2">
        <f>D2*F2</f>
        <v>616339380</v>
      </c>
      <c r="O2">
        <v>1</v>
      </c>
      <c r="P2">
        <v>29</v>
      </c>
      <c r="Q2">
        <v>30</v>
      </c>
    </row>
    <row r="3" spans="1:17" x14ac:dyDescent="0.25">
      <c r="A3" s="4" t="s">
        <v>175</v>
      </c>
      <c r="B3" s="1">
        <v>186300</v>
      </c>
      <c r="C3" s="1">
        <v>84950</v>
      </c>
      <c r="D3" s="3">
        <f t="shared" ref="D3:D22" si="0">B3-C3</f>
        <v>101350</v>
      </c>
      <c r="E3" s="5" t="s">
        <v>176</v>
      </c>
      <c r="F3">
        <v>29</v>
      </c>
      <c r="G3">
        <f t="shared" ref="G3:G23" si="1">B3*F3</f>
        <v>5402700</v>
      </c>
      <c r="H3">
        <f t="shared" ref="H3:H23" si="2">C3*F3</f>
        <v>2463550</v>
      </c>
      <c r="I3">
        <f t="shared" ref="I3:I23" si="3">D3*F3</f>
        <v>2939150</v>
      </c>
      <c r="O3">
        <v>2</v>
      </c>
      <c r="P3">
        <v>28</v>
      </c>
      <c r="Q3">
        <v>29</v>
      </c>
    </row>
    <row r="4" spans="1:17" x14ac:dyDescent="0.25">
      <c r="A4" s="17" t="s">
        <v>192</v>
      </c>
      <c r="B4" s="18">
        <v>-200000</v>
      </c>
      <c r="C4" s="18">
        <v>0</v>
      </c>
      <c r="D4" s="3">
        <f t="shared" si="0"/>
        <v>-200000</v>
      </c>
      <c r="E4" s="19" t="s">
        <v>193</v>
      </c>
      <c r="F4">
        <v>27</v>
      </c>
      <c r="G4">
        <f t="shared" si="1"/>
        <v>-5400000</v>
      </c>
      <c r="H4">
        <f t="shared" si="2"/>
        <v>0</v>
      </c>
      <c r="I4">
        <f t="shared" si="3"/>
        <v>-5400000</v>
      </c>
      <c r="O4">
        <v>3</v>
      </c>
      <c r="P4">
        <v>27</v>
      </c>
      <c r="Q4">
        <v>28</v>
      </c>
    </row>
    <row r="5" spans="1:17" x14ac:dyDescent="0.25">
      <c r="A5" s="20" t="s">
        <v>184</v>
      </c>
      <c r="B5" s="18">
        <v>-118000</v>
      </c>
      <c r="C5" s="18">
        <v>-69000</v>
      </c>
      <c r="D5" s="3">
        <f t="shared" si="0"/>
        <v>-49000</v>
      </c>
      <c r="E5" s="20" t="s">
        <v>194</v>
      </c>
      <c r="F5">
        <v>26</v>
      </c>
      <c r="G5">
        <f t="shared" si="1"/>
        <v>-3068000</v>
      </c>
      <c r="H5">
        <f t="shared" si="2"/>
        <v>-1794000</v>
      </c>
      <c r="I5">
        <f t="shared" si="3"/>
        <v>-1274000</v>
      </c>
      <c r="O5">
        <v>4</v>
      </c>
      <c r="P5">
        <v>26</v>
      </c>
      <c r="Q5">
        <v>27</v>
      </c>
    </row>
    <row r="6" spans="1:17" x14ac:dyDescent="0.25">
      <c r="A6" s="17" t="s">
        <v>201</v>
      </c>
      <c r="B6" s="18">
        <v>-3200900</v>
      </c>
      <c r="C6" s="18">
        <v>0</v>
      </c>
      <c r="D6" s="3">
        <f t="shared" si="0"/>
        <v>-3200900</v>
      </c>
      <c r="E6" s="19" t="s">
        <v>202</v>
      </c>
      <c r="F6">
        <v>18</v>
      </c>
      <c r="G6">
        <f t="shared" si="1"/>
        <v>-57616200</v>
      </c>
      <c r="H6">
        <f t="shared" si="2"/>
        <v>0</v>
      </c>
      <c r="I6">
        <f t="shared" si="3"/>
        <v>-57616200</v>
      </c>
      <c r="O6">
        <v>5</v>
      </c>
      <c r="P6">
        <v>25</v>
      </c>
      <c r="Q6">
        <v>26</v>
      </c>
    </row>
    <row r="7" spans="1:17" x14ac:dyDescent="0.25">
      <c r="A7" s="17" t="s">
        <v>207</v>
      </c>
      <c r="B7" s="18">
        <v>-3200900</v>
      </c>
      <c r="C7" s="18">
        <v>0</v>
      </c>
      <c r="D7" s="3">
        <f t="shared" si="0"/>
        <v>-3200900</v>
      </c>
      <c r="E7" s="19" t="s">
        <v>208</v>
      </c>
      <c r="F7">
        <v>17</v>
      </c>
      <c r="G7">
        <f t="shared" si="1"/>
        <v>-54415300</v>
      </c>
      <c r="H7">
        <f t="shared" si="2"/>
        <v>0</v>
      </c>
      <c r="I7">
        <f t="shared" si="3"/>
        <v>-54415300</v>
      </c>
      <c r="O7">
        <v>6</v>
      </c>
      <c r="P7">
        <v>24</v>
      </c>
      <c r="Q7">
        <v>25</v>
      </c>
    </row>
    <row r="8" spans="1:17" x14ac:dyDescent="0.25">
      <c r="A8" s="17" t="s">
        <v>211</v>
      </c>
      <c r="B8" s="18">
        <v>-3200900</v>
      </c>
      <c r="C8" s="18">
        <v>0</v>
      </c>
      <c r="D8" s="3">
        <f t="shared" si="0"/>
        <v>-3200900</v>
      </c>
      <c r="E8" s="19" t="s">
        <v>212</v>
      </c>
      <c r="F8">
        <v>16</v>
      </c>
      <c r="G8">
        <f t="shared" si="1"/>
        <v>-51214400</v>
      </c>
      <c r="H8">
        <f t="shared" si="2"/>
        <v>0</v>
      </c>
      <c r="I8">
        <f t="shared" si="3"/>
        <v>-51214400</v>
      </c>
      <c r="O8">
        <v>7</v>
      </c>
      <c r="P8">
        <v>23</v>
      </c>
      <c r="Q8">
        <v>24</v>
      </c>
    </row>
    <row r="9" spans="1:17" x14ac:dyDescent="0.25">
      <c r="A9" s="17" t="s">
        <v>216</v>
      </c>
      <c r="B9" s="18">
        <v>-3200900</v>
      </c>
      <c r="C9" s="18">
        <v>0</v>
      </c>
      <c r="D9" s="3">
        <f t="shared" si="0"/>
        <v>-3200900</v>
      </c>
      <c r="E9" s="21" t="s">
        <v>217</v>
      </c>
      <c r="F9">
        <v>15</v>
      </c>
      <c r="G9">
        <f t="shared" si="1"/>
        <v>-48013500</v>
      </c>
      <c r="H9">
        <f t="shared" si="2"/>
        <v>0</v>
      </c>
      <c r="I9">
        <f t="shared" si="3"/>
        <v>-48013500</v>
      </c>
      <c r="O9">
        <v>8</v>
      </c>
      <c r="P9">
        <v>22</v>
      </c>
      <c r="Q9">
        <v>23</v>
      </c>
    </row>
    <row r="10" spans="1:17" x14ac:dyDescent="0.25">
      <c r="A10" s="17" t="s">
        <v>222</v>
      </c>
      <c r="B10" s="18">
        <v>-3200900</v>
      </c>
      <c r="C10" s="18">
        <v>0</v>
      </c>
      <c r="D10" s="3">
        <f t="shared" si="0"/>
        <v>-3200900</v>
      </c>
      <c r="E10" s="19" t="s">
        <v>223</v>
      </c>
      <c r="F10">
        <v>14</v>
      </c>
      <c r="G10">
        <f t="shared" si="1"/>
        <v>-44812600</v>
      </c>
      <c r="H10">
        <f t="shared" si="2"/>
        <v>0</v>
      </c>
      <c r="I10">
        <f t="shared" si="3"/>
        <v>-44812600</v>
      </c>
      <c r="O10">
        <v>9</v>
      </c>
      <c r="P10">
        <v>21</v>
      </c>
      <c r="Q10">
        <v>22</v>
      </c>
    </row>
    <row r="11" spans="1:17" x14ac:dyDescent="0.25">
      <c r="A11" s="17" t="s">
        <v>225</v>
      </c>
      <c r="B11" s="18">
        <v>-3200900</v>
      </c>
      <c r="C11" s="18">
        <v>0</v>
      </c>
      <c r="D11" s="3">
        <f t="shared" si="0"/>
        <v>-3200900</v>
      </c>
      <c r="E11" s="19" t="s">
        <v>226</v>
      </c>
      <c r="F11">
        <v>13</v>
      </c>
      <c r="G11">
        <f t="shared" si="1"/>
        <v>-41611700</v>
      </c>
      <c r="H11">
        <f t="shared" si="2"/>
        <v>0</v>
      </c>
      <c r="I11">
        <f t="shared" si="3"/>
        <v>-41611700</v>
      </c>
      <c r="O11">
        <v>10</v>
      </c>
      <c r="P11">
        <v>20</v>
      </c>
      <c r="Q11">
        <v>21</v>
      </c>
    </row>
    <row r="12" spans="1:17" x14ac:dyDescent="0.25">
      <c r="A12" s="20" t="s">
        <v>228</v>
      </c>
      <c r="B12" s="18">
        <v>-1196596</v>
      </c>
      <c r="C12" s="18">
        <v>0</v>
      </c>
      <c r="D12" s="3">
        <f t="shared" si="0"/>
        <v>-1196596</v>
      </c>
      <c r="E12" s="20" t="s">
        <v>229</v>
      </c>
      <c r="F12">
        <v>11</v>
      </c>
      <c r="G12">
        <f t="shared" si="1"/>
        <v>-13162556</v>
      </c>
      <c r="H12">
        <f t="shared" si="2"/>
        <v>0</v>
      </c>
      <c r="I12">
        <f t="shared" si="3"/>
        <v>-13162556</v>
      </c>
      <c r="O12">
        <v>11</v>
      </c>
      <c r="P12">
        <v>19</v>
      </c>
      <c r="Q12">
        <v>20</v>
      </c>
    </row>
    <row r="13" spans="1:17" x14ac:dyDescent="0.25">
      <c r="A13" s="20" t="s">
        <v>237</v>
      </c>
      <c r="B13" s="18">
        <v>-200000</v>
      </c>
      <c r="C13" s="18">
        <v>0</v>
      </c>
      <c r="D13" s="3">
        <f t="shared" si="0"/>
        <v>-200000</v>
      </c>
      <c r="E13" s="20" t="s">
        <v>238</v>
      </c>
      <c r="F13">
        <v>1</v>
      </c>
      <c r="G13">
        <f>B13*F13</f>
        <v>-200000</v>
      </c>
      <c r="H13">
        <f t="shared" si="2"/>
        <v>0</v>
      </c>
      <c r="I13">
        <f t="shared" si="3"/>
        <v>-200000</v>
      </c>
      <c r="O13">
        <v>12</v>
      </c>
      <c r="P13">
        <v>18</v>
      </c>
      <c r="Q13">
        <v>19</v>
      </c>
    </row>
    <row r="14" spans="1:17" x14ac:dyDescent="0.25">
      <c r="A14" s="20" t="s">
        <v>241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 t="s">
        <v>245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 t="s">
        <v>168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 t="s">
        <v>172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7433263</v>
      </c>
      <c r="C24" s="3">
        <f>SUM(C2:C22)</f>
        <v>7638263</v>
      </c>
      <c r="D24" s="3">
        <f>SUM(D2:D22)</f>
        <v>-205000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530897214</v>
      </c>
      <c r="H25">
        <f>SUM(H2:H23)</f>
        <v>229338940</v>
      </c>
      <c r="I25">
        <f>SUM(I2:I23)</f>
        <v>301558274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6600000</v>
      </c>
      <c r="E30" t="s">
        <v>95</v>
      </c>
      <c r="G30" s="1">
        <v>159558</v>
      </c>
      <c r="H30" s="1">
        <f>G30*H25/G25</f>
        <v>68926.454356040384</v>
      </c>
      <c r="I30" s="1">
        <f>G30*I25/G25</f>
        <v>90631.545643959616</v>
      </c>
      <c r="O30">
        <v>29</v>
      </c>
      <c r="P30">
        <v>1</v>
      </c>
      <c r="Q30">
        <v>2</v>
      </c>
    </row>
    <row r="31" spans="1:17" x14ac:dyDescent="0.25">
      <c r="D31" s="7">
        <v>0</v>
      </c>
      <c r="E31" t="s">
        <v>177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0</v>
      </c>
      <c r="E32" t="s">
        <v>178</v>
      </c>
      <c r="P32" t="s">
        <v>60</v>
      </c>
      <c r="Q32" t="s">
        <v>61</v>
      </c>
    </row>
    <row r="33" spans="4:5" x14ac:dyDescent="0.25">
      <c r="D33" s="7">
        <v>125000</v>
      </c>
      <c r="E33" t="s">
        <v>195</v>
      </c>
    </row>
    <row r="34" spans="4:5" x14ac:dyDescent="0.25">
      <c r="D34" s="7">
        <v>-225000</v>
      </c>
      <c r="E34" t="s">
        <v>198</v>
      </c>
    </row>
    <row r="35" spans="4:5" x14ac:dyDescent="0.25">
      <c r="D35" s="7">
        <v>15000000</v>
      </c>
      <c r="E35" t="s">
        <v>199</v>
      </c>
    </row>
    <row r="36" spans="4:5" x14ac:dyDescent="0.25">
      <c r="D36" s="7">
        <v>-331500</v>
      </c>
      <c r="E36" t="s">
        <v>200</v>
      </c>
    </row>
    <row r="37" spans="4:5" x14ac:dyDescent="0.25">
      <c r="D37" s="7">
        <v>-77000</v>
      </c>
      <c r="E37" t="s">
        <v>203</v>
      </c>
    </row>
    <row r="38" spans="4:5" x14ac:dyDescent="0.25">
      <c r="D38" s="7">
        <v>15000000</v>
      </c>
      <c r="E38" t="s">
        <v>204</v>
      </c>
    </row>
    <row r="39" spans="4:5" x14ac:dyDescent="0.25">
      <c r="D39" s="7">
        <v>5000</v>
      </c>
      <c r="E39" t="s">
        <v>205</v>
      </c>
    </row>
    <row r="40" spans="4:5" x14ac:dyDescent="0.25">
      <c r="D40" s="7">
        <v>-347500</v>
      </c>
      <c r="E40" t="s">
        <v>206</v>
      </c>
    </row>
    <row r="41" spans="4:5" x14ac:dyDescent="0.25">
      <c r="D41" s="7">
        <v>200000</v>
      </c>
      <c r="E41" t="s">
        <v>209</v>
      </c>
    </row>
    <row r="42" spans="4:5" x14ac:dyDescent="0.25">
      <c r="D42" s="7">
        <v>-15000000</v>
      </c>
      <c r="E42" t="s">
        <v>210</v>
      </c>
    </row>
    <row r="43" spans="4:5" x14ac:dyDescent="0.25">
      <c r="D43" s="7">
        <v>14900000</v>
      </c>
      <c r="E43" t="s">
        <v>213</v>
      </c>
    </row>
    <row r="44" spans="4:5" x14ac:dyDescent="0.25">
      <c r="D44" s="7">
        <v>-308000</v>
      </c>
      <c r="E44" t="s">
        <v>214</v>
      </c>
    </row>
    <row r="45" spans="4:5" x14ac:dyDescent="0.25">
      <c r="D45" s="7">
        <v>25000</v>
      </c>
      <c r="E45" t="s">
        <v>215</v>
      </c>
    </row>
    <row r="46" spans="4:5" x14ac:dyDescent="0.25">
      <c r="D46" s="7">
        <v>3200000</v>
      </c>
      <c r="E46" t="s">
        <v>218</v>
      </c>
    </row>
    <row r="47" spans="4:5" x14ac:dyDescent="0.25">
      <c r="D47" s="7">
        <v>3200000</v>
      </c>
      <c r="E47" t="s">
        <v>219</v>
      </c>
    </row>
    <row r="48" spans="4:5" x14ac:dyDescent="0.25">
      <c r="D48" s="7">
        <v>-3800000</v>
      </c>
      <c r="E48" t="s">
        <v>220</v>
      </c>
    </row>
    <row r="49" spans="4:5" x14ac:dyDescent="0.25">
      <c r="D49" s="7">
        <v>-25000000</v>
      </c>
      <c r="E49" t="s">
        <v>221</v>
      </c>
    </row>
    <row r="50" spans="4:5" x14ac:dyDescent="0.25">
      <c r="D50" s="7">
        <v>200000</v>
      </c>
      <c r="E50" t="s">
        <v>224</v>
      </c>
    </row>
    <row r="51" spans="4:5" ht="30" x14ac:dyDescent="0.25">
      <c r="D51" s="7">
        <v>-288330</v>
      </c>
      <c r="E51" s="22" t="s">
        <v>227</v>
      </c>
    </row>
    <row r="52" spans="4:5" x14ac:dyDescent="0.25">
      <c r="D52" s="7">
        <v>5000</v>
      </c>
      <c r="E52" t="s">
        <v>230</v>
      </c>
    </row>
    <row r="53" spans="4:5" x14ac:dyDescent="0.25">
      <c r="D53" s="7">
        <v>-3000000</v>
      </c>
      <c r="E53" t="s">
        <v>231</v>
      </c>
    </row>
    <row r="54" spans="4:5" x14ac:dyDescent="0.25">
      <c r="D54" s="7">
        <v>100000</v>
      </c>
      <c r="E54" t="s">
        <v>236</v>
      </c>
    </row>
    <row r="55" spans="4:5" x14ac:dyDescent="0.25">
      <c r="D55" s="7">
        <v>200000</v>
      </c>
      <c r="E55" t="s">
        <v>239</v>
      </c>
    </row>
    <row r="56" spans="4:5" x14ac:dyDescent="0.25">
      <c r="D56" s="7">
        <v>-75000</v>
      </c>
      <c r="E56" t="s">
        <v>243</v>
      </c>
    </row>
    <row r="57" spans="4:5" x14ac:dyDescent="0.25">
      <c r="D57" s="7">
        <v>-45000</v>
      </c>
      <c r="E57" t="s">
        <v>244</v>
      </c>
    </row>
    <row r="58" spans="4:5" x14ac:dyDescent="0.25">
      <c r="D58" s="7">
        <v>-114368</v>
      </c>
      <c r="E58" t="s">
        <v>247</v>
      </c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  <row r="65" spans="4:5" x14ac:dyDescent="0.25">
      <c r="D65" s="7">
        <f>SUM(D30:D64)</f>
        <v>10148302</v>
      </c>
      <c r="E65" t="s">
        <v>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H34" sqref="H34"/>
    </sheetView>
  </sheetViews>
  <sheetFormatPr defaultRowHeight="15" x14ac:dyDescent="0.25"/>
  <cols>
    <col min="2" max="2" width="16.140625" bestFit="1" customWidth="1"/>
    <col min="3" max="3" width="15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1.42578125" bestFit="1" customWidth="1"/>
    <col min="8" max="9" width="12" bestFit="1" customWidth="1"/>
    <col min="10" max="10" width="9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237</v>
      </c>
      <c r="B2" s="3">
        <f>'آذر 95'!B24</f>
        <v>7433263</v>
      </c>
      <c r="C2" s="1">
        <f>'آذر 95'!C24</f>
        <v>7638263</v>
      </c>
      <c r="D2" s="3">
        <f>B2-C2</f>
        <v>-205000</v>
      </c>
      <c r="E2" s="2" t="s">
        <v>59</v>
      </c>
      <c r="F2">
        <v>30</v>
      </c>
      <c r="G2">
        <f>B2*F2</f>
        <v>222997890</v>
      </c>
      <c r="H2">
        <f>C2*F2</f>
        <v>229147890</v>
      </c>
      <c r="I2">
        <f>D2*F2</f>
        <v>-6150000</v>
      </c>
      <c r="O2">
        <v>1</v>
      </c>
      <c r="P2">
        <v>29</v>
      </c>
      <c r="Q2">
        <v>30</v>
      </c>
    </row>
    <row r="3" spans="1:17" x14ac:dyDescent="0.25">
      <c r="A3" s="20" t="s">
        <v>241</v>
      </c>
      <c r="B3" s="18">
        <v>159558</v>
      </c>
      <c r="C3" s="18">
        <v>68926</v>
      </c>
      <c r="D3" s="3">
        <f t="shared" ref="D3:D4" si="0">B3-C3</f>
        <v>90632</v>
      </c>
      <c r="E3" s="25" t="s">
        <v>242</v>
      </c>
      <c r="F3">
        <v>29</v>
      </c>
      <c r="G3">
        <f t="shared" ref="G3:G23" si="1">B3*F3</f>
        <v>4627182</v>
      </c>
      <c r="H3">
        <f t="shared" ref="H3:H23" si="2">C3*F3</f>
        <v>1998854</v>
      </c>
      <c r="I3">
        <f t="shared" ref="I3:I23" si="3">D3*F3</f>
        <v>2628328</v>
      </c>
      <c r="O3">
        <v>2</v>
      </c>
      <c r="P3">
        <v>28</v>
      </c>
      <c r="Q3">
        <v>29</v>
      </c>
    </row>
    <row r="4" spans="1:17" x14ac:dyDescent="0.25">
      <c r="A4" s="20" t="s">
        <v>245</v>
      </c>
      <c r="B4" s="18">
        <v>114368</v>
      </c>
      <c r="C4" s="18">
        <v>0</v>
      </c>
      <c r="D4" s="3">
        <f t="shared" si="0"/>
        <v>114368</v>
      </c>
      <c r="E4" s="20" t="s">
        <v>246</v>
      </c>
      <c r="F4">
        <v>27</v>
      </c>
      <c r="G4">
        <f t="shared" si="1"/>
        <v>3087936</v>
      </c>
      <c r="H4">
        <f t="shared" si="2"/>
        <v>0</v>
      </c>
      <c r="I4">
        <f t="shared" si="3"/>
        <v>3087936</v>
      </c>
      <c r="O4">
        <v>3</v>
      </c>
      <c r="P4">
        <v>27</v>
      </c>
      <c r="Q4">
        <v>28</v>
      </c>
    </row>
    <row r="5" spans="1:17" x14ac:dyDescent="0.25">
      <c r="A5" s="20" t="s">
        <v>248</v>
      </c>
      <c r="B5" s="18">
        <v>-1325000</v>
      </c>
      <c r="C5" s="18">
        <v>0</v>
      </c>
      <c r="D5" s="3">
        <f t="shared" ref="D5:D22" si="4">B5-C5</f>
        <v>-1325000</v>
      </c>
      <c r="E5" s="20" t="s">
        <v>249</v>
      </c>
      <c r="F5">
        <v>26</v>
      </c>
      <c r="G5">
        <f t="shared" si="1"/>
        <v>-34450000</v>
      </c>
      <c r="H5">
        <f t="shared" si="2"/>
        <v>0</v>
      </c>
      <c r="I5">
        <f t="shared" si="3"/>
        <v>-34450000</v>
      </c>
      <c r="O5">
        <v>4</v>
      </c>
      <c r="P5">
        <v>26</v>
      </c>
      <c r="Q5">
        <v>27</v>
      </c>
    </row>
    <row r="6" spans="1:17" x14ac:dyDescent="0.25">
      <c r="A6" s="17" t="s">
        <v>250</v>
      </c>
      <c r="B6" s="18">
        <v>1325000</v>
      </c>
      <c r="C6" s="18">
        <v>0</v>
      </c>
      <c r="D6" s="3">
        <f t="shared" si="4"/>
        <v>1325000</v>
      </c>
      <c r="E6" s="19" t="s">
        <v>251</v>
      </c>
      <c r="F6">
        <v>18</v>
      </c>
      <c r="G6">
        <f t="shared" si="1"/>
        <v>23850000</v>
      </c>
      <c r="H6">
        <f t="shared" si="2"/>
        <v>0</v>
      </c>
      <c r="I6">
        <f t="shared" si="3"/>
        <v>23850000</v>
      </c>
      <c r="O6">
        <v>5</v>
      </c>
      <c r="P6">
        <v>25</v>
      </c>
      <c r="Q6">
        <v>26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4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4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4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4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4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4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4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4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4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4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4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4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4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4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4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4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7707189</v>
      </c>
      <c r="C24" s="3">
        <f>SUM(C2:C22)</f>
        <v>7707189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220113008</v>
      </c>
      <c r="H25">
        <f>SUM(H2:H23)</f>
        <v>231146744</v>
      </c>
      <c r="I25">
        <f>SUM(I2:I23)</f>
        <v>-11033736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10148302</v>
      </c>
      <c r="E30" t="s">
        <v>95</v>
      </c>
      <c r="G30" s="1">
        <v>66335</v>
      </c>
      <c r="H30" s="1">
        <f>G30*H25/G25</f>
        <v>69660.214098932309</v>
      </c>
      <c r="I30" s="1">
        <f>G30*I25/G25</f>
        <v>-3325.2140989323084</v>
      </c>
      <c r="O30">
        <v>29</v>
      </c>
      <c r="P30">
        <v>1</v>
      </c>
      <c r="Q30">
        <v>2</v>
      </c>
    </row>
    <row r="31" spans="1:17" x14ac:dyDescent="0.25">
      <c r="D31" s="7">
        <v>-1340000</v>
      </c>
      <c r="E31" t="s">
        <v>252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200000</v>
      </c>
      <c r="E32" t="s">
        <v>253</v>
      </c>
      <c r="P32" t="s">
        <v>60</v>
      </c>
      <c r="Q32" t="s">
        <v>61</v>
      </c>
    </row>
    <row r="33" spans="4:5" x14ac:dyDescent="0.25">
      <c r="D33" s="7">
        <v>45000</v>
      </c>
      <c r="E33" t="s">
        <v>254</v>
      </c>
    </row>
    <row r="34" spans="4:5" x14ac:dyDescent="0.25">
      <c r="D34" s="7">
        <v>-150000</v>
      </c>
      <c r="E34" t="s">
        <v>255</v>
      </c>
    </row>
    <row r="35" spans="4:5" x14ac:dyDescent="0.25">
      <c r="D35" s="7">
        <v>400000</v>
      </c>
      <c r="E35" t="s">
        <v>256</v>
      </c>
    </row>
    <row r="36" spans="4:5" x14ac:dyDescent="0.25">
      <c r="D36" s="7">
        <v>-500000</v>
      </c>
      <c r="E36" t="s">
        <v>257</v>
      </c>
    </row>
    <row r="40" spans="4:5" x14ac:dyDescent="0.25">
      <c r="D40" s="7"/>
    </row>
    <row r="41" spans="4:5" x14ac:dyDescent="0.25">
      <c r="D41" s="7"/>
    </row>
    <row r="42" spans="4:5" x14ac:dyDescent="0.25">
      <c r="D42" s="7"/>
    </row>
    <row r="43" spans="4:5" x14ac:dyDescent="0.25">
      <c r="D43" s="7"/>
    </row>
    <row r="44" spans="4:5" x14ac:dyDescent="0.25">
      <c r="D44" s="7"/>
    </row>
    <row r="45" spans="4:5" x14ac:dyDescent="0.25">
      <c r="D45" s="7">
        <f>SUM(D30:D42)</f>
        <v>8803302</v>
      </c>
      <c r="E45" t="s">
        <v>6</v>
      </c>
    </row>
    <row r="46" spans="4:5" x14ac:dyDescent="0.25">
      <c r="D46" s="7"/>
    </row>
    <row r="47" spans="4:5" x14ac:dyDescent="0.25">
      <c r="D47" s="7"/>
    </row>
    <row r="48" spans="4:5" x14ac:dyDescent="0.25">
      <c r="D48" s="7"/>
    </row>
    <row r="49" spans="4:5" x14ac:dyDescent="0.25">
      <c r="D49" s="7"/>
    </row>
    <row r="50" spans="4:5" x14ac:dyDescent="0.25">
      <c r="D50" s="7"/>
    </row>
    <row r="51" spans="4:5" x14ac:dyDescent="0.25">
      <c r="D51" s="7"/>
      <c r="E51" s="22"/>
    </row>
    <row r="52" spans="4:5" x14ac:dyDescent="0.25">
      <c r="D52" s="7"/>
    </row>
    <row r="53" spans="4:5" x14ac:dyDescent="0.25">
      <c r="D53" s="7"/>
    </row>
    <row r="54" spans="4:5" x14ac:dyDescent="0.25">
      <c r="D54" s="7"/>
    </row>
    <row r="55" spans="4:5" x14ac:dyDescent="0.25">
      <c r="D55" s="7"/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I33" sqref="I33"/>
    </sheetView>
  </sheetViews>
  <sheetFormatPr defaultRowHeight="15" x14ac:dyDescent="0.25"/>
  <cols>
    <col min="1" max="1" width="10.7109375" bestFit="1" customWidth="1"/>
    <col min="2" max="3" width="15.85546875" bestFit="1" customWidth="1"/>
    <col min="4" max="4" width="16.140625" bestFit="1" customWidth="1"/>
    <col min="5" max="5" width="88.28515625" bestFit="1" customWidth="1"/>
    <col min="6" max="6" width="18.85546875" bestFit="1" customWidth="1"/>
    <col min="7" max="7" width="11.42578125" bestFit="1" customWidth="1"/>
    <col min="8" max="8" width="12" bestFit="1" customWidth="1"/>
    <col min="9" max="9" width="12.7109375" bestFit="1" customWidth="1"/>
    <col min="10" max="10" width="5" customWidth="1"/>
    <col min="13" max="13" width="9.5703125" bestFit="1" customWidth="1"/>
    <col min="14" max="14" width="4.42578125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'دی 95'!B24</f>
        <v>7707189</v>
      </c>
      <c r="C2" s="1">
        <f>'دی 95'!C24</f>
        <v>7707189</v>
      </c>
      <c r="D2" s="3">
        <f>B2-C2</f>
        <v>0</v>
      </c>
      <c r="E2" s="2" t="s">
        <v>59</v>
      </c>
      <c r="F2">
        <v>30</v>
      </c>
      <c r="G2">
        <f>B2*F2</f>
        <v>231215670</v>
      </c>
      <c r="H2">
        <f>C2*F2</f>
        <v>231215670</v>
      </c>
      <c r="I2">
        <f>D2*F2</f>
        <v>0</v>
      </c>
      <c r="O2">
        <v>1</v>
      </c>
      <c r="P2">
        <v>29</v>
      </c>
      <c r="Q2">
        <v>30</v>
      </c>
    </row>
    <row r="3" spans="1:17" x14ac:dyDescent="0.25">
      <c r="A3" s="20" t="s">
        <v>262</v>
      </c>
      <c r="B3" s="18">
        <v>66845</v>
      </c>
      <c r="C3" s="18">
        <v>66845</v>
      </c>
      <c r="D3" s="3">
        <f t="shared" ref="D3:D22" si="0">B3-C3</f>
        <v>0</v>
      </c>
      <c r="E3" s="25" t="s">
        <v>264</v>
      </c>
      <c r="F3">
        <v>29</v>
      </c>
      <c r="G3">
        <f t="shared" ref="G3:G23" si="1">B3*F3</f>
        <v>1938505</v>
      </c>
      <c r="H3">
        <f t="shared" ref="H3:H23" si="2">C3*F3</f>
        <v>1938505</v>
      </c>
      <c r="I3">
        <f t="shared" ref="I3:I23" si="3">D3*F3</f>
        <v>0</v>
      </c>
      <c r="O3">
        <v>2</v>
      </c>
      <c r="P3">
        <v>28</v>
      </c>
      <c r="Q3">
        <v>29</v>
      </c>
    </row>
    <row r="4" spans="1:17" x14ac:dyDescent="0.25">
      <c r="A4" s="20" t="s">
        <v>263</v>
      </c>
      <c r="B4" s="18">
        <v>3000000</v>
      </c>
      <c r="C4" s="18">
        <v>0</v>
      </c>
      <c r="D4" s="3">
        <f t="shared" si="0"/>
        <v>3000000</v>
      </c>
      <c r="E4" s="20" t="s">
        <v>251</v>
      </c>
      <c r="F4">
        <v>26</v>
      </c>
      <c r="G4">
        <f t="shared" si="1"/>
        <v>78000000</v>
      </c>
      <c r="H4">
        <f t="shared" si="2"/>
        <v>0</v>
      </c>
      <c r="I4">
        <f t="shared" si="3"/>
        <v>78000000</v>
      </c>
      <c r="O4">
        <v>3</v>
      </c>
      <c r="P4">
        <v>27</v>
      </c>
      <c r="Q4">
        <v>28</v>
      </c>
    </row>
    <row r="5" spans="1:17" x14ac:dyDescent="0.25">
      <c r="A5" s="32">
        <v>35014</v>
      </c>
      <c r="B5" s="18">
        <v>-1000000</v>
      </c>
      <c r="C5" s="18">
        <v>-1000000</v>
      </c>
      <c r="D5" s="3">
        <f t="shared" si="0"/>
        <v>0</v>
      </c>
      <c r="E5" s="20" t="s">
        <v>420</v>
      </c>
      <c r="F5">
        <v>20</v>
      </c>
      <c r="G5">
        <f t="shared" si="1"/>
        <v>-20000000</v>
      </c>
      <c r="H5">
        <f t="shared" si="2"/>
        <v>-20000000</v>
      </c>
      <c r="I5">
        <f t="shared" si="3"/>
        <v>0</v>
      </c>
      <c r="O5">
        <v>4</v>
      </c>
      <c r="P5">
        <v>26</v>
      </c>
      <c r="Q5">
        <v>27</v>
      </c>
    </row>
    <row r="6" spans="1:17" x14ac:dyDescent="0.25">
      <c r="A6" s="17" t="s">
        <v>421</v>
      </c>
      <c r="B6" s="18">
        <v>3000000</v>
      </c>
      <c r="C6" s="18">
        <v>3000000</v>
      </c>
      <c r="D6" s="3">
        <f t="shared" si="0"/>
        <v>0</v>
      </c>
      <c r="E6" s="19" t="s">
        <v>419</v>
      </c>
      <c r="F6">
        <v>9</v>
      </c>
      <c r="G6">
        <f t="shared" si="1"/>
        <v>27000000</v>
      </c>
      <c r="H6">
        <f t="shared" si="2"/>
        <v>27000000</v>
      </c>
      <c r="I6">
        <f t="shared" si="3"/>
        <v>0</v>
      </c>
      <c r="O6">
        <v>5</v>
      </c>
      <c r="P6">
        <v>25</v>
      </c>
      <c r="Q6">
        <v>26</v>
      </c>
    </row>
    <row r="7" spans="1:17" x14ac:dyDescent="0.25">
      <c r="A7" s="17" t="s">
        <v>350</v>
      </c>
      <c r="B7" s="18">
        <v>1120000</v>
      </c>
      <c r="C7" s="18">
        <v>1120000</v>
      </c>
      <c r="D7" s="3">
        <f t="shared" si="0"/>
        <v>0</v>
      </c>
      <c r="E7" s="19" t="s">
        <v>419</v>
      </c>
      <c r="F7">
        <v>8</v>
      </c>
      <c r="G7">
        <f t="shared" si="1"/>
        <v>8960000</v>
      </c>
      <c r="H7">
        <f t="shared" si="2"/>
        <v>8960000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 t="s">
        <v>350</v>
      </c>
      <c r="B8" s="18">
        <v>-3000000</v>
      </c>
      <c r="C8" s="18">
        <v>0</v>
      </c>
      <c r="D8" s="3">
        <f t="shared" si="0"/>
        <v>-3000000</v>
      </c>
      <c r="E8" s="19" t="s">
        <v>351</v>
      </c>
      <c r="F8">
        <v>9</v>
      </c>
      <c r="G8">
        <f t="shared" si="1"/>
        <v>-27000000</v>
      </c>
      <c r="H8">
        <f t="shared" si="2"/>
        <v>0</v>
      </c>
      <c r="I8">
        <f t="shared" si="3"/>
        <v>-27000000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10894034</v>
      </c>
      <c r="C24" s="3">
        <f>SUM(C2:C22)</f>
        <v>10894034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300114175</v>
      </c>
      <c r="H25">
        <f>SUM(H2:H23)</f>
        <v>249114175</v>
      </c>
      <c r="I25">
        <f>SUM(I2:I23)</f>
        <v>51000000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8803302</v>
      </c>
      <c r="E30" t="s">
        <v>95</v>
      </c>
      <c r="G30" s="1">
        <v>90494</v>
      </c>
      <c r="H30" s="1">
        <f>G30*H25/G25</f>
        <v>75115.872658963883</v>
      </c>
      <c r="I30" s="1">
        <f>G30*I25/G25</f>
        <v>15378.127341036125</v>
      </c>
      <c r="O30">
        <v>29</v>
      </c>
      <c r="P30">
        <v>1</v>
      </c>
      <c r="Q30">
        <v>2</v>
      </c>
    </row>
    <row r="31" spans="1:17" x14ac:dyDescent="0.25">
      <c r="D31" s="7">
        <v>-2000000</v>
      </c>
      <c r="E31" t="s">
        <v>258</v>
      </c>
      <c r="G31" s="9" t="s">
        <v>412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-120000</v>
      </c>
      <c r="E32" t="s">
        <v>259</v>
      </c>
      <c r="P32" t="s">
        <v>60</v>
      </c>
      <c r="Q32" t="s">
        <v>61</v>
      </c>
    </row>
    <row r="33" spans="4:5" x14ac:dyDescent="0.25">
      <c r="D33" s="7">
        <v>-3000000</v>
      </c>
      <c r="E33" t="s">
        <v>260</v>
      </c>
    </row>
    <row r="34" spans="4:5" x14ac:dyDescent="0.25">
      <c r="D34" s="7">
        <v>-150000</v>
      </c>
      <c r="E34" t="s">
        <v>265</v>
      </c>
    </row>
    <row r="35" spans="4:5" x14ac:dyDescent="0.25">
      <c r="D35" s="7">
        <v>350000</v>
      </c>
      <c r="E35" t="s">
        <v>266</v>
      </c>
    </row>
    <row r="36" spans="4:5" x14ac:dyDescent="0.25">
      <c r="D36" s="7">
        <v>-50000</v>
      </c>
      <c r="E36" t="s">
        <v>306</v>
      </c>
    </row>
    <row r="37" spans="4:5" x14ac:dyDescent="0.25">
      <c r="D37" s="7">
        <v>242000</v>
      </c>
      <c r="E37" t="s">
        <v>328</v>
      </c>
    </row>
    <row r="38" spans="4:5" x14ac:dyDescent="0.25">
      <c r="D38" s="7">
        <v>-40000</v>
      </c>
      <c r="E38" t="s">
        <v>336</v>
      </c>
    </row>
    <row r="39" spans="4:5" x14ac:dyDescent="0.25">
      <c r="D39" s="7">
        <v>200000</v>
      </c>
      <c r="E39" t="s">
        <v>346</v>
      </c>
    </row>
    <row r="40" spans="4:5" x14ac:dyDescent="0.25">
      <c r="D40" s="7">
        <v>73500</v>
      </c>
      <c r="E40" t="s">
        <v>347</v>
      </c>
    </row>
    <row r="41" spans="4:5" x14ac:dyDescent="0.25">
      <c r="D41" s="7">
        <v>-67000</v>
      </c>
      <c r="E41" t="s">
        <v>348</v>
      </c>
    </row>
    <row r="42" spans="4:5" x14ac:dyDescent="0.25">
      <c r="D42" s="7">
        <v>9000000</v>
      </c>
      <c r="E42" t="s">
        <v>349</v>
      </c>
    </row>
    <row r="43" spans="4:5" x14ac:dyDescent="0.25">
      <c r="D43" s="7"/>
    </row>
    <row r="44" spans="4:5" x14ac:dyDescent="0.25">
      <c r="D44" s="7"/>
    </row>
    <row r="45" spans="4:5" x14ac:dyDescent="0.25">
      <c r="D45" s="7">
        <f>SUM(D30:D42)</f>
        <v>13241802</v>
      </c>
      <c r="E45" t="s">
        <v>6</v>
      </c>
    </row>
    <row r="46" spans="4:5" x14ac:dyDescent="0.25">
      <c r="D46" s="7"/>
    </row>
    <row r="47" spans="4:5" x14ac:dyDescent="0.25">
      <c r="D47" s="7"/>
    </row>
    <row r="48" spans="4:5" x14ac:dyDescent="0.25">
      <c r="D48" s="7"/>
    </row>
    <row r="49" spans="4:5" x14ac:dyDescent="0.25">
      <c r="D49" s="7"/>
    </row>
    <row r="50" spans="4:5" x14ac:dyDescent="0.25">
      <c r="D50" s="7"/>
    </row>
    <row r="51" spans="4:5" x14ac:dyDescent="0.25">
      <c r="D51" s="7"/>
      <c r="E51" s="22"/>
    </row>
    <row r="52" spans="4:5" x14ac:dyDescent="0.25">
      <c r="D52" s="7"/>
    </row>
    <row r="53" spans="4:5" x14ac:dyDescent="0.25">
      <c r="D53" s="7"/>
    </row>
    <row r="54" spans="4:5" x14ac:dyDescent="0.25">
      <c r="D54" s="7"/>
    </row>
    <row r="55" spans="4:5" x14ac:dyDescent="0.25">
      <c r="D55" s="7"/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87.42578125" customWidth="1"/>
    <col min="6" max="6" width="18.85546875" bestFit="1" customWidth="1"/>
    <col min="7" max="7" width="15" bestFit="1" customWidth="1"/>
    <col min="8" max="9" width="12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'بهمن 95'!B24</f>
        <v>10894034</v>
      </c>
      <c r="C2" s="1">
        <f>'بهمن 95'!C24</f>
        <v>10894034</v>
      </c>
      <c r="D2" s="3">
        <f>B2-C2</f>
        <v>0</v>
      </c>
      <c r="E2" s="2" t="s">
        <v>59</v>
      </c>
      <c r="F2">
        <v>30</v>
      </c>
      <c r="G2">
        <f>B2*F2</f>
        <v>326821020</v>
      </c>
      <c r="H2">
        <f>C2*F2</f>
        <v>326821020</v>
      </c>
      <c r="I2">
        <f>D2*F2</f>
        <v>0</v>
      </c>
      <c r="O2">
        <v>1</v>
      </c>
      <c r="P2">
        <v>29</v>
      </c>
      <c r="Q2">
        <v>30</v>
      </c>
    </row>
    <row r="3" spans="1:17" x14ac:dyDescent="0.25">
      <c r="A3" s="20" t="s">
        <v>410</v>
      </c>
      <c r="B3" s="18">
        <v>90494</v>
      </c>
      <c r="C3" s="18">
        <v>75115</v>
      </c>
      <c r="D3" s="3">
        <f t="shared" ref="D3:D22" si="0">B3-C3</f>
        <v>15379</v>
      </c>
      <c r="E3" s="25" t="s">
        <v>407</v>
      </c>
      <c r="F3">
        <v>29</v>
      </c>
      <c r="G3">
        <f t="shared" ref="G3:G23" si="1">B3*F3</f>
        <v>2624326</v>
      </c>
      <c r="H3">
        <f t="shared" ref="H3:H23" si="2">C3*F3</f>
        <v>2178335</v>
      </c>
      <c r="I3">
        <f t="shared" ref="I3:I23" si="3">D3*F3</f>
        <v>445991</v>
      </c>
      <c r="O3">
        <v>2</v>
      </c>
      <c r="P3">
        <v>28</v>
      </c>
      <c r="Q3">
        <v>29</v>
      </c>
    </row>
    <row r="4" spans="1:17" x14ac:dyDescent="0.25">
      <c r="A4" s="20" t="s">
        <v>416</v>
      </c>
      <c r="B4" s="18">
        <v>-1700700</v>
      </c>
      <c r="C4" s="18">
        <v>0</v>
      </c>
      <c r="D4" s="3">
        <f t="shared" si="0"/>
        <v>-1700700</v>
      </c>
      <c r="E4" s="20" t="s">
        <v>422</v>
      </c>
      <c r="F4">
        <v>28</v>
      </c>
      <c r="G4">
        <f t="shared" si="1"/>
        <v>-47619600</v>
      </c>
      <c r="H4">
        <f t="shared" si="2"/>
        <v>0</v>
      </c>
      <c r="I4">
        <f t="shared" si="3"/>
        <v>-47619600</v>
      </c>
      <c r="O4">
        <v>3</v>
      </c>
      <c r="P4">
        <v>27</v>
      </c>
      <c r="Q4">
        <v>28</v>
      </c>
    </row>
    <row r="5" spans="1:17" x14ac:dyDescent="0.25">
      <c r="A5" s="32" t="s">
        <v>434</v>
      </c>
      <c r="B5" s="18">
        <v>-1000500</v>
      </c>
      <c r="C5" s="18">
        <v>0</v>
      </c>
      <c r="D5" s="3">
        <f t="shared" si="0"/>
        <v>-1000500</v>
      </c>
      <c r="E5" s="20" t="s">
        <v>435</v>
      </c>
      <c r="F5">
        <v>24</v>
      </c>
      <c r="G5">
        <f t="shared" si="1"/>
        <v>-24012000</v>
      </c>
      <c r="H5">
        <f t="shared" si="2"/>
        <v>0</v>
      </c>
      <c r="I5">
        <f t="shared" si="3"/>
        <v>-24012000</v>
      </c>
      <c r="O5">
        <v>4</v>
      </c>
      <c r="P5">
        <v>26</v>
      </c>
      <c r="Q5">
        <v>27</v>
      </c>
    </row>
    <row r="6" spans="1:17" x14ac:dyDescent="0.25">
      <c r="A6" s="17" t="s">
        <v>446</v>
      </c>
      <c r="B6" s="18">
        <v>20000000</v>
      </c>
      <c r="C6" s="18">
        <v>0</v>
      </c>
      <c r="D6" s="3">
        <f t="shared" si="0"/>
        <v>20000000</v>
      </c>
      <c r="E6" s="19" t="s">
        <v>447</v>
      </c>
      <c r="F6">
        <v>20</v>
      </c>
      <c r="G6">
        <f t="shared" si="1"/>
        <v>400000000</v>
      </c>
      <c r="H6">
        <f t="shared" si="2"/>
        <v>0</v>
      </c>
      <c r="I6">
        <f t="shared" si="3"/>
        <v>400000000</v>
      </c>
      <c r="O6">
        <v>5</v>
      </c>
      <c r="P6">
        <v>25</v>
      </c>
      <c r="Q6">
        <v>26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 t="s">
        <v>350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28283328</v>
      </c>
      <c r="C24" s="3">
        <f>SUM(C2:C22)</f>
        <v>10969149</v>
      </c>
      <c r="D24" s="3">
        <f>SUM(D2:D22)</f>
        <v>17314179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657813746</v>
      </c>
      <c r="H25">
        <f>SUM(H2:H23)</f>
        <v>328999355</v>
      </c>
      <c r="I25">
        <f>SUM(I2:I23)</f>
        <v>328814391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D29" s="44"/>
      <c r="E29" s="44" t="s">
        <v>85</v>
      </c>
      <c r="O29">
        <v>28</v>
      </c>
      <c r="P29">
        <v>2</v>
      </c>
      <c r="Q29">
        <v>3</v>
      </c>
    </row>
    <row r="30" spans="1:17" x14ac:dyDescent="0.25">
      <c r="D30" s="45">
        <v>13241802</v>
      </c>
      <c r="E30" s="44" t="s">
        <v>95</v>
      </c>
      <c r="G30" s="1">
        <v>174678</v>
      </c>
      <c r="H30" s="1">
        <f>G30*H25/G25</f>
        <v>87363.557970845446</v>
      </c>
      <c r="I30" s="1">
        <f>G30*I25/G25</f>
        <v>87314.442029154554</v>
      </c>
      <c r="O30">
        <v>29</v>
      </c>
      <c r="P30">
        <v>1</v>
      </c>
      <c r="Q30">
        <v>2</v>
      </c>
    </row>
    <row r="31" spans="1:17" x14ac:dyDescent="0.25">
      <c r="D31" s="45">
        <v>-3000000</v>
      </c>
      <c r="E31" s="44" t="s">
        <v>413</v>
      </c>
      <c r="G31" s="9" t="s">
        <v>415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45">
        <v>1750000</v>
      </c>
      <c r="E32" s="44" t="s">
        <v>414</v>
      </c>
      <c r="P32" t="s">
        <v>60</v>
      </c>
      <c r="Q32" t="s">
        <v>61</v>
      </c>
    </row>
    <row r="33" spans="4:7" x14ac:dyDescent="0.25">
      <c r="D33" s="45">
        <v>8100000</v>
      </c>
      <c r="E33" s="44" t="s">
        <v>423</v>
      </c>
    </row>
    <row r="34" spans="4:7" x14ac:dyDescent="0.25">
      <c r="D34" s="45">
        <v>595000</v>
      </c>
      <c r="E34" s="44" t="s">
        <v>424</v>
      </c>
    </row>
    <row r="35" spans="4:7" x14ac:dyDescent="0.25">
      <c r="D35" s="45">
        <v>-1210000</v>
      </c>
      <c r="E35" s="44" t="s">
        <v>425</v>
      </c>
    </row>
    <row r="36" spans="4:7" x14ac:dyDescent="0.25">
      <c r="D36" s="45">
        <v>-22000000</v>
      </c>
      <c r="E36" s="43" t="s">
        <v>426</v>
      </c>
    </row>
    <row r="37" spans="4:7" x14ac:dyDescent="0.25">
      <c r="D37" s="45">
        <v>3000000</v>
      </c>
      <c r="E37" s="44" t="s">
        <v>427</v>
      </c>
    </row>
    <row r="38" spans="4:7" x14ac:dyDescent="0.25">
      <c r="D38" s="7">
        <v>3000000</v>
      </c>
      <c r="E38" s="44" t="s">
        <v>430</v>
      </c>
      <c r="G38">
        <f>G25*11/36500</f>
        <v>198245.23852054795</v>
      </c>
    </row>
    <row r="39" spans="4:7" x14ac:dyDescent="0.25">
      <c r="D39" s="7">
        <v>-6000000</v>
      </c>
      <c r="E39" s="44" t="s">
        <v>440</v>
      </c>
    </row>
    <row r="40" spans="4:7" x14ac:dyDescent="0.25">
      <c r="D40" s="7">
        <v>6000000</v>
      </c>
      <c r="E40" s="44" t="s">
        <v>444</v>
      </c>
    </row>
    <row r="41" spans="4:7" x14ac:dyDescent="0.25">
      <c r="D41" s="7">
        <v>120000</v>
      </c>
      <c r="E41" s="44" t="s">
        <v>445</v>
      </c>
    </row>
    <row r="42" spans="4:7" x14ac:dyDescent="0.25">
      <c r="D42" s="7">
        <v>-100000</v>
      </c>
      <c r="E42" s="44" t="s">
        <v>167</v>
      </c>
    </row>
    <row r="43" spans="4:7" x14ac:dyDescent="0.25">
      <c r="D43" s="7">
        <v>200000</v>
      </c>
      <c r="E43" s="44" t="s">
        <v>452</v>
      </c>
    </row>
    <row r="44" spans="4:7" x14ac:dyDescent="0.25">
      <c r="D44" s="7">
        <v>50000</v>
      </c>
      <c r="E44" s="44" t="s">
        <v>470</v>
      </c>
    </row>
    <row r="45" spans="4:7" x14ac:dyDescent="0.25">
      <c r="D45" s="7">
        <v>-102000</v>
      </c>
      <c r="E45" s="44" t="s">
        <v>476</v>
      </c>
    </row>
    <row r="46" spans="4:7" x14ac:dyDescent="0.25">
      <c r="D46" s="7">
        <v>660000</v>
      </c>
      <c r="E46" s="44" t="s">
        <v>477</v>
      </c>
    </row>
    <row r="47" spans="4:7" x14ac:dyDescent="0.25">
      <c r="D47" s="7">
        <v>1000000</v>
      </c>
      <c r="E47" s="44" t="s">
        <v>480</v>
      </c>
    </row>
    <row r="48" spans="4:7" x14ac:dyDescent="0.25">
      <c r="D48" s="7">
        <v>-509000</v>
      </c>
      <c r="E48" s="44" t="s">
        <v>481</v>
      </c>
    </row>
    <row r="49" spans="4:5" x14ac:dyDescent="0.25">
      <c r="D49" s="7">
        <v>-168500</v>
      </c>
      <c r="E49" s="44" t="s">
        <v>482</v>
      </c>
    </row>
    <row r="50" spans="4:5" x14ac:dyDescent="0.25">
      <c r="D50" s="7"/>
      <c r="E50" s="44"/>
    </row>
    <row r="51" spans="4:5" x14ac:dyDescent="0.25">
      <c r="D51" s="7"/>
      <c r="E51" s="44"/>
    </row>
    <row r="52" spans="4:5" x14ac:dyDescent="0.25">
      <c r="D52" s="7"/>
      <c r="E52" s="44" t="s">
        <v>25</v>
      </c>
    </row>
    <row r="53" spans="4:5" x14ac:dyDescent="0.25">
      <c r="D53" s="7"/>
      <c r="E53" s="44" t="s">
        <v>25</v>
      </c>
    </row>
    <row r="54" spans="4:5" x14ac:dyDescent="0.25">
      <c r="D54" s="7" t="s">
        <v>25</v>
      </c>
      <c r="E54" s="44" t="s">
        <v>25</v>
      </c>
    </row>
    <row r="55" spans="4:5" x14ac:dyDescent="0.25">
      <c r="D55" s="7">
        <f>SUM(D30:D54)</f>
        <v>4627302</v>
      </c>
      <c r="E55" t="s">
        <v>6</v>
      </c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6"/>
  <sheetViews>
    <sheetView workbookViewId="0">
      <pane ySplit="1" topLeftCell="A116" activePane="bottomLeft" state="frozen"/>
      <selection pane="bottomLeft" activeCell="L129" sqref="L129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5.85546875" customWidth="1"/>
    <col min="4" max="4" width="16.85546875" bestFit="1" customWidth="1"/>
    <col min="5" max="5" width="31.7109375" customWidth="1"/>
    <col min="6" max="6" width="20.7109375" customWidth="1"/>
    <col min="7" max="7" width="32" bestFit="1" customWidth="1"/>
    <col min="8" max="8" width="23.5703125" customWidth="1"/>
    <col min="9" max="9" width="18.85546875" bestFit="1" customWidth="1"/>
    <col min="10" max="11" width="20.7109375" bestFit="1" customWidth="1"/>
    <col min="12" max="13" width="17.85546875" bestFit="1" customWidth="1"/>
    <col min="14" max="14" width="16.140625" bestFit="1" customWidth="1"/>
    <col min="15" max="15" width="15.140625" bestFit="1" customWidth="1"/>
  </cols>
  <sheetData>
    <row r="1" spans="1:11" ht="26.25" customHeight="1" x14ac:dyDescent="0.25">
      <c r="A1" s="11" t="s">
        <v>180</v>
      </c>
      <c r="B1" s="11" t="s">
        <v>267</v>
      </c>
      <c r="C1" s="11" t="s">
        <v>4</v>
      </c>
      <c r="D1" s="11" t="s">
        <v>499</v>
      </c>
      <c r="E1" s="11" t="s">
        <v>25</v>
      </c>
      <c r="F1" s="39" t="s">
        <v>280</v>
      </c>
      <c r="G1" s="39" t="s">
        <v>281</v>
      </c>
      <c r="H1" s="39" t="s">
        <v>285</v>
      </c>
      <c r="I1" s="11" t="s">
        <v>35</v>
      </c>
      <c r="J1" s="56" t="s">
        <v>36</v>
      </c>
      <c r="K1" s="56" t="s">
        <v>500</v>
      </c>
    </row>
    <row r="2" spans="1:11" x14ac:dyDescent="0.25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 s="39">
        <v>1</v>
      </c>
      <c r="G2" s="39">
        <f>G3+F2</f>
        <v>471</v>
      </c>
      <c r="H2" s="39">
        <f>IF(B2&gt;0,1,0)</f>
        <v>1</v>
      </c>
      <c r="I2" s="11">
        <f>B2*(G2-H2)</f>
        <v>7849000</v>
      </c>
      <c r="J2" s="56">
        <f>C2*(G2-H2)</f>
        <v>7849000</v>
      </c>
      <c r="K2" s="56">
        <f>D2*(G2-H2)</f>
        <v>0</v>
      </c>
    </row>
    <row r="3" spans="1:11" x14ac:dyDescent="0.25">
      <c r="A3" s="2" t="s">
        <v>2</v>
      </c>
      <c r="B3" s="1">
        <v>19900000</v>
      </c>
      <c r="C3" s="1">
        <v>11387000</v>
      </c>
      <c r="D3" s="3">
        <f t="shared" ref="D3:D19" si="0">B3-C3</f>
        <v>8513000</v>
      </c>
      <c r="E3" s="2" t="s">
        <v>9</v>
      </c>
      <c r="F3" s="39">
        <v>0</v>
      </c>
      <c r="G3" s="39">
        <f t="shared" ref="G3:G66" si="1">G4+F3</f>
        <v>470</v>
      </c>
      <c r="H3" s="39">
        <f t="shared" ref="H3:H66" si="2">IF(B3&gt;0,1,0)</f>
        <v>1</v>
      </c>
      <c r="I3" s="11">
        <f t="shared" ref="I3:I66" si="3">B3*(G3-H3)</f>
        <v>9333100000</v>
      </c>
      <c r="J3" s="56">
        <f t="shared" ref="J3:J66" si="4">C3*(G3-H3)</f>
        <v>5340503000</v>
      </c>
      <c r="K3" s="56">
        <f t="shared" ref="K3:K66" si="5">D3*(G3-H3)</f>
        <v>3992597000</v>
      </c>
    </row>
    <row r="4" spans="1:11" x14ac:dyDescent="0.25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 s="39">
        <v>2</v>
      </c>
      <c r="G4" s="39">
        <f t="shared" si="1"/>
        <v>470</v>
      </c>
      <c r="H4" s="39">
        <f t="shared" si="2"/>
        <v>0</v>
      </c>
      <c r="I4" s="11">
        <f t="shared" si="3"/>
        <v>0</v>
      </c>
      <c r="J4" s="56">
        <f t="shared" si="4"/>
        <v>3995000</v>
      </c>
      <c r="K4" s="56">
        <f t="shared" si="5"/>
        <v>-3995000</v>
      </c>
    </row>
    <row r="5" spans="1:11" x14ac:dyDescent="0.25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 s="39">
        <v>7</v>
      </c>
      <c r="G5" s="39">
        <f t="shared" si="1"/>
        <v>468</v>
      </c>
      <c r="H5" s="39">
        <f t="shared" si="2"/>
        <v>1</v>
      </c>
      <c r="I5" s="11">
        <f t="shared" si="3"/>
        <v>934000000</v>
      </c>
      <c r="J5" s="56">
        <f t="shared" si="4"/>
        <v>0</v>
      </c>
      <c r="K5" s="56">
        <f t="shared" si="5"/>
        <v>934000000</v>
      </c>
    </row>
    <row r="6" spans="1:11" x14ac:dyDescent="0.25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 s="39">
        <v>4</v>
      </c>
      <c r="G6" s="39">
        <f t="shared" si="1"/>
        <v>461</v>
      </c>
      <c r="H6" s="39">
        <f t="shared" si="2"/>
        <v>0</v>
      </c>
      <c r="I6" s="11">
        <f t="shared" si="3"/>
        <v>-2305000</v>
      </c>
      <c r="J6" s="56">
        <f t="shared" si="4"/>
        <v>0</v>
      </c>
      <c r="K6" s="56">
        <f t="shared" si="5"/>
        <v>-2305000</v>
      </c>
    </row>
    <row r="7" spans="1:11" x14ac:dyDescent="0.25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 s="39">
        <v>1</v>
      </c>
      <c r="G7" s="39">
        <f t="shared" si="1"/>
        <v>457</v>
      </c>
      <c r="H7" s="39">
        <f t="shared" si="2"/>
        <v>0</v>
      </c>
      <c r="I7" s="11">
        <f t="shared" si="3"/>
        <v>-548628500</v>
      </c>
      <c r="J7" s="56">
        <f t="shared" si="4"/>
        <v>0</v>
      </c>
      <c r="K7" s="56">
        <f t="shared" si="5"/>
        <v>-548628500</v>
      </c>
    </row>
    <row r="8" spans="1:11" x14ac:dyDescent="0.25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 s="39">
        <v>2</v>
      </c>
      <c r="G8" s="39">
        <f t="shared" si="1"/>
        <v>456</v>
      </c>
      <c r="H8" s="39">
        <f t="shared" si="2"/>
        <v>0</v>
      </c>
      <c r="I8" s="11">
        <f t="shared" si="3"/>
        <v>-91200000</v>
      </c>
      <c r="J8" s="56">
        <f t="shared" si="4"/>
        <v>0</v>
      </c>
      <c r="K8" s="56">
        <f t="shared" si="5"/>
        <v>-91200000</v>
      </c>
    </row>
    <row r="9" spans="1:11" x14ac:dyDescent="0.25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 s="39">
        <v>9</v>
      </c>
      <c r="G9" s="39">
        <f t="shared" si="1"/>
        <v>454</v>
      </c>
      <c r="H9" s="39">
        <f t="shared" si="2"/>
        <v>0</v>
      </c>
      <c r="I9" s="11">
        <f t="shared" si="3"/>
        <v>-320297000</v>
      </c>
      <c r="J9" s="56">
        <f t="shared" si="4"/>
        <v>0</v>
      </c>
      <c r="K9" s="56">
        <f t="shared" si="5"/>
        <v>-320297000</v>
      </c>
    </row>
    <row r="10" spans="1:11" x14ac:dyDescent="0.25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 s="39">
        <v>0</v>
      </c>
      <c r="G10" s="39">
        <f t="shared" si="1"/>
        <v>445</v>
      </c>
      <c r="H10" s="39">
        <f t="shared" si="2"/>
        <v>0</v>
      </c>
      <c r="I10" s="11">
        <f t="shared" si="3"/>
        <v>-89000000</v>
      </c>
      <c r="J10" s="56">
        <f t="shared" si="4"/>
        <v>0</v>
      </c>
      <c r="K10" s="56">
        <f t="shared" si="5"/>
        <v>-89000000</v>
      </c>
    </row>
    <row r="11" spans="1:11" x14ac:dyDescent="0.25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 s="39">
        <v>4</v>
      </c>
      <c r="G11" s="39">
        <f t="shared" si="1"/>
        <v>445</v>
      </c>
      <c r="H11" s="39">
        <f t="shared" si="2"/>
        <v>1</v>
      </c>
      <c r="I11" s="11">
        <f t="shared" si="3"/>
        <v>444000000</v>
      </c>
      <c r="J11" s="56">
        <f t="shared" si="4"/>
        <v>0</v>
      </c>
      <c r="K11" s="56">
        <f t="shared" si="5"/>
        <v>444000000</v>
      </c>
    </row>
    <row r="12" spans="1:11" x14ac:dyDescent="0.25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 s="39">
        <v>5</v>
      </c>
      <c r="G12" s="39">
        <f t="shared" si="1"/>
        <v>441</v>
      </c>
      <c r="H12" s="39">
        <f t="shared" si="2"/>
        <v>0</v>
      </c>
      <c r="I12" s="11">
        <f t="shared" si="3"/>
        <v>-132300000</v>
      </c>
      <c r="J12" s="56">
        <f t="shared" si="4"/>
        <v>0</v>
      </c>
      <c r="K12" s="56">
        <f t="shared" si="5"/>
        <v>-132300000</v>
      </c>
    </row>
    <row r="13" spans="1:11" x14ac:dyDescent="0.25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 s="39">
        <v>0</v>
      </c>
      <c r="G13" s="39">
        <f t="shared" si="1"/>
        <v>436</v>
      </c>
      <c r="H13" s="39">
        <f t="shared" si="2"/>
        <v>0</v>
      </c>
      <c r="I13" s="11">
        <f t="shared" si="3"/>
        <v>-27032000</v>
      </c>
      <c r="J13" s="56">
        <f t="shared" si="4"/>
        <v>0</v>
      </c>
      <c r="K13" s="56">
        <f t="shared" si="5"/>
        <v>-27032000</v>
      </c>
    </row>
    <row r="14" spans="1:11" x14ac:dyDescent="0.25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 s="39">
        <v>1</v>
      </c>
      <c r="G14" s="39">
        <f t="shared" si="1"/>
        <v>436</v>
      </c>
      <c r="H14" s="39">
        <f t="shared" si="2"/>
        <v>1</v>
      </c>
      <c r="I14" s="11">
        <f t="shared" si="3"/>
        <v>870000000</v>
      </c>
      <c r="J14" s="56">
        <f t="shared" si="4"/>
        <v>0</v>
      </c>
      <c r="K14" s="56">
        <f t="shared" si="5"/>
        <v>870000000</v>
      </c>
    </row>
    <row r="15" spans="1:11" x14ac:dyDescent="0.25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 s="39">
        <v>0</v>
      </c>
      <c r="G15" s="39">
        <f t="shared" si="1"/>
        <v>435</v>
      </c>
      <c r="H15" s="39">
        <f t="shared" si="2"/>
        <v>1</v>
      </c>
      <c r="I15" s="11">
        <f t="shared" si="3"/>
        <v>781200000</v>
      </c>
      <c r="J15" s="56">
        <f t="shared" si="4"/>
        <v>0</v>
      </c>
      <c r="K15" s="56">
        <f t="shared" si="5"/>
        <v>781200000</v>
      </c>
    </row>
    <row r="16" spans="1:11" x14ac:dyDescent="0.25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 s="39">
        <v>4</v>
      </c>
      <c r="G16" s="39">
        <f t="shared" si="1"/>
        <v>435</v>
      </c>
      <c r="H16" s="39">
        <f t="shared" si="2"/>
        <v>0</v>
      </c>
      <c r="I16" s="11">
        <f t="shared" si="3"/>
        <v>-87000000</v>
      </c>
      <c r="J16" s="56">
        <f t="shared" si="4"/>
        <v>0</v>
      </c>
      <c r="K16" s="56">
        <f t="shared" si="5"/>
        <v>-87000000</v>
      </c>
    </row>
    <row r="17" spans="1:12" x14ac:dyDescent="0.25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 s="39">
        <v>1</v>
      </c>
      <c r="G17" s="39">
        <f t="shared" si="1"/>
        <v>431</v>
      </c>
      <c r="H17" s="39">
        <f t="shared" si="2"/>
        <v>0</v>
      </c>
      <c r="I17" s="11">
        <f t="shared" si="3"/>
        <v>-862000000</v>
      </c>
      <c r="J17" s="56">
        <f t="shared" si="4"/>
        <v>0</v>
      </c>
      <c r="K17" s="56">
        <f t="shared" si="5"/>
        <v>-862000000</v>
      </c>
      <c r="L17" t="s">
        <v>25</v>
      </c>
    </row>
    <row r="18" spans="1:12" x14ac:dyDescent="0.25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 s="39">
        <v>1</v>
      </c>
      <c r="G18" s="39">
        <f t="shared" si="1"/>
        <v>430</v>
      </c>
      <c r="H18" s="39">
        <f t="shared" si="2"/>
        <v>0</v>
      </c>
      <c r="I18" s="11">
        <f t="shared" si="3"/>
        <v>-129000000</v>
      </c>
      <c r="J18" s="56">
        <f t="shared" si="4"/>
        <v>0</v>
      </c>
      <c r="K18" s="56">
        <f t="shared" si="5"/>
        <v>-129000000</v>
      </c>
    </row>
    <row r="19" spans="1:12" x14ac:dyDescent="0.25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 s="39">
        <v>2</v>
      </c>
      <c r="G19" s="39">
        <f t="shared" si="1"/>
        <v>429</v>
      </c>
      <c r="H19" s="39">
        <f t="shared" si="2"/>
        <v>0</v>
      </c>
      <c r="I19" s="11">
        <f t="shared" si="3"/>
        <v>-85800000</v>
      </c>
      <c r="J19" s="56">
        <f t="shared" si="4"/>
        <v>0</v>
      </c>
      <c r="K19" s="56">
        <f t="shared" si="5"/>
        <v>-85800000</v>
      </c>
    </row>
    <row r="20" spans="1:12" x14ac:dyDescent="0.25">
      <c r="A20" s="4">
        <v>34702</v>
      </c>
      <c r="B20" s="1">
        <v>271089</v>
      </c>
      <c r="C20" s="1">
        <v>147452</v>
      </c>
      <c r="D20" s="3">
        <f>B20-C20</f>
        <v>123637</v>
      </c>
      <c r="E20" s="5" t="s">
        <v>31</v>
      </c>
      <c r="F20" s="39">
        <v>2</v>
      </c>
      <c r="G20" s="39">
        <f t="shared" si="1"/>
        <v>427</v>
      </c>
      <c r="H20" s="39">
        <f t="shared" si="2"/>
        <v>1</v>
      </c>
      <c r="I20" s="11">
        <f t="shared" si="3"/>
        <v>115483914</v>
      </c>
      <c r="J20" s="56">
        <f t="shared" si="4"/>
        <v>62814552</v>
      </c>
      <c r="K20" s="56">
        <f t="shared" si="5"/>
        <v>52669362</v>
      </c>
    </row>
    <row r="21" spans="1:12" x14ac:dyDescent="0.25">
      <c r="A21" s="4">
        <v>34761</v>
      </c>
      <c r="B21" s="1">
        <v>-1505700</v>
      </c>
      <c r="C21" s="1">
        <v>0</v>
      </c>
      <c r="D21" s="3">
        <f t="shared" ref="D21:D84" si="6">B21-C21</f>
        <v>-1505700</v>
      </c>
      <c r="E21" s="2" t="s">
        <v>32</v>
      </c>
      <c r="F21" s="39">
        <v>3</v>
      </c>
      <c r="G21" s="39">
        <f t="shared" si="1"/>
        <v>425</v>
      </c>
      <c r="H21" s="39">
        <f t="shared" si="2"/>
        <v>0</v>
      </c>
      <c r="I21" s="11">
        <f t="shared" si="3"/>
        <v>-639922500</v>
      </c>
      <c r="J21" s="56">
        <f t="shared" si="4"/>
        <v>0</v>
      </c>
      <c r="K21" s="56">
        <f t="shared" si="5"/>
        <v>-639922500</v>
      </c>
    </row>
    <row r="22" spans="1:12" x14ac:dyDescent="0.25">
      <c r="A22" s="4">
        <v>34853</v>
      </c>
      <c r="B22" s="1">
        <v>3000000</v>
      </c>
      <c r="C22" s="1">
        <v>0</v>
      </c>
      <c r="D22" s="3">
        <f t="shared" si="6"/>
        <v>3000000</v>
      </c>
      <c r="E22" s="2" t="s">
        <v>33</v>
      </c>
      <c r="F22" s="39">
        <v>1</v>
      </c>
      <c r="G22" s="39">
        <f t="shared" si="1"/>
        <v>422</v>
      </c>
      <c r="H22" s="39">
        <f t="shared" si="2"/>
        <v>1</v>
      </c>
      <c r="I22" s="11">
        <f t="shared" si="3"/>
        <v>1263000000</v>
      </c>
      <c r="J22" s="56">
        <f t="shared" si="4"/>
        <v>0</v>
      </c>
      <c r="K22" s="56">
        <f t="shared" si="5"/>
        <v>1263000000</v>
      </c>
    </row>
    <row r="23" spans="1:12" x14ac:dyDescent="0.25">
      <c r="A23" s="4">
        <v>34883</v>
      </c>
      <c r="B23" s="1">
        <v>1000000</v>
      </c>
      <c r="C23" s="1">
        <v>0</v>
      </c>
      <c r="D23" s="3">
        <f t="shared" si="6"/>
        <v>1000000</v>
      </c>
      <c r="E23" s="2" t="s">
        <v>34</v>
      </c>
      <c r="F23" s="39">
        <v>1</v>
      </c>
      <c r="G23" s="39">
        <f t="shared" si="1"/>
        <v>421</v>
      </c>
      <c r="H23" s="39">
        <f t="shared" si="2"/>
        <v>1</v>
      </c>
      <c r="I23" s="11">
        <f t="shared" si="3"/>
        <v>420000000</v>
      </c>
      <c r="J23" s="56">
        <f t="shared" si="4"/>
        <v>0</v>
      </c>
      <c r="K23" s="56">
        <f t="shared" si="5"/>
        <v>420000000</v>
      </c>
    </row>
    <row r="24" spans="1:12" x14ac:dyDescent="0.25">
      <c r="A24" s="4">
        <v>34914</v>
      </c>
      <c r="B24" s="1">
        <v>-3000900</v>
      </c>
      <c r="C24" s="1">
        <v>0</v>
      </c>
      <c r="D24" s="3">
        <f t="shared" si="6"/>
        <v>-3000900</v>
      </c>
      <c r="E24" s="2" t="s">
        <v>43</v>
      </c>
      <c r="F24" s="39">
        <v>15</v>
      </c>
      <c r="G24" s="39">
        <f t="shared" si="1"/>
        <v>420</v>
      </c>
      <c r="H24" s="39">
        <f t="shared" si="2"/>
        <v>0</v>
      </c>
      <c r="I24" s="11">
        <f t="shared" si="3"/>
        <v>-1260378000</v>
      </c>
      <c r="J24" s="56">
        <f t="shared" si="4"/>
        <v>0</v>
      </c>
      <c r="K24" s="56">
        <f t="shared" si="5"/>
        <v>-1260378000</v>
      </c>
    </row>
    <row r="25" spans="1:12" x14ac:dyDescent="0.25">
      <c r="A25" s="4" t="s">
        <v>44</v>
      </c>
      <c r="B25" s="1">
        <v>1500000</v>
      </c>
      <c r="C25" s="1">
        <v>0</v>
      </c>
      <c r="D25" s="3">
        <f t="shared" si="6"/>
        <v>1500000</v>
      </c>
      <c r="E25" s="2" t="s">
        <v>45</v>
      </c>
      <c r="F25" s="39">
        <v>8</v>
      </c>
      <c r="G25" s="39">
        <f t="shared" si="1"/>
        <v>405</v>
      </c>
      <c r="H25" s="39">
        <f t="shared" si="2"/>
        <v>1</v>
      </c>
      <c r="I25" s="11">
        <f t="shared" si="3"/>
        <v>606000000</v>
      </c>
      <c r="J25" s="56">
        <f t="shared" si="4"/>
        <v>0</v>
      </c>
      <c r="K25" s="56">
        <f t="shared" si="5"/>
        <v>606000000</v>
      </c>
    </row>
    <row r="26" spans="1:12" x14ac:dyDescent="0.25">
      <c r="A26" s="4" t="s">
        <v>46</v>
      </c>
      <c r="B26" s="1">
        <v>-164000</v>
      </c>
      <c r="C26" s="1">
        <v>0</v>
      </c>
      <c r="D26" s="3">
        <f t="shared" si="6"/>
        <v>-164000</v>
      </c>
      <c r="E26" s="2" t="s">
        <v>47</v>
      </c>
      <c r="F26" s="39">
        <v>1</v>
      </c>
      <c r="G26" s="39">
        <f t="shared" si="1"/>
        <v>397</v>
      </c>
      <c r="H26" s="39">
        <f t="shared" si="2"/>
        <v>0</v>
      </c>
      <c r="I26" s="11">
        <f t="shared" si="3"/>
        <v>-65108000</v>
      </c>
      <c r="J26" s="56">
        <f t="shared" si="4"/>
        <v>0</v>
      </c>
      <c r="K26" s="56">
        <f t="shared" si="5"/>
        <v>-65108000</v>
      </c>
    </row>
    <row r="27" spans="1:12" x14ac:dyDescent="0.25">
      <c r="A27" s="4">
        <v>34703</v>
      </c>
      <c r="B27" s="1">
        <v>199393</v>
      </c>
      <c r="C27" s="1">
        <v>107413</v>
      </c>
      <c r="D27" s="3">
        <f t="shared" si="6"/>
        <v>91980</v>
      </c>
      <c r="E27" s="5" t="s">
        <v>48</v>
      </c>
      <c r="F27" s="39">
        <v>2</v>
      </c>
      <c r="G27" s="39">
        <f t="shared" si="1"/>
        <v>396</v>
      </c>
      <c r="H27" s="39">
        <f t="shared" si="2"/>
        <v>1</v>
      </c>
      <c r="I27" s="11">
        <f t="shared" si="3"/>
        <v>78760235</v>
      </c>
      <c r="J27" s="56">
        <f t="shared" si="4"/>
        <v>42428135</v>
      </c>
      <c r="K27" s="56">
        <f t="shared" si="5"/>
        <v>36332100</v>
      </c>
    </row>
    <row r="28" spans="1:12" x14ac:dyDescent="0.25">
      <c r="A28" s="4">
        <v>34762</v>
      </c>
      <c r="B28" s="1">
        <v>-221000</v>
      </c>
      <c r="C28" s="1">
        <v>-221000</v>
      </c>
      <c r="D28" s="3">
        <f>B28-C28</f>
        <v>0</v>
      </c>
      <c r="E28" s="2" t="s">
        <v>49</v>
      </c>
      <c r="F28" s="39">
        <v>0</v>
      </c>
      <c r="G28" s="39">
        <f t="shared" si="1"/>
        <v>394</v>
      </c>
      <c r="H28" s="39">
        <f t="shared" si="2"/>
        <v>0</v>
      </c>
      <c r="I28" s="11">
        <f t="shared" si="3"/>
        <v>-87074000</v>
      </c>
      <c r="J28" s="56">
        <f t="shared" si="4"/>
        <v>-87074000</v>
      </c>
      <c r="K28" s="56">
        <f t="shared" si="5"/>
        <v>0</v>
      </c>
    </row>
    <row r="29" spans="1:12" x14ac:dyDescent="0.25">
      <c r="A29" s="4">
        <v>34762</v>
      </c>
      <c r="B29" s="1">
        <v>-500500</v>
      </c>
      <c r="C29" s="1">
        <v>0</v>
      </c>
      <c r="D29" s="3">
        <f t="shared" si="6"/>
        <v>-500500</v>
      </c>
      <c r="E29" s="2" t="s">
        <v>50</v>
      </c>
      <c r="F29" s="39">
        <v>0</v>
      </c>
      <c r="G29" s="39">
        <f t="shared" si="1"/>
        <v>394</v>
      </c>
      <c r="H29" s="39">
        <f t="shared" si="2"/>
        <v>0</v>
      </c>
      <c r="I29" s="11">
        <f t="shared" si="3"/>
        <v>-197197000</v>
      </c>
      <c r="J29" s="56">
        <f t="shared" si="4"/>
        <v>0</v>
      </c>
      <c r="K29" s="56">
        <f t="shared" si="5"/>
        <v>-197197000</v>
      </c>
    </row>
    <row r="30" spans="1:12" x14ac:dyDescent="0.25">
      <c r="A30" s="4">
        <v>34762</v>
      </c>
      <c r="B30" s="1">
        <v>-15000000</v>
      </c>
      <c r="C30" s="1">
        <v>-15000000</v>
      </c>
      <c r="D30" s="3">
        <f t="shared" si="6"/>
        <v>0</v>
      </c>
      <c r="E30" s="2" t="s">
        <v>51</v>
      </c>
      <c r="F30" s="39">
        <v>17</v>
      </c>
      <c r="G30" s="39">
        <f t="shared" si="1"/>
        <v>394</v>
      </c>
      <c r="H30" s="39">
        <f t="shared" si="2"/>
        <v>0</v>
      </c>
      <c r="I30" s="11">
        <f t="shared" si="3"/>
        <v>-5910000000</v>
      </c>
      <c r="J30" s="56">
        <f t="shared" si="4"/>
        <v>-5910000000</v>
      </c>
      <c r="K30" s="56">
        <f t="shared" si="5"/>
        <v>0</v>
      </c>
    </row>
    <row r="31" spans="1:12" x14ac:dyDescent="0.25">
      <c r="A31" s="4" t="s">
        <v>52</v>
      </c>
      <c r="B31" s="1">
        <v>-3010900</v>
      </c>
      <c r="C31" s="1">
        <v>0</v>
      </c>
      <c r="D31" s="3">
        <f t="shared" si="6"/>
        <v>-3010900</v>
      </c>
      <c r="E31" s="2" t="s">
        <v>53</v>
      </c>
      <c r="F31" s="39">
        <v>2</v>
      </c>
      <c r="G31" s="39">
        <f t="shared" si="1"/>
        <v>377</v>
      </c>
      <c r="H31" s="39">
        <f t="shared" si="2"/>
        <v>0</v>
      </c>
      <c r="I31" s="11">
        <f t="shared" si="3"/>
        <v>-1135109300</v>
      </c>
      <c r="J31" s="56">
        <f t="shared" si="4"/>
        <v>0</v>
      </c>
      <c r="K31" s="56">
        <f t="shared" si="5"/>
        <v>-1135109300</v>
      </c>
    </row>
    <row r="32" spans="1:12" x14ac:dyDescent="0.25">
      <c r="A32" s="4" t="s">
        <v>54</v>
      </c>
      <c r="B32" s="1">
        <v>-3005900</v>
      </c>
      <c r="C32" s="1">
        <v>0</v>
      </c>
      <c r="D32" s="3">
        <f t="shared" si="6"/>
        <v>-3005900</v>
      </c>
      <c r="E32" s="2" t="s">
        <v>53</v>
      </c>
      <c r="F32" s="39">
        <v>1</v>
      </c>
      <c r="G32" s="39">
        <f t="shared" si="1"/>
        <v>375</v>
      </c>
      <c r="H32" s="39">
        <f t="shared" si="2"/>
        <v>0</v>
      </c>
      <c r="I32" s="11">
        <f t="shared" si="3"/>
        <v>-1127212500</v>
      </c>
      <c r="J32" s="56">
        <f t="shared" si="4"/>
        <v>0</v>
      </c>
      <c r="K32" s="56">
        <f t="shared" si="5"/>
        <v>-1127212500</v>
      </c>
    </row>
    <row r="33" spans="1:11" x14ac:dyDescent="0.25">
      <c r="A33" s="4" t="s">
        <v>55</v>
      </c>
      <c r="B33" s="1">
        <v>-895500</v>
      </c>
      <c r="C33" s="1">
        <v>0</v>
      </c>
      <c r="D33" s="3">
        <f t="shared" si="6"/>
        <v>-895500</v>
      </c>
      <c r="E33" s="2" t="s">
        <v>53</v>
      </c>
      <c r="F33" s="39">
        <v>0</v>
      </c>
      <c r="G33" s="39">
        <f t="shared" si="1"/>
        <v>374</v>
      </c>
      <c r="H33" s="39">
        <f t="shared" si="2"/>
        <v>0</v>
      </c>
      <c r="I33" s="11">
        <f t="shared" si="3"/>
        <v>-334917000</v>
      </c>
      <c r="J33" s="56">
        <f t="shared" si="4"/>
        <v>0</v>
      </c>
      <c r="K33" s="56">
        <f t="shared" si="5"/>
        <v>-334917000</v>
      </c>
    </row>
    <row r="34" spans="1:11" x14ac:dyDescent="0.25">
      <c r="A34" s="4" t="s">
        <v>55</v>
      </c>
      <c r="B34" s="1">
        <v>0</v>
      </c>
      <c r="C34" s="1">
        <v>1000000</v>
      </c>
      <c r="D34" s="3">
        <f t="shared" si="6"/>
        <v>-1000000</v>
      </c>
      <c r="E34" s="2" t="s">
        <v>56</v>
      </c>
      <c r="F34" s="39">
        <v>9</v>
      </c>
      <c r="G34" s="39">
        <f t="shared" si="1"/>
        <v>374</v>
      </c>
      <c r="H34" s="39">
        <f t="shared" si="2"/>
        <v>0</v>
      </c>
      <c r="I34" s="11">
        <f t="shared" si="3"/>
        <v>0</v>
      </c>
      <c r="J34" s="56">
        <f t="shared" si="4"/>
        <v>374000000</v>
      </c>
      <c r="K34" s="56">
        <f t="shared" si="5"/>
        <v>-374000000</v>
      </c>
    </row>
    <row r="35" spans="1:11" x14ac:dyDescent="0.25">
      <c r="A35" s="4" t="s">
        <v>57</v>
      </c>
      <c r="B35" s="1">
        <v>52472</v>
      </c>
      <c r="C35" s="1">
        <v>-21663</v>
      </c>
      <c r="D35" s="3">
        <f t="shared" si="6"/>
        <v>74135</v>
      </c>
      <c r="E35" s="5" t="s">
        <v>68</v>
      </c>
      <c r="F35" s="39">
        <v>0</v>
      </c>
      <c r="G35" s="39">
        <f t="shared" si="1"/>
        <v>365</v>
      </c>
      <c r="H35" s="39">
        <f t="shared" si="2"/>
        <v>1</v>
      </c>
      <c r="I35" s="11">
        <f t="shared" si="3"/>
        <v>19099808</v>
      </c>
      <c r="J35" s="56">
        <f t="shared" si="4"/>
        <v>-7885332</v>
      </c>
      <c r="K35" s="56">
        <f t="shared" si="5"/>
        <v>26985140</v>
      </c>
    </row>
    <row r="36" spans="1:11" x14ac:dyDescent="0.25">
      <c r="A36" s="4" t="s">
        <v>57</v>
      </c>
      <c r="B36" s="1">
        <v>0</v>
      </c>
      <c r="C36" s="1">
        <v>21663</v>
      </c>
      <c r="D36" s="3">
        <f t="shared" si="6"/>
        <v>-21663</v>
      </c>
      <c r="E36" s="2" t="s">
        <v>70</v>
      </c>
      <c r="F36" s="39">
        <v>10</v>
      </c>
      <c r="G36" s="39">
        <f t="shared" si="1"/>
        <v>365</v>
      </c>
      <c r="H36" s="39">
        <f t="shared" si="2"/>
        <v>0</v>
      </c>
      <c r="I36" s="11">
        <f t="shared" si="3"/>
        <v>0</v>
      </c>
      <c r="J36" s="56">
        <f t="shared" si="4"/>
        <v>7906995</v>
      </c>
      <c r="K36" s="56">
        <f t="shared" si="5"/>
        <v>-7906995</v>
      </c>
    </row>
    <row r="37" spans="1:11" x14ac:dyDescent="0.25">
      <c r="A37" s="11" t="s">
        <v>80</v>
      </c>
      <c r="B37" s="1">
        <v>-55000</v>
      </c>
      <c r="C37" s="1">
        <v>0</v>
      </c>
      <c r="D37" s="14">
        <f t="shared" si="6"/>
        <v>-55000</v>
      </c>
      <c r="E37" s="12" t="s">
        <v>81</v>
      </c>
      <c r="F37" s="39">
        <v>1</v>
      </c>
      <c r="G37" s="39">
        <f t="shared" si="1"/>
        <v>355</v>
      </c>
      <c r="H37" s="39">
        <f t="shared" si="2"/>
        <v>0</v>
      </c>
      <c r="I37" s="11">
        <f t="shared" si="3"/>
        <v>-19525000</v>
      </c>
      <c r="J37" s="56">
        <f t="shared" si="4"/>
        <v>0</v>
      </c>
      <c r="K37" s="56">
        <f t="shared" si="5"/>
        <v>-19525000</v>
      </c>
    </row>
    <row r="38" spans="1:11" x14ac:dyDescent="0.25">
      <c r="A38" s="4" t="s">
        <v>71</v>
      </c>
      <c r="B38" s="1">
        <v>3000000</v>
      </c>
      <c r="C38" s="1">
        <v>3000000</v>
      </c>
      <c r="D38" s="3">
        <f t="shared" si="6"/>
        <v>0</v>
      </c>
      <c r="E38" s="2" t="s">
        <v>72</v>
      </c>
      <c r="F38" s="39">
        <v>1</v>
      </c>
      <c r="G38" s="39">
        <f t="shared" si="1"/>
        <v>354</v>
      </c>
      <c r="H38" s="39">
        <f t="shared" si="2"/>
        <v>1</v>
      </c>
      <c r="I38" s="11">
        <f t="shared" si="3"/>
        <v>1059000000</v>
      </c>
      <c r="J38" s="56">
        <f t="shared" si="4"/>
        <v>1059000000</v>
      </c>
      <c r="K38" s="56">
        <f t="shared" si="5"/>
        <v>0</v>
      </c>
    </row>
    <row r="39" spans="1:11" x14ac:dyDescent="0.25">
      <c r="A39" s="4" t="s">
        <v>73</v>
      </c>
      <c r="B39" s="1">
        <v>2500000</v>
      </c>
      <c r="C39" s="1">
        <v>2500000</v>
      </c>
      <c r="D39" s="3">
        <f t="shared" si="6"/>
        <v>0</v>
      </c>
      <c r="E39" s="2" t="s">
        <v>74</v>
      </c>
      <c r="F39" s="39">
        <v>0</v>
      </c>
      <c r="G39" s="39">
        <f t="shared" si="1"/>
        <v>353</v>
      </c>
      <c r="H39" s="39">
        <f t="shared" si="2"/>
        <v>1</v>
      </c>
      <c r="I39" s="11">
        <f t="shared" si="3"/>
        <v>880000000</v>
      </c>
      <c r="J39" s="56">
        <f t="shared" si="4"/>
        <v>880000000</v>
      </c>
      <c r="K39" s="56">
        <f t="shared" si="5"/>
        <v>0</v>
      </c>
    </row>
    <row r="40" spans="1:11" x14ac:dyDescent="0.25">
      <c r="A40" s="4" t="s">
        <v>73</v>
      </c>
      <c r="B40" s="1">
        <v>-50000</v>
      </c>
      <c r="C40" s="1">
        <v>0</v>
      </c>
      <c r="D40" s="14">
        <f t="shared" si="6"/>
        <v>-50000</v>
      </c>
      <c r="E40" s="13" t="s">
        <v>75</v>
      </c>
      <c r="F40" s="39">
        <v>0</v>
      </c>
      <c r="G40" s="39">
        <f t="shared" si="1"/>
        <v>353</v>
      </c>
      <c r="H40" s="39">
        <f t="shared" si="2"/>
        <v>0</v>
      </c>
      <c r="I40" s="11">
        <f t="shared" si="3"/>
        <v>-17650000</v>
      </c>
      <c r="J40" s="56">
        <f t="shared" si="4"/>
        <v>0</v>
      </c>
      <c r="K40" s="56">
        <f t="shared" si="5"/>
        <v>-17650000</v>
      </c>
    </row>
    <row r="41" spans="1:11" x14ac:dyDescent="0.25">
      <c r="A41" s="4" t="s">
        <v>73</v>
      </c>
      <c r="B41" s="1">
        <v>3000000</v>
      </c>
      <c r="C41" s="1">
        <v>0</v>
      </c>
      <c r="D41" s="3">
        <f t="shared" si="6"/>
        <v>3000000</v>
      </c>
      <c r="E41" s="2" t="s">
        <v>82</v>
      </c>
      <c r="F41" s="39">
        <v>3</v>
      </c>
      <c r="G41" s="39">
        <f t="shared" si="1"/>
        <v>353</v>
      </c>
      <c r="H41" s="39">
        <f t="shared" si="2"/>
        <v>1</v>
      </c>
      <c r="I41" s="11">
        <f t="shared" si="3"/>
        <v>1056000000</v>
      </c>
      <c r="J41" s="56">
        <f t="shared" si="4"/>
        <v>0</v>
      </c>
      <c r="K41" s="56">
        <f t="shared" si="5"/>
        <v>1056000000</v>
      </c>
    </row>
    <row r="42" spans="1:11" x14ac:dyDescent="0.25">
      <c r="A42" s="4" t="s">
        <v>76</v>
      </c>
      <c r="B42" s="1">
        <v>-89200</v>
      </c>
      <c r="C42" s="1">
        <v>0</v>
      </c>
      <c r="D42" s="14">
        <f t="shared" si="6"/>
        <v>-89200</v>
      </c>
      <c r="E42" s="13" t="s">
        <v>77</v>
      </c>
      <c r="F42" s="39">
        <v>4</v>
      </c>
      <c r="G42" s="39">
        <f t="shared" si="1"/>
        <v>350</v>
      </c>
      <c r="H42" s="39">
        <f t="shared" si="2"/>
        <v>0</v>
      </c>
      <c r="I42" s="11">
        <f t="shared" si="3"/>
        <v>-31220000</v>
      </c>
      <c r="J42" s="56">
        <f t="shared" si="4"/>
        <v>0</v>
      </c>
      <c r="K42" s="56">
        <f t="shared" si="5"/>
        <v>-31220000</v>
      </c>
    </row>
    <row r="43" spans="1:11" x14ac:dyDescent="0.25">
      <c r="A43" s="4" t="s">
        <v>78</v>
      </c>
      <c r="B43" s="1">
        <v>-200000</v>
      </c>
      <c r="C43" s="1">
        <v>0</v>
      </c>
      <c r="D43" s="14">
        <f t="shared" si="6"/>
        <v>-200000</v>
      </c>
      <c r="E43" s="13" t="s">
        <v>79</v>
      </c>
      <c r="F43" s="39">
        <v>2</v>
      </c>
      <c r="G43" s="39">
        <f t="shared" si="1"/>
        <v>346</v>
      </c>
      <c r="H43" s="39">
        <f t="shared" si="2"/>
        <v>0</v>
      </c>
      <c r="I43" s="11">
        <f t="shared" si="3"/>
        <v>-69200000</v>
      </c>
      <c r="J43" s="56">
        <f t="shared" si="4"/>
        <v>0</v>
      </c>
      <c r="K43" s="56">
        <f t="shared" si="5"/>
        <v>-69200000</v>
      </c>
    </row>
    <row r="44" spans="1:11" x14ac:dyDescent="0.25">
      <c r="A44" s="11" t="s">
        <v>83</v>
      </c>
      <c r="B44" s="1">
        <v>-200000</v>
      </c>
      <c r="C44" s="1">
        <v>0</v>
      </c>
      <c r="D44" s="15">
        <f t="shared" si="6"/>
        <v>-200000</v>
      </c>
      <c r="E44" s="12" t="s">
        <v>26</v>
      </c>
      <c r="F44" s="39">
        <v>0</v>
      </c>
      <c r="G44" s="39">
        <f t="shared" si="1"/>
        <v>344</v>
      </c>
      <c r="H44" s="39">
        <f t="shared" si="2"/>
        <v>0</v>
      </c>
      <c r="I44" s="11">
        <f t="shared" si="3"/>
        <v>-68800000</v>
      </c>
      <c r="J44" s="56">
        <f t="shared" si="4"/>
        <v>0</v>
      </c>
      <c r="K44" s="56">
        <f t="shared" si="5"/>
        <v>-68800000</v>
      </c>
    </row>
    <row r="45" spans="1:11" x14ac:dyDescent="0.25">
      <c r="A45" s="11" t="s">
        <v>83</v>
      </c>
      <c r="B45" s="1">
        <v>-560000</v>
      </c>
      <c r="C45" s="1">
        <v>0</v>
      </c>
      <c r="D45" s="1">
        <f t="shared" si="6"/>
        <v>-560000</v>
      </c>
      <c r="E45" s="11" t="s">
        <v>84</v>
      </c>
      <c r="F45" s="39">
        <v>4</v>
      </c>
      <c r="G45" s="39">
        <f t="shared" si="1"/>
        <v>344</v>
      </c>
      <c r="H45" s="39">
        <f t="shared" si="2"/>
        <v>0</v>
      </c>
      <c r="I45" s="11">
        <f t="shared" si="3"/>
        <v>-192640000</v>
      </c>
      <c r="J45" s="56">
        <f t="shared" si="4"/>
        <v>0</v>
      </c>
      <c r="K45" s="56">
        <f t="shared" si="5"/>
        <v>-192640000</v>
      </c>
    </row>
    <row r="46" spans="1:11" x14ac:dyDescent="0.25">
      <c r="A46" s="11" t="s">
        <v>87</v>
      </c>
      <c r="B46" s="1">
        <v>-705500</v>
      </c>
      <c r="C46" s="1">
        <v>0</v>
      </c>
      <c r="D46" s="15">
        <f t="shared" si="6"/>
        <v>-705500</v>
      </c>
      <c r="E46" s="16" t="s">
        <v>88</v>
      </c>
      <c r="F46" s="39">
        <v>6</v>
      </c>
      <c r="G46" s="39">
        <f t="shared" si="1"/>
        <v>340</v>
      </c>
      <c r="H46" s="39">
        <f t="shared" si="2"/>
        <v>0</v>
      </c>
      <c r="I46" s="11">
        <f t="shared" si="3"/>
        <v>-239870000</v>
      </c>
      <c r="J46" s="56">
        <f t="shared" si="4"/>
        <v>0</v>
      </c>
      <c r="K46" s="56">
        <f t="shared" si="5"/>
        <v>-239870000</v>
      </c>
    </row>
    <row r="47" spans="1:11" x14ac:dyDescent="0.25">
      <c r="A47" s="4" t="s">
        <v>91</v>
      </c>
      <c r="B47" s="1">
        <v>41204</v>
      </c>
      <c r="C47" s="1">
        <v>6713</v>
      </c>
      <c r="D47" s="3">
        <f t="shared" si="6"/>
        <v>34491</v>
      </c>
      <c r="E47" s="5" t="s">
        <v>92</v>
      </c>
      <c r="F47" s="39">
        <v>0</v>
      </c>
      <c r="G47" s="39">
        <f t="shared" si="1"/>
        <v>334</v>
      </c>
      <c r="H47" s="39">
        <f t="shared" si="2"/>
        <v>1</v>
      </c>
      <c r="I47" s="11">
        <f t="shared" si="3"/>
        <v>13720932</v>
      </c>
      <c r="J47" s="56">
        <f t="shared" si="4"/>
        <v>2235429</v>
      </c>
      <c r="K47" s="56">
        <f t="shared" si="5"/>
        <v>11485503</v>
      </c>
    </row>
    <row r="48" spans="1:11" x14ac:dyDescent="0.25">
      <c r="A48" s="17" t="s">
        <v>91</v>
      </c>
      <c r="B48" s="18">
        <v>1704700</v>
      </c>
      <c r="C48" s="18">
        <v>0</v>
      </c>
      <c r="D48" s="3">
        <f t="shared" si="6"/>
        <v>1704700</v>
      </c>
      <c r="E48" s="19" t="s">
        <v>93</v>
      </c>
      <c r="F48" s="39">
        <v>9</v>
      </c>
      <c r="G48" s="39">
        <f t="shared" si="1"/>
        <v>334</v>
      </c>
      <c r="H48" s="39">
        <f t="shared" si="2"/>
        <v>1</v>
      </c>
      <c r="I48" s="11">
        <f t="shared" si="3"/>
        <v>567665100</v>
      </c>
      <c r="J48" s="56">
        <f t="shared" si="4"/>
        <v>0</v>
      </c>
      <c r="K48" s="56">
        <f t="shared" si="5"/>
        <v>567665100</v>
      </c>
    </row>
    <row r="49" spans="1:11" x14ac:dyDescent="0.25">
      <c r="A49" s="20" t="s">
        <v>96</v>
      </c>
      <c r="B49" s="18">
        <v>-155000</v>
      </c>
      <c r="C49" s="18">
        <v>0</v>
      </c>
      <c r="D49" s="3">
        <f t="shared" si="6"/>
        <v>-155000</v>
      </c>
      <c r="E49" s="20" t="s">
        <v>97</v>
      </c>
      <c r="F49" s="39">
        <v>0</v>
      </c>
      <c r="G49" s="39">
        <f t="shared" si="1"/>
        <v>325</v>
      </c>
      <c r="H49" s="39">
        <f t="shared" si="2"/>
        <v>0</v>
      </c>
      <c r="I49" s="11">
        <f t="shared" si="3"/>
        <v>-50375000</v>
      </c>
      <c r="J49" s="56">
        <f t="shared" si="4"/>
        <v>0</v>
      </c>
      <c r="K49" s="56">
        <f t="shared" si="5"/>
        <v>-50375000</v>
      </c>
    </row>
    <row r="50" spans="1:11" x14ac:dyDescent="0.25">
      <c r="A50" s="17" t="s">
        <v>96</v>
      </c>
      <c r="B50" s="18">
        <v>-138000</v>
      </c>
      <c r="C50" s="18">
        <v>0</v>
      </c>
      <c r="D50" s="3">
        <f t="shared" si="6"/>
        <v>-138000</v>
      </c>
      <c r="E50" s="19" t="s">
        <v>98</v>
      </c>
      <c r="F50" s="39">
        <v>0</v>
      </c>
      <c r="G50" s="39">
        <f t="shared" si="1"/>
        <v>325</v>
      </c>
      <c r="H50" s="39">
        <f t="shared" si="2"/>
        <v>0</v>
      </c>
      <c r="I50" s="11">
        <f t="shared" si="3"/>
        <v>-44850000</v>
      </c>
      <c r="J50" s="56">
        <f t="shared" si="4"/>
        <v>0</v>
      </c>
      <c r="K50" s="56">
        <f t="shared" si="5"/>
        <v>-44850000</v>
      </c>
    </row>
    <row r="51" spans="1:11" x14ac:dyDescent="0.25">
      <c r="A51" s="17" t="s">
        <v>96</v>
      </c>
      <c r="B51" s="18">
        <v>-740000</v>
      </c>
      <c r="C51" s="18">
        <v>0</v>
      </c>
      <c r="D51" s="3">
        <f t="shared" si="6"/>
        <v>-740000</v>
      </c>
      <c r="E51" s="19" t="s">
        <v>99</v>
      </c>
      <c r="F51" s="39">
        <v>0</v>
      </c>
      <c r="G51" s="39">
        <f t="shared" si="1"/>
        <v>325</v>
      </c>
      <c r="H51" s="39">
        <f t="shared" si="2"/>
        <v>0</v>
      </c>
      <c r="I51" s="11">
        <f t="shared" si="3"/>
        <v>-240500000</v>
      </c>
      <c r="J51" s="56">
        <f t="shared" si="4"/>
        <v>0</v>
      </c>
      <c r="K51" s="56">
        <f t="shared" si="5"/>
        <v>-240500000</v>
      </c>
    </row>
    <row r="52" spans="1:11" x14ac:dyDescent="0.25">
      <c r="A52" s="17" t="s">
        <v>96</v>
      </c>
      <c r="B52" s="18">
        <v>-200000</v>
      </c>
      <c r="C52" s="18">
        <v>0</v>
      </c>
      <c r="D52" s="3">
        <f t="shared" si="6"/>
        <v>-200000</v>
      </c>
      <c r="E52" s="19" t="s">
        <v>100</v>
      </c>
      <c r="F52" s="39">
        <v>1</v>
      </c>
      <c r="G52" s="39">
        <f t="shared" si="1"/>
        <v>325</v>
      </c>
      <c r="H52" s="39">
        <f t="shared" si="2"/>
        <v>0</v>
      </c>
      <c r="I52" s="11">
        <f t="shared" si="3"/>
        <v>-65000000</v>
      </c>
      <c r="J52" s="56">
        <f t="shared" si="4"/>
        <v>0</v>
      </c>
      <c r="K52" s="56">
        <f t="shared" si="5"/>
        <v>-65000000</v>
      </c>
    </row>
    <row r="53" spans="1:11" ht="30" x14ac:dyDescent="0.25">
      <c r="A53" s="17" t="s">
        <v>101</v>
      </c>
      <c r="B53" s="18">
        <v>-1055000</v>
      </c>
      <c r="C53" s="18">
        <v>0</v>
      </c>
      <c r="D53" s="3">
        <f t="shared" si="6"/>
        <v>-1055000</v>
      </c>
      <c r="E53" s="21" t="s">
        <v>102</v>
      </c>
      <c r="F53" s="39">
        <v>0</v>
      </c>
      <c r="G53" s="39">
        <f t="shared" si="1"/>
        <v>324</v>
      </c>
      <c r="H53" s="39">
        <f t="shared" si="2"/>
        <v>0</v>
      </c>
      <c r="I53" s="11">
        <f t="shared" si="3"/>
        <v>-341820000</v>
      </c>
      <c r="J53" s="56">
        <f t="shared" si="4"/>
        <v>0</v>
      </c>
      <c r="K53" s="56">
        <f t="shared" si="5"/>
        <v>-341820000</v>
      </c>
    </row>
    <row r="54" spans="1:11" x14ac:dyDescent="0.25">
      <c r="A54" s="17" t="s">
        <v>101</v>
      </c>
      <c r="B54" s="18">
        <v>-200000</v>
      </c>
      <c r="C54" s="18">
        <v>0</v>
      </c>
      <c r="D54" s="3">
        <f t="shared" si="6"/>
        <v>-200000</v>
      </c>
      <c r="E54" s="19" t="s">
        <v>100</v>
      </c>
      <c r="F54" s="39">
        <v>0</v>
      </c>
      <c r="G54" s="39">
        <f t="shared" si="1"/>
        <v>324</v>
      </c>
      <c r="H54" s="39">
        <f t="shared" si="2"/>
        <v>0</v>
      </c>
      <c r="I54" s="11">
        <f t="shared" si="3"/>
        <v>-64800000</v>
      </c>
      <c r="J54" s="56">
        <f t="shared" si="4"/>
        <v>0</v>
      </c>
      <c r="K54" s="56">
        <f t="shared" si="5"/>
        <v>-64800000</v>
      </c>
    </row>
    <row r="55" spans="1:11" x14ac:dyDescent="0.25">
      <c r="A55" s="17" t="s">
        <v>101</v>
      </c>
      <c r="B55" s="18">
        <v>-1000500</v>
      </c>
      <c r="C55" s="18">
        <v>0</v>
      </c>
      <c r="D55" s="3">
        <f t="shared" si="6"/>
        <v>-1000500</v>
      </c>
      <c r="E55" s="19" t="s">
        <v>103</v>
      </c>
      <c r="F55" s="39">
        <v>0</v>
      </c>
      <c r="G55" s="39">
        <f t="shared" si="1"/>
        <v>324</v>
      </c>
      <c r="H55" s="39">
        <f t="shared" si="2"/>
        <v>0</v>
      </c>
      <c r="I55" s="11">
        <f t="shared" si="3"/>
        <v>-324162000</v>
      </c>
      <c r="J55" s="56">
        <f t="shared" si="4"/>
        <v>0</v>
      </c>
      <c r="K55" s="56">
        <f t="shared" si="5"/>
        <v>-324162000</v>
      </c>
    </row>
    <row r="56" spans="1:11" x14ac:dyDescent="0.25">
      <c r="A56" s="20" t="s">
        <v>101</v>
      </c>
      <c r="B56" s="18">
        <v>-38000</v>
      </c>
      <c r="C56" s="18">
        <v>0</v>
      </c>
      <c r="D56" s="3">
        <f t="shared" si="6"/>
        <v>-38000</v>
      </c>
      <c r="E56" s="20" t="s">
        <v>104</v>
      </c>
      <c r="F56" s="39">
        <v>0</v>
      </c>
      <c r="G56" s="39">
        <f t="shared" si="1"/>
        <v>324</v>
      </c>
      <c r="H56" s="39">
        <f t="shared" si="2"/>
        <v>0</v>
      </c>
      <c r="I56" s="11">
        <f t="shared" si="3"/>
        <v>-12312000</v>
      </c>
      <c r="J56" s="56">
        <f t="shared" si="4"/>
        <v>0</v>
      </c>
      <c r="K56" s="56">
        <f t="shared" si="5"/>
        <v>-12312000</v>
      </c>
    </row>
    <row r="57" spans="1:11" x14ac:dyDescent="0.25">
      <c r="A57" s="20" t="s">
        <v>101</v>
      </c>
      <c r="B57" s="18">
        <v>-105000</v>
      </c>
      <c r="C57" s="18">
        <v>0</v>
      </c>
      <c r="D57" s="3">
        <f t="shared" si="6"/>
        <v>-105000</v>
      </c>
      <c r="E57" s="20" t="s">
        <v>104</v>
      </c>
      <c r="F57" s="39">
        <v>0</v>
      </c>
      <c r="G57" s="39">
        <f t="shared" si="1"/>
        <v>324</v>
      </c>
      <c r="H57" s="39">
        <f t="shared" si="2"/>
        <v>0</v>
      </c>
      <c r="I57" s="11">
        <f t="shared" si="3"/>
        <v>-34020000</v>
      </c>
      <c r="J57" s="56">
        <f t="shared" si="4"/>
        <v>0</v>
      </c>
      <c r="K57" s="56">
        <f t="shared" si="5"/>
        <v>-34020000</v>
      </c>
    </row>
    <row r="58" spans="1:11" x14ac:dyDescent="0.25">
      <c r="A58" s="20" t="s">
        <v>101</v>
      </c>
      <c r="B58" s="18">
        <v>-60000</v>
      </c>
      <c r="C58" s="18">
        <v>0</v>
      </c>
      <c r="D58" s="3">
        <f t="shared" si="6"/>
        <v>-60000</v>
      </c>
      <c r="E58" s="20" t="s">
        <v>104</v>
      </c>
      <c r="F58" s="39">
        <v>3</v>
      </c>
      <c r="G58" s="39">
        <f t="shared" si="1"/>
        <v>324</v>
      </c>
      <c r="H58" s="39">
        <f t="shared" si="2"/>
        <v>0</v>
      </c>
      <c r="I58" s="11">
        <f t="shared" si="3"/>
        <v>-19440000</v>
      </c>
      <c r="J58" s="56">
        <f t="shared" si="4"/>
        <v>0</v>
      </c>
      <c r="K58" s="56">
        <f t="shared" si="5"/>
        <v>-19440000</v>
      </c>
    </row>
    <row r="59" spans="1:11" x14ac:dyDescent="0.25">
      <c r="A59" s="20" t="s">
        <v>105</v>
      </c>
      <c r="B59" s="18">
        <v>1000000</v>
      </c>
      <c r="C59" s="18">
        <v>1000000</v>
      </c>
      <c r="D59" s="3">
        <f t="shared" si="6"/>
        <v>0</v>
      </c>
      <c r="E59" s="20" t="s">
        <v>106</v>
      </c>
      <c r="F59" s="39">
        <v>1</v>
      </c>
      <c r="G59" s="39">
        <f t="shared" si="1"/>
        <v>321</v>
      </c>
      <c r="H59" s="39">
        <f t="shared" si="2"/>
        <v>1</v>
      </c>
      <c r="I59" s="11">
        <f t="shared" si="3"/>
        <v>320000000</v>
      </c>
      <c r="J59" s="56">
        <f t="shared" si="4"/>
        <v>320000000</v>
      </c>
      <c r="K59" s="56">
        <f t="shared" si="5"/>
        <v>0</v>
      </c>
    </row>
    <row r="60" spans="1:11" x14ac:dyDescent="0.25">
      <c r="A60" s="20" t="s">
        <v>107</v>
      </c>
      <c r="B60" s="18">
        <v>3500000</v>
      </c>
      <c r="C60" s="18">
        <v>3500000</v>
      </c>
      <c r="D60" s="3">
        <f t="shared" si="6"/>
        <v>0</v>
      </c>
      <c r="E60" s="20" t="s">
        <v>106</v>
      </c>
      <c r="F60" s="39">
        <v>2</v>
      </c>
      <c r="G60" s="39">
        <f t="shared" si="1"/>
        <v>320</v>
      </c>
      <c r="H60" s="39">
        <f t="shared" si="2"/>
        <v>1</v>
      </c>
      <c r="I60" s="11">
        <f t="shared" si="3"/>
        <v>1116500000</v>
      </c>
      <c r="J60" s="56">
        <f t="shared" si="4"/>
        <v>1116500000</v>
      </c>
      <c r="K60" s="56">
        <f t="shared" si="5"/>
        <v>0</v>
      </c>
    </row>
    <row r="61" spans="1:11" x14ac:dyDescent="0.25">
      <c r="A61" s="20" t="s">
        <v>111</v>
      </c>
      <c r="B61" s="18">
        <v>1000000</v>
      </c>
      <c r="C61" s="18">
        <v>1000000</v>
      </c>
      <c r="D61" s="3">
        <f t="shared" si="6"/>
        <v>0</v>
      </c>
      <c r="E61" s="20" t="s">
        <v>112</v>
      </c>
      <c r="F61" s="39">
        <v>0</v>
      </c>
      <c r="G61" s="39">
        <f t="shared" si="1"/>
        <v>318</v>
      </c>
      <c r="H61" s="39">
        <f t="shared" si="2"/>
        <v>1</v>
      </c>
      <c r="I61" s="11">
        <f t="shared" si="3"/>
        <v>317000000</v>
      </c>
      <c r="J61" s="56">
        <f t="shared" si="4"/>
        <v>317000000</v>
      </c>
      <c r="K61" s="56">
        <f t="shared" si="5"/>
        <v>0</v>
      </c>
    </row>
    <row r="62" spans="1:11" x14ac:dyDescent="0.25">
      <c r="A62" s="20" t="s">
        <v>111</v>
      </c>
      <c r="B62" s="18">
        <v>3000000</v>
      </c>
      <c r="C62" s="18">
        <v>3000000</v>
      </c>
      <c r="D62" s="3">
        <f t="shared" si="6"/>
        <v>0</v>
      </c>
      <c r="E62" s="20" t="s">
        <v>112</v>
      </c>
      <c r="F62" s="39">
        <v>2</v>
      </c>
      <c r="G62" s="39">
        <f t="shared" si="1"/>
        <v>318</v>
      </c>
      <c r="H62" s="39">
        <f t="shared" si="2"/>
        <v>1</v>
      </c>
      <c r="I62" s="11">
        <f t="shared" si="3"/>
        <v>951000000</v>
      </c>
      <c r="J62" s="56">
        <f t="shared" si="4"/>
        <v>951000000</v>
      </c>
      <c r="K62" s="56">
        <f t="shared" si="5"/>
        <v>0</v>
      </c>
    </row>
    <row r="63" spans="1:11" x14ac:dyDescent="0.25">
      <c r="A63" s="20" t="s">
        <v>108</v>
      </c>
      <c r="B63" s="18">
        <v>-200000</v>
      </c>
      <c r="C63" s="18">
        <v>0</v>
      </c>
      <c r="D63" s="3">
        <f t="shared" si="6"/>
        <v>-200000</v>
      </c>
      <c r="E63" s="20" t="s">
        <v>26</v>
      </c>
      <c r="F63" s="39">
        <v>5</v>
      </c>
      <c r="G63" s="39">
        <f t="shared" si="1"/>
        <v>316</v>
      </c>
      <c r="H63" s="39">
        <f t="shared" si="2"/>
        <v>0</v>
      </c>
      <c r="I63" s="11">
        <f t="shared" si="3"/>
        <v>-63200000</v>
      </c>
      <c r="J63" s="56">
        <f t="shared" si="4"/>
        <v>0</v>
      </c>
      <c r="K63" s="56">
        <f t="shared" si="5"/>
        <v>-63200000</v>
      </c>
    </row>
    <row r="64" spans="1:11" x14ac:dyDescent="0.25">
      <c r="A64" s="19" t="s">
        <v>114</v>
      </c>
      <c r="B64" s="18">
        <v>-50000</v>
      </c>
      <c r="C64" s="18">
        <v>0</v>
      </c>
      <c r="D64" s="3">
        <f t="shared" si="6"/>
        <v>-50000</v>
      </c>
      <c r="E64" s="19" t="s">
        <v>115</v>
      </c>
      <c r="F64" s="39">
        <v>4</v>
      </c>
      <c r="G64" s="39">
        <f t="shared" si="1"/>
        <v>311</v>
      </c>
      <c r="H64" s="39">
        <f t="shared" si="2"/>
        <v>0</v>
      </c>
      <c r="I64" s="11">
        <f t="shared" si="3"/>
        <v>-15550000</v>
      </c>
      <c r="J64" s="56">
        <f t="shared" si="4"/>
        <v>0</v>
      </c>
      <c r="K64" s="56">
        <f t="shared" si="5"/>
        <v>-15550000</v>
      </c>
    </row>
    <row r="65" spans="1:11" x14ac:dyDescent="0.25">
      <c r="A65" s="19" t="s">
        <v>117</v>
      </c>
      <c r="B65" s="18">
        <v>-200000</v>
      </c>
      <c r="C65" s="18">
        <v>0</v>
      </c>
      <c r="D65" s="3">
        <f t="shared" si="6"/>
        <v>-200000</v>
      </c>
      <c r="E65" s="19" t="s">
        <v>26</v>
      </c>
      <c r="F65" s="39">
        <v>3</v>
      </c>
      <c r="G65" s="39">
        <f t="shared" si="1"/>
        <v>307</v>
      </c>
      <c r="H65" s="39">
        <f t="shared" si="2"/>
        <v>0</v>
      </c>
      <c r="I65" s="11">
        <f t="shared" si="3"/>
        <v>-61400000</v>
      </c>
      <c r="J65" s="56">
        <f t="shared" si="4"/>
        <v>0</v>
      </c>
      <c r="K65" s="56">
        <f t="shared" si="5"/>
        <v>-61400000</v>
      </c>
    </row>
    <row r="66" spans="1:11" x14ac:dyDescent="0.25">
      <c r="A66" s="19" t="s">
        <v>120</v>
      </c>
      <c r="B66" s="18">
        <v>-170000</v>
      </c>
      <c r="C66" s="18">
        <v>0</v>
      </c>
      <c r="D66" s="3">
        <f t="shared" si="6"/>
        <v>-170000</v>
      </c>
      <c r="E66" s="19" t="s">
        <v>121</v>
      </c>
      <c r="F66" s="39">
        <v>1</v>
      </c>
      <c r="G66" s="39">
        <f t="shared" si="1"/>
        <v>304</v>
      </c>
      <c r="H66" s="39">
        <f t="shared" si="2"/>
        <v>0</v>
      </c>
      <c r="I66" s="11">
        <f t="shared" si="3"/>
        <v>-51680000</v>
      </c>
      <c r="J66" s="56">
        <f t="shared" si="4"/>
        <v>0</v>
      </c>
      <c r="K66" s="56">
        <f t="shared" si="5"/>
        <v>-51680000</v>
      </c>
    </row>
    <row r="67" spans="1:11" x14ac:dyDescent="0.25">
      <c r="A67" s="4" t="s">
        <v>123</v>
      </c>
      <c r="B67" s="1">
        <v>91325</v>
      </c>
      <c r="C67" s="1">
        <v>65723</v>
      </c>
      <c r="D67" s="3">
        <f t="shared" si="6"/>
        <v>25602</v>
      </c>
      <c r="E67" s="5" t="s">
        <v>124</v>
      </c>
      <c r="F67" s="39">
        <v>18</v>
      </c>
      <c r="G67" s="39">
        <f t="shared" ref="G67:G128" si="7">G68+F67</f>
        <v>303</v>
      </c>
      <c r="H67" s="39">
        <f t="shared" ref="H67:H123" si="8">IF(B67&gt;0,1,0)</f>
        <v>1</v>
      </c>
      <c r="I67" s="11">
        <f t="shared" ref="I67:I119" si="9">B67*(G67-H67)</f>
        <v>27580150</v>
      </c>
      <c r="J67" s="56">
        <f t="shared" ref="J67:J123" si="10">C67*(G67-H67)</f>
        <v>19848346</v>
      </c>
      <c r="K67" s="56">
        <f t="shared" ref="K67:K123" si="11">D67*(G67-H67)</f>
        <v>7731804</v>
      </c>
    </row>
    <row r="68" spans="1:11" x14ac:dyDescent="0.25">
      <c r="A68" s="17" t="s">
        <v>126</v>
      </c>
      <c r="B68" s="18">
        <v>-145000</v>
      </c>
      <c r="C68" s="18">
        <v>0</v>
      </c>
      <c r="D68" s="3">
        <f t="shared" si="6"/>
        <v>-145000</v>
      </c>
      <c r="E68" s="19" t="s">
        <v>127</v>
      </c>
      <c r="F68" s="39">
        <v>7</v>
      </c>
      <c r="G68" s="39">
        <f t="shared" si="7"/>
        <v>285</v>
      </c>
      <c r="H68" s="39">
        <f t="shared" si="8"/>
        <v>0</v>
      </c>
      <c r="I68" s="11">
        <f t="shared" si="9"/>
        <v>-41325000</v>
      </c>
      <c r="J68" s="56">
        <f t="shared" si="10"/>
        <v>0</v>
      </c>
      <c r="K68" s="56">
        <f t="shared" si="11"/>
        <v>-41325000</v>
      </c>
    </row>
    <row r="69" spans="1:11" x14ac:dyDescent="0.25">
      <c r="A69" s="20" t="s">
        <v>131</v>
      </c>
      <c r="B69" s="18">
        <v>980000</v>
      </c>
      <c r="C69" s="18">
        <v>0</v>
      </c>
      <c r="D69" s="3">
        <f t="shared" si="6"/>
        <v>980000</v>
      </c>
      <c r="E69" s="20" t="s">
        <v>132</v>
      </c>
      <c r="F69" s="39">
        <v>3</v>
      </c>
      <c r="G69" s="39">
        <f t="shared" si="7"/>
        <v>278</v>
      </c>
      <c r="H69" s="39">
        <f t="shared" si="8"/>
        <v>1</v>
      </c>
      <c r="I69" s="11">
        <f t="shared" si="9"/>
        <v>271460000</v>
      </c>
      <c r="J69" s="56">
        <f t="shared" si="10"/>
        <v>0</v>
      </c>
      <c r="K69" s="56">
        <f t="shared" si="11"/>
        <v>271460000</v>
      </c>
    </row>
    <row r="70" spans="1:11" x14ac:dyDescent="0.25">
      <c r="A70" s="17" t="s">
        <v>133</v>
      </c>
      <c r="B70" s="18">
        <v>-46000</v>
      </c>
      <c r="C70" s="18">
        <v>0</v>
      </c>
      <c r="D70" s="3">
        <f t="shared" si="6"/>
        <v>-46000</v>
      </c>
      <c r="E70" s="19" t="s">
        <v>134</v>
      </c>
      <c r="F70" s="39">
        <v>2</v>
      </c>
      <c r="G70" s="39">
        <f t="shared" si="7"/>
        <v>275</v>
      </c>
      <c r="H70" s="39">
        <f t="shared" si="8"/>
        <v>0</v>
      </c>
      <c r="I70" s="11">
        <f t="shared" si="9"/>
        <v>-12650000</v>
      </c>
      <c r="J70" s="56">
        <f t="shared" si="10"/>
        <v>0</v>
      </c>
      <c r="K70" s="56">
        <f t="shared" si="11"/>
        <v>-12650000</v>
      </c>
    </row>
    <row r="71" spans="1:11" x14ac:dyDescent="0.25">
      <c r="A71" s="4" t="s">
        <v>138</v>
      </c>
      <c r="B71" s="1">
        <v>115338</v>
      </c>
      <c r="C71" s="1">
        <v>103812</v>
      </c>
      <c r="D71" s="3">
        <f t="shared" si="6"/>
        <v>11526</v>
      </c>
      <c r="E71" s="5" t="s">
        <v>135</v>
      </c>
      <c r="F71" s="39">
        <v>1</v>
      </c>
      <c r="G71" s="39">
        <f t="shared" si="7"/>
        <v>273</v>
      </c>
      <c r="H71" s="39">
        <f t="shared" si="8"/>
        <v>1</v>
      </c>
      <c r="I71" s="11">
        <f t="shared" si="9"/>
        <v>31371936</v>
      </c>
      <c r="J71" s="56">
        <f t="shared" si="10"/>
        <v>28236864</v>
      </c>
      <c r="K71" s="56">
        <f t="shared" si="11"/>
        <v>3135072</v>
      </c>
    </row>
    <row r="72" spans="1:11" x14ac:dyDescent="0.25">
      <c r="A72" s="17" t="s">
        <v>141</v>
      </c>
      <c r="B72" s="18">
        <v>-151969</v>
      </c>
      <c r="C72" s="18">
        <v>0</v>
      </c>
      <c r="D72" s="3">
        <f t="shared" si="6"/>
        <v>-151969</v>
      </c>
      <c r="E72" s="19" t="s">
        <v>140</v>
      </c>
      <c r="F72" s="39">
        <v>1</v>
      </c>
      <c r="G72" s="39">
        <f t="shared" si="7"/>
        <v>272</v>
      </c>
      <c r="H72" s="39">
        <f t="shared" si="8"/>
        <v>0</v>
      </c>
      <c r="I72" s="11">
        <f t="shared" si="9"/>
        <v>-41335568</v>
      </c>
      <c r="J72" s="56">
        <f t="shared" si="10"/>
        <v>0</v>
      </c>
      <c r="K72" s="56">
        <f t="shared" si="11"/>
        <v>-41335568</v>
      </c>
    </row>
    <row r="73" spans="1:11" x14ac:dyDescent="0.25">
      <c r="A73" s="20" t="s">
        <v>139</v>
      </c>
      <c r="B73" s="18">
        <v>-805500</v>
      </c>
      <c r="C73" s="18">
        <v>0</v>
      </c>
      <c r="D73" s="3">
        <f t="shared" si="6"/>
        <v>-805500</v>
      </c>
      <c r="E73" s="20" t="s">
        <v>136</v>
      </c>
      <c r="F73" s="39">
        <v>7</v>
      </c>
      <c r="G73" s="39">
        <f t="shared" si="7"/>
        <v>271</v>
      </c>
      <c r="H73" s="39">
        <f t="shared" si="8"/>
        <v>0</v>
      </c>
      <c r="I73" s="11">
        <f t="shared" si="9"/>
        <v>-218290500</v>
      </c>
      <c r="J73" s="56">
        <f t="shared" si="10"/>
        <v>0</v>
      </c>
      <c r="K73" s="56">
        <f t="shared" si="11"/>
        <v>-218290500</v>
      </c>
    </row>
    <row r="74" spans="1:11" x14ac:dyDescent="0.25">
      <c r="A74" s="17" t="s">
        <v>143</v>
      </c>
      <c r="B74" s="18">
        <v>6995000</v>
      </c>
      <c r="C74" s="18">
        <v>0</v>
      </c>
      <c r="D74" s="3">
        <f t="shared" si="6"/>
        <v>6995000</v>
      </c>
      <c r="E74" s="19" t="s">
        <v>144</v>
      </c>
      <c r="F74" s="39">
        <v>1</v>
      </c>
      <c r="G74" s="39">
        <f t="shared" si="7"/>
        <v>264</v>
      </c>
      <c r="H74" s="39">
        <f t="shared" si="8"/>
        <v>1</v>
      </c>
      <c r="I74" s="11">
        <f t="shared" si="9"/>
        <v>1839685000</v>
      </c>
      <c r="J74" s="56">
        <f t="shared" si="10"/>
        <v>0</v>
      </c>
      <c r="K74" s="56">
        <f t="shared" si="11"/>
        <v>1839685000</v>
      </c>
    </row>
    <row r="75" spans="1:11" x14ac:dyDescent="0.25">
      <c r="A75" s="17" t="s">
        <v>146</v>
      </c>
      <c r="B75" s="18">
        <v>3000000</v>
      </c>
      <c r="C75" s="18">
        <v>0</v>
      </c>
      <c r="D75" s="3">
        <f t="shared" si="6"/>
        <v>3000000</v>
      </c>
      <c r="E75" s="19" t="s">
        <v>147</v>
      </c>
      <c r="F75" s="39">
        <v>2</v>
      </c>
      <c r="G75" s="39">
        <f t="shared" si="7"/>
        <v>263</v>
      </c>
      <c r="H75" s="39">
        <f t="shared" si="8"/>
        <v>1</v>
      </c>
      <c r="I75" s="11">
        <f t="shared" si="9"/>
        <v>786000000</v>
      </c>
      <c r="J75" s="56">
        <f t="shared" si="10"/>
        <v>0</v>
      </c>
      <c r="K75" s="56">
        <f t="shared" si="11"/>
        <v>786000000</v>
      </c>
    </row>
    <row r="76" spans="1:11" x14ac:dyDescent="0.25">
      <c r="A76" s="17" t="s">
        <v>149</v>
      </c>
      <c r="B76" s="18">
        <v>3000000</v>
      </c>
      <c r="C76" s="18">
        <v>0</v>
      </c>
      <c r="D76" s="3">
        <f t="shared" si="6"/>
        <v>3000000</v>
      </c>
      <c r="E76" s="19" t="s">
        <v>147</v>
      </c>
      <c r="F76" s="39">
        <v>1</v>
      </c>
      <c r="G76" s="39">
        <f t="shared" si="7"/>
        <v>261</v>
      </c>
      <c r="H76" s="39">
        <f t="shared" si="8"/>
        <v>1</v>
      </c>
      <c r="I76" s="11">
        <f t="shared" si="9"/>
        <v>780000000</v>
      </c>
      <c r="J76" s="56">
        <f t="shared" si="10"/>
        <v>0</v>
      </c>
      <c r="K76" s="56">
        <f t="shared" si="11"/>
        <v>780000000</v>
      </c>
    </row>
    <row r="77" spans="1:11" x14ac:dyDescent="0.25">
      <c r="A77" s="17" t="s">
        <v>151</v>
      </c>
      <c r="B77" s="18">
        <v>3000000</v>
      </c>
      <c r="C77" s="18">
        <v>0</v>
      </c>
      <c r="D77" s="3">
        <f t="shared" si="6"/>
        <v>3000000</v>
      </c>
      <c r="E77" s="21" t="s">
        <v>147</v>
      </c>
      <c r="F77" s="39">
        <v>1</v>
      </c>
      <c r="G77" s="39">
        <f t="shared" si="7"/>
        <v>260</v>
      </c>
      <c r="H77" s="39">
        <f t="shared" si="8"/>
        <v>1</v>
      </c>
      <c r="I77" s="11">
        <f t="shared" si="9"/>
        <v>777000000</v>
      </c>
      <c r="J77" s="56">
        <f t="shared" si="10"/>
        <v>0</v>
      </c>
      <c r="K77" s="56">
        <f t="shared" si="11"/>
        <v>777000000</v>
      </c>
    </row>
    <row r="78" spans="1:11" x14ac:dyDescent="0.25">
      <c r="A78" s="17" t="s">
        <v>153</v>
      </c>
      <c r="B78" s="18">
        <v>-3200000</v>
      </c>
      <c r="C78" s="18">
        <v>-3200000</v>
      </c>
      <c r="D78" s="3">
        <f t="shared" si="6"/>
        <v>0</v>
      </c>
      <c r="E78" s="19" t="s">
        <v>154</v>
      </c>
      <c r="F78" s="39">
        <v>1</v>
      </c>
      <c r="G78" s="39">
        <f t="shared" si="7"/>
        <v>259</v>
      </c>
      <c r="H78" s="39">
        <f t="shared" si="8"/>
        <v>0</v>
      </c>
      <c r="I78" s="11">
        <f t="shared" si="9"/>
        <v>-828800000</v>
      </c>
      <c r="J78" s="56">
        <f t="shared" si="10"/>
        <v>-828800000</v>
      </c>
      <c r="K78" s="56">
        <f t="shared" si="11"/>
        <v>0</v>
      </c>
    </row>
    <row r="79" spans="1:11" x14ac:dyDescent="0.25">
      <c r="A79" s="17" t="s">
        <v>155</v>
      </c>
      <c r="B79" s="18">
        <v>-800000</v>
      </c>
      <c r="C79" s="18">
        <v>-800000</v>
      </c>
      <c r="D79" s="3">
        <f t="shared" si="6"/>
        <v>0</v>
      </c>
      <c r="E79" s="19" t="s">
        <v>154</v>
      </c>
      <c r="F79" s="39">
        <v>1</v>
      </c>
      <c r="G79" s="39">
        <f t="shared" si="7"/>
        <v>258</v>
      </c>
      <c r="H79" s="39">
        <f t="shared" si="8"/>
        <v>0</v>
      </c>
      <c r="I79" s="11">
        <f t="shared" si="9"/>
        <v>-206400000</v>
      </c>
      <c r="J79" s="56">
        <f t="shared" si="10"/>
        <v>-206400000</v>
      </c>
      <c r="K79" s="56">
        <f t="shared" si="11"/>
        <v>0</v>
      </c>
    </row>
    <row r="80" spans="1:11" x14ac:dyDescent="0.25">
      <c r="A80" s="20" t="s">
        <v>159</v>
      </c>
      <c r="B80" s="18">
        <v>-48393</v>
      </c>
      <c r="C80" s="18">
        <v>0</v>
      </c>
      <c r="D80" s="3">
        <f t="shared" si="6"/>
        <v>-48393</v>
      </c>
      <c r="E80" s="20" t="s">
        <v>160</v>
      </c>
      <c r="F80" s="39">
        <v>1</v>
      </c>
      <c r="G80" s="39">
        <f t="shared" si="7"/>
        <v>257</v>
      </c>
      <c r="H80" s="39">
        <f t="shared" si="8"/>
        <v>0</v>
      </c>
      <c r="I80" s="11">
        <f t="shared" si="9"/>
        <v>-12437001</v>
      </c>
      <c r="J80" s="56">
        <f t="shared" si="10"/>
        <v>0</v>
      </c>
      <c r="K80" s="56">
        <f t="shared" si="11"/>
        <v>-12437001</v>
      </c>
    </row>
    <row r="81" spans="1:11" x14ac:dyDescent="0.25">
      <c r="A81" s="20" t="s">
        <v>157</v>
      </c>
      <c r="B81" s="18">
        <v>-140000</v>
      </c>
      <c r="C81" s="18">
        <v>0</v>
      </c>
      <c r="D81" s="3">
        <f t="shared" si="6"/>
        <v>-140000</v>
      </c>
      <c r="E81" s="20" t="s">
        <v>158</v>
      </c>
      <c r="F81" s="39">
        <v>1</v>
      </c>
      <c r="G81" s="39">
        <f t="shared" si="7"/>
        <v>256</v>
      </c>
      <c r="H81" s="39">
        <f t="shared" si="8"/>
        <v>0</v>
      </c>
      <c r="I81" s="11">
        <f t="shared" si="9"/>
        <v>-35840000</v>
      </c>
      <c r="J81" s="56">
        <f t="shared" si="10"/>
        <v>0</v>
      </c>
      <c r="K81" s="56">
        <f t="shared" si="11"/>
        <v>-35840000</v>
      </c>
    </row>
    <row r="82" spans="1:11" x14ac:dyDescent="0.25">
      <c r="A82" s="20" t="s">
        <v>163</v>
      </c>
      <c r="B82" s="18">
        <v>-250000</v>
      </c>
      <c r="C82" s="18">
        <v>0</v>
      </c>
      <c r="D82" s="3">
        <f t="shared" si="6"/>
        <v>-250000</v>
      </c>
      <c r="E82" s="20" t="s">
        <v>164</v>
      </c>
      <c r="F82" s="39">
        <v>1</v>
      </c>
      <c r="G82" s="39">
        <f t="shared" si="7"/>
        <v>255</v>
      </c>
      <c r="H82" s="39">
        <f t="shared" si="8"/>
        <v>0</v>
      </c>
      <c r="I82" s="11">
        <f t="shared" si="9"/>
        <v>-63750000</v>
      </c>
      <c r="J82" s="56">
        <f t="shared" si="10"/>
        <v>0</v>
      </c>
      <c r="K82" s="56">
        <f t="shared" si="11"/>
        <v>-63750000</v>
      </c>
    </row>
    <row r="83" spans="1:11" x14ac:dyDescent="0.25">
      <c r="A83" s="20" t="s">
        <v>162</v>
      </c>
      <c r="B83" s="18">
        <v>-200000</v>
      </c>
      <c r="C83" s="18">
        <v>0</v>
      </c>
      <c r="D83" s="3">
        <f t="shared" si="6"/>
        <v>-200000</v>
      </c>
      <c r="E83" s="20" t="s">
        <v>26</v>
      </c>
      <c r="F83" s="39">
        <v>3</v>
      </c>
      <c r="G83" s="39">
        <f t="shared" si="7"/>
        <v>254</v>
      </c>
      <c r="H83" s="39">
        <f t="shared" si="8"/>
        <v>0</v>
      </c>
      <c r="I83" s="11">
        <f t="shared" si="9"/>
        <v>-50800000</v>
      </c>
      <c r="J83" s="56">
        <f t="shared" si="10"/>
        <v>0</v>
      </c>
      <c r="K83" s="56">
        <f t="shared" si="11"/>
        <v>-50800000</v>
      </c>
    </row>
    <row r="84" spans="1:11" x14ac:dyDescent="0.25">
      <c r="A84" s="20" t="s">
        <v>168</v>
      </c>
      <c r="B84" s="18">
        <v>1635200</v>
      </c>
      <c r="C84" s="18">
        <v>0</v>
      </c>
      <c r="D84" s="3">
        <f t="shared" si="6"/>
        <v>1635200</v>
      </c>
      <c r="E84" s="20" t="s">
        <v>169</v>
      </c>
      <c r="F84" s="39">
        <v>4</v>
      </c>
      <c r="G84" s="39">
        <f t="shared" si="7"/>
        <v>251</v>
      </c>
      <c r="H84" s="39">
        <f t="shared" si="8"/>
        <v>1</v>
      </c>
      <c r="I84" s="11">
        <f t="shared" si="9"/>
        <v>408800000</v>
      </c>
      <c r="J84" s="56">
        <f t="shared" si="10"/>
        <v>0</v>
      </c>
      <c r="K84" s="56">
        <f t="shared" si="11"/>
        <v>408800000</v>
      </c>
    </row>
    <row r="85" spans="1:11" x14ac:dyDescent="0.25">
      <c r="A85" s="20" t="s">
        <v>172</v>
      </c>
      <c r="B85" s="18">
        <v>2500000</v>
      </c>
      <c r="C85" s="18">
        <v>0</v>
      </c>
      <c r="D85" s="3">
        <f t="shared" ref="D85:D125" si="12">B85-C85</f>
        <v>2500000</v>
      </c>
      <c r="E85" s="20" t="s">
        <v>173</v>
      </c>
      <c r="F85" s="39">
        <v>4</v>
      </c>
      <c r="G85" s="39">
        <f t="shared" si="7"/>
        <v>247</v>
      </c>
      <c r="H85" s="39">
        <f t="shared" si="8"/>
        <v>1</v>
      </c>
      <c r="I85" s="11">
        <f t="shared" si="9"/>
        <v>615000000</v>
      </c>
      <c r="J85" s="56">
        <f t="shared" si="10"/>
        <v>0</v>
      </c>
      <c r="K85" s="56">
        <f t="shared" si="11"/>
        <v>615000000</v>
      </c>
    </row>
    <row r="86" spans="1:11" x14ac:dyDescent="0.25">
      <c r="A86" s="4" t="s">
        <v>175</v>
      </c>
      <c r="B86" s="1">
        <v>186300</v>
      </c>
      <c r="C86" s="1">
        <v>84950</v>
      </c>
      <c r="D86" s="3">
        <f t="shared" si="12"/>
        <v>101350</v>
      </c>
      <c r="E86" s="5" t="s">
        <v>176</v>
      </c>
      <c r="F86" s="39">
        <v>3</v>
      </c>
      <c r="G86" s="39">
        <f t="shared" si="7"/>
        <v>243</v>
      </c>
      <c r="H86" s="39">
        <f t="shared" si="8"/>
        <v>1</v>
      </c>
      <c r="I86" s="11">
        <f t="shared" si="9"/>
        <v>45084600</v>
      </c>
      <c r="J86" s="56">
        <f t="shared" si="10"/>
        <v>20557900</v>
      </c>
      <c r="K86" s="56">
        <f t="shared" si="11"/>
        <v>24526700</v>
      </c>
    </row>
    <row r="87" spans="1:11" x14ac:dyDescent="0.25">
      <c r="A87" s="17" t="s">
        <v>192</v>
      </c>
      <c r="B87" s="18">
        <v>-200000</v>
      </c>
      <c r="C87" s="18">
        <v>0</v>
      </c>
      <c r="D87" s="3">
        <f t="shared" si="12"/>
        <v>-200000</v>
      </c>
      <c r="E87" s="19" t="s">
        <v>193</v>
      </c>
      <c r="F87" s="39">
        <v>1</v>
      </c>
      <c r="G87" s="39">
        <f t="shared" si="7"/>
        <v>240</v>
      </c>
      <c r="H87" s="39">
        <f t="shared" si="8"/>
        <v>0</v>
      </c>
      <c r="I87" s="11">
        <f t="shared" si="9"/>
        <v>-48000000</v>
      </c>
      <c r="J87" s="56">
        <f t="shared" si="10"/>
        <v>0</v>
      </c>
      <c r="K87" s="56">
        <f t="shared" si="11"/>
        <v>-48000000</v>
      </c>
    </row>
    <row r="88" spans="1:11" x14ac:dyDescent="0.25">
      <c r="A88" s="20" t="s">
        <v>184</v>
      </c>
      <c r="B88" s="18">
        <v>-118000</v>
      </c>
      <c r="C88" s="18">
        <v>-69000</v>
      </c>
      <c r="D88" s="3">
        <f t="shared" si="12"/>
        <v>-49000</v>
      </c>
      <c r="E88" s="20" t="s">
        <v>194</v>
      </c>
      <c r="F88" s="39">
        <v>8</v>
      </c>
      <c r="G88" s="39">
        <f t="shared" si="7"/>
        <v>239</v>
      </c>
      <c r="H88" s="39">
        <f t="shared" si="8"/>
        <v>0</v>
      </c>
      <c r="I88" s="11">
        <f t="shared" si="9"/>
        <v>-28202000</v>
      </c>
      <c r="J88" s="56">
        <f t="shared" si="10"/>
        <v>-16491000</v>
      </c>
      <c r="K88" s="56">
        <f t="shared" si="11"/>
        <v>-11711000</v>
      </c>
    </row>
    <row r="89" spans="1:11" x14ac:dyDescent="0.25">
      <c r="A89" s="17" t="s">
        <v>201</v>
      </c>
      <c r="B89" s="18">
        <v>-3200900</v>
      </c>
      <c r="C89" s="18">
        <v>0</v>
      </c>
      <c r="D89" s="3">
        <f t="shared" si="12"/>
        <v>-3200900</v>
      </c>
      <c r="E89" s="19" t="s">
        <v>202</v>
      </c>
      <c r="F89" s="39">
        <v>1</v>
      </c>
      <c r="G89" s="39">
        <f t="shared" si="7"/>
        <v>231</v>
      </c>
      <c r="H89" s="39">
        <f t="shared" si="8"/>
        <v>0</v>
      </c>
      <c r="I89" s="11">
        <f t="shared" si="9"/>
        <v>-739407900</v>
      </c>
      <c r="J89" s="56">
        <f t="shared" si="10"/>
        <v>0</v>
      </c>
      <c r="K89" s="56">
        <f t="shared" si="11"/>
        <v>-739407900</v>
      </c>
    </row>
    <row r="90" spans="1:11" x14ac:dyDescent="0.25">
      <c r="A90" s="17" t="s">
        <v>207</v>
      </c>
      <c r="B90" s="18">
        <v>-3200900</v>
      </c>
      <c r="C90" s="18">
        <v>0</v>
      </c>
      <c r="D90" s="3">
        <f t="shared" si="12"/>
        <v>-3200900</v>
      </c>
      <c r="E90" s="19" t="s">
        <v>208</v>
      </c>
      <c r="F90" s="39">
        <v>1</v>
      </c>
      <c r="G90" s="39">
        <f t="shared" si="7"/>
        <v>230</v>
      </c>
      <c r="H90" s="39">
        <f t="shared" si="8"/>
        <v>0</v>
      </c>
      <c r="I90" s="11">
        <f t="shared" si="9"/>
        <v>-736207000</v>
      </c>
      <c r="J90" s="56">
        <f t="shared" si="10"/>
        <v>0</v>
      </c>
      <c r="K90" s="56">
        <f t="shared" si="11"/>
        <v>-736207000</v>
      </c>
    </row>
    <row r="91" spans="1:11" x14ac:dyDescent="0.25">
      <c r="A91" s="17" t="s">
        <v>211</v>
      </c>
      <c r="B91" s="18">
        <v>-3200900</v>
      </c>
      <c r="C91" s="18">
        <v>0</v>
      </c>
      <c r="D91" s="3">
        <f t="shared" si="12"/>
        <v>-3200900</v>
      </c>
      <c r="E91" s="19" t="s">
        <v>212</v>
      </c>
      <c r="F91" s="39">
        <v>1</v>
      </c>
      <c r="G91" s="39">
        <f t="shared" si="7"/>
        <v>229</v>
      </c>
      <c r="H91" s="39">
        <f t="shared" si="8"/>
        <v>0</v>
      </c>
      <c r="I91" s="11">
        <f t="shared" si="9"/>
        <v>-733006100</v>
      </c>
      <c r="J91" s="56">
        <f t="shared" si="10"/>
        <v>0</v>
      </c>
      <c r="K91" s="56">
        <f t="shared" si="11"/>
        <v>-733006100</v>
      </c>
    </row>
    <row r="92" spans="1:11" ht="30" x14ac:dyDescent="0.25">
      <c r="A92" s="17" t="s">
        <v>216</v>
      </c>
      <c r="B92" s="18">
        <v>-3200900</v>
      </c>
      <c r="C92" s="18">
        <v>0</v>
      </c>
      <c r="D92" s="3">
        <f t="shared" si="12"/>
        <v>-3200900</v>
      </c>
      <c r="E92" s="21" t="s">
        <v>217</v>
      </c>
      <c r="F92" s="39">
        <v>1</v>
      </c>
      <c r="G92" s="39">
        <f t="shared" si="7"/>
        <v>228</v>
      </c>
      <c r="H92" s="39">
        <f t="shared" si="8"/>
        <v>0</v>
      </c>
      <c r="I92" s="11">
        <f t="shared" si="9"/>
        <v>-729805200</v>
      </c>
      <c r="J92" s="56">
        <f t="shared" si="10"/>
        <v>0</v>
      </c>
      <c r="K92" s="56">
        <f t="shared" si="11"/>
        <v>-729805200</v>
      </c>
    </row>
    <row r="93" spans="1:11" x14ac:dyDescent="0.25">
      <c r="A93" s="17" t="s">
        <v>222</v>
      </c>
      <c r="B93" s="18">
        <v>-3200900</v>
      </c>
      <c r="C93" s="18">
        <v>0</v>
      </c>
      <c r="D93" s="3">
        <f t="shared" si="12"/>
        <v>-3200900</v>
      </c>
      <c r="E93" s="19" t="s">
        <v>223</v>
      </c>
      <c r="F93" s="39">
        <v>1</v>
      </c>
      <c r="G93" s="39">
        <f t="shared" si="7"/>
        <v>227</v>
      </c>
      <c r="H93" s="39">
        <f t="shared" si="8"/>
        <v>0</v>
      </c>
      <c r="I93" s="11">
        <f t="shared" si="9"/>
        <v>-726604300</v>
      </c>
      <c r="J93" s="56">
        <f t="shared" si="10"/>
        <v>0</v>
      </c>
      <c r="K93" s="56">
        <f t="shared" si="11"/>
        <v>-726604300</v>
      </c>
    </row>
    <row r="94" spans="1:11" x14ac:dyDescent="0.25">
      <c r="A94" s="17" t="s">
        <v>225</v>
      </c>
      <c r="B94" s="18">
        <v>-3200900</v>
      </c>
      <c r="C94" s="18">
        <v>0</v>
      </c>
      <c r="D94" s="3">
        <f t="shared" si="12"/>
        <v>-3200900</v>
      </c>
      <c r="E94" s="19" t="s">
        <v>226</v>
      </c>
      <c r="F94" s="39">
        <v>2</v>
      </c>
      <c r="G94" s="39">
        <f t="shared" si="7"/>
        <v>226</v>
      </c>
      <c r="H94" s="39">
        <f t="shared" si="8"/>
        <v>0</v>
      </c>
      <c r="I94" s="11">
        <f t="shared" si="9"/>
        <v>-723403400</v>
      </c>
      <c r="J94" s="56">
        <f t="shared" si="10"/>
        <v>0</v>
      </c>
      <c r="K94" s="56">
        <f t="shared" si="11"/>
        <v>-723403400</v>
      </c>
    </row>
    <row r="95" spans="1:11" x14ac:dyDescent="0.25">
      <c r="A95" s="20" t="s">
        <v>228</v>
      </c>
      <c r="B95" s="18">
        <v>-1196596</v>
      </c>
      <c r="C95" s="18">
        <v>0</v>
      </c>
      <c r="D95" s="3">
        <f t="shared" si="12"/>
        <v>-1196596</v>
      </c>
      <c r="E95" s="20" t="s">
        <v>229</v>
      </c>
      <c r="F95" s="39">
        <v>10</v>
      </c>
      <c r="G95" s="39">
        <f t="shared" si="7"/>
        <v>224</v>
      </c>
      <c r="H95" s="39">
        <f t="shared" si="8"/>
        <v>0</v>
      </c>
      <c r="I95" s="11">
        <f t="shared" si="9"/>
        <v>-268037504</v>
      </c>
      <c r="J95" s="56">
        <f t="shared" si="10"/>
        <v>0</v>
      </c>
      <c r="K95" s="56">
        <f t="shared" si="11"/>
        <v>-268037504</v>
      </c>
    </row>
    <row r="96" spans="1:11" x14ac:dyDescent="0.25">
      <c r="A96" s="20" t="s">
        <v>237</v>
      </c>
      <c r="B96" s="18">
        <v>-200000</v>
      </c>
      <c r="C96" s="18">
        <v>0</v>
      </c>
      <c r="D96" s="3">
        <f t="shared" si="12"/>
        <v>-200000</v>
      </c>
      <c r="E96" s="20" t="s">
        <v>238</v>
      </c>
      <c r="F96" s="39">
        <v>1</v>
      </c>
      <c r="G96" s="39">
        <f t="shared" si="7"/>
        <v>214</v>
      </c>
      <c r="H96" s="39">
        <f t="shared" si="8"/>
        <v>0</v>
      </c>
      <c r="I96" s="11">
        <f t="shared" si="9"/>
        <v>-42800000</v>
      </c>
      <c r="J96" s="56">
        <f t="shared" si="10"/>
        <v>0</v>
      </c>
      <c r="K96" s="56">
        <f t="shared" si="11"/>
        <v>-42800000</v>
      </c>
    </row>
    <row r="97" spans="1:11" x14ac:dyDescent="0.25">
      <c r="A97" s="20" t="s">
        <v>241</v>
      </c>
      <c r="B97" s="18">
        <v>159558</v>
      </c>
      <c r="C97" s="18">
        <v>68926</v>
      </c>
      <c r="D97" s="3">
        <f t="shared" si="12"/>
        <v>90632</v>
      </c>
      <c r="E97" s="25" t="s">
        <v>242</v>
      </c>
      <c r="F97" s="39">
        <v>5</v>
      </c>
      <c r="G97" s="39">
        <f t="shared" si="7"/>
        <v>213</v>
      </c>
      <c r="H97" s="39">
        <f t="shared" si="8"/>
        <v>1</v>
      </c>
      <c r="I97" s="11">
        <f t="shared" si="9"/>
        <v>33826296</v>
      </c>
      <c r="J97" s="56">
        <f t="shared" si="10"/>
        <v>14612312</v>
      </c>
      <c r="K97" s="56">
        <f t="shared" si="11"/>
        <v>19213984</v>
      </c>
    </row>
    <row r="98" spans="1:11" x14ac:dyDescent="0.25">
      <c r="A98" s="20" t="s">
        <v>245</v>
      </c>
      <c r="B98" s="18">
        <v>114368</v>
      </c>
      <c r="C98" s="18">
        <v>0</v>
      </c>
      <c r="D98" s="3">
        <f t="shared" si="12"/>
        <v>114368</v>
      </c>
      <c r="E98" s="20" t="s">
        <v>246</v>
      </c>
      <c r="F98" s="39">
        <v>3</v>
      </c>
      <c r="G98" s="39">
        <f t="shared" si="7"/>
        <v>208</v>
      </c>
      <c r="H98" s="39">
        <f t="shared" si="8"/>
        <v>1</v>
      </c>
      <c r="I98" s="11">
        <f t="shared" si="9"/>
        <v>23674176</v>
      </c>
      <c r="J98" s="56">
        <f t="shared" si="10"/>
        <v>0</v>
      </c>
      <c r="K98" s="56">
        <f t="shared" si="11"/>
        <v>23674176</v>
      </c>
    </row>
    <row r="99" spans="1:11" x14ac:dyDescent="0.25">
      <c r="A99" s="20" t="s">
        <v>248</v>
      </c>
      <c r="B99" s="18">
        <v>-1325000</v>
      </c>
      <c r="C99" s="18">
        <v>0</v>
      </c>
      <c r="D99" s="3">
        <f t="shared" si="12"/>
        <v>-1325000</v>
      </c>
      <c r="E99" s="20" t="s">
        <v>249</v>
      </c>
      <c r="F99" s="39">
        <v>5</v>
      </c>
      <c r="G99" s="39">
        <f t="shared" si="7"/>
        <v>205</v>
      </c>
      <c r="H99" s="39">
        <f t="shared" si="8"/>
        <v>0</v>
      </c>
      <c r="I99" s="11">
        <f t="shared" si="9"/>
        <v>-271625000</v>
      </c>
      <c r="J99" s="56">
        <f t="shared" si="10"/>
        <v>0</v>
      </c>
      <c r="K99" s="56">
        <f t="shared" si="11"/>
        <v>-271625000</v>
      </c>
    </row>
    <row r="100" spans="1:11" x14ac:dyDescent="0.25">
      <c r="A100" s="17" t="s">
        <v>250</v>
      </c>
      <c r="B100" s="18">
        <v>1325000</v>
      </c>
      <c r="C100" s="18">
        <v>0</v>
      </c>
      <c r="D100" s="3">
        <f t="shared" si="12"/>
        <v>1325000</v>
      </c>
      <c r="E100" s="19" t="s">
        <v>251</v>
      </c>
      <c r="F100" s="39">
        <v>17</v>
      </c>
      <c r="G100" s="39">
        <f t="shared" si="7"/>
        <v>200</v>
      </c>
      <c r="H100" s="39">
        <f t="shared" si="8"/>
        <v>1</v>
      </c>
      <c r="I100" s="11">
        <f t="shared" si="9"/>
        <v>263675000</v>
      </c>
      <c r="J100" s="56">
        <f t="shared" si="10"/>
        <v>0</v>
      </c>
      <c r="K100" s="56">
        <f t="shared" si="11"/>
        <v>263675000</v>
      </c>
    </row>
    <row r="101" spans="1:11" x14ac:dyDescent="0.25">
      <c r="A101" s="20" t="s">
        <v>262</v>
      </c>
      <c r="B101" s="18">
        <v>66845</v>
      </c>
      <c r="C101" s="18">
        <v>66845</v>
      </c>
      <c r="D101" s="3">
        <f t="shared" si="12"/>
        <v>0</v>
      </c>
      <c r="E101" s="25" t="s">
        <v>264</v>
      </c>
      <c r="F101" s="39">
        <v>3</v>
      </c>
      <c r="G101" s="39">
        <f t="shared" si="7"/>
        <v>183</v>
      </c>
      <c r="H101" s="39">
        <f t="shared" si="8"/>
        <v>1</v>
      </c>
      <c r="I101" s="11">
        <f t="shared" si="9"/>
        <v>12165790</v>
      </c>
      <c r="J101" s="56">
        <f t="shared" si="10"/>
        <v>12165790</v>
      </c>
      <c r="K101" s="56">
        <f t="shared" si="11"/>
        <v>0</v>
      </c>
    </row>
    <row r="102" spans="1:11" x14ac:dyDescent="0.25">
      <c r="A102" s="20" t="s">
        <v>263</v>
      </c>
      <c r="B102" s="18">
        <v>3000000</v>
      </c>
      <c r="C102" s="18">
        <v>0</v>
      </c>
      <c r="D102" s="3">
        <f t="shared" si="12"/>
        <v>3000000</v>
      </c>
      <c r="E102" s="20" t="s">
        <v>251</v>
      </c>
      <c r="F102" s="39">
        <v>7</v>
      </c>
      <c r="G102" s="39">
        <f t="shared" si="7"/>
        <v>180</v>
      </c>
      <c r="H102" s="39">
        <f t="shared" si="8"/>
        <v>1</v>
      </c>
      <c r="I102" s="11">
        <f t="shared" si="9"/>
        <v>537000000</v>
      </c>
      <c r="J102" s="56">
        <f t="shared" si="10"/>
        <v>0</v>
      </c>
      <c r="K102" s="56">
        <f t="shared" si="11"/>
        <v>537000000</v>
      </c>
    </row>
    <row r="103" spans="1:11" x14ac:dyDescent="0.25">
      <c r="A103" s="32">
        <v>35014</v>
      </c>
      <c r="B103" s="18">
        <v>-1000000</v>
      </c>
      <c r="C103" s="18">
        <v>-1000000</v>
      </c>
      <c r="D103" s="3">
        <f t="shared" si="12"/>
        <v>0</v>
      </c>
      <c r="E103" s="20" t="s">
        <v>420</v>
      </c>
      <c r="F103" s="39">
        <v>10</v>
      </c>
      <c r="G103" s="39">
        <f t="shared" si="7"/>
        <v>173</v>
      </c>
      <c r="H103" s="39">
        <f t="shared" si="8"/>
        <v>0</v>
      </c>
      <c r="I103" s="11">
        <f t="shared" si="9"/>
        <v>-173000000</v>
      </c>
      <c r="J103" s="56">
        <f t="shared" si="10"/>
        <v>-173000000</v>
      </c>
      <c r="K103" s="56">
        <f t="shared" si="11"/>
        <v>0</v>
      </c>
    </row>
    <row r="104" spans="1:11" x14ac:dyDescent="0.25">
      <c r="A104" s="17" t="s">
        <v>421</v>
      </c>
      <c r="B104" s="18">
        <v>3000000</v>
      </c>
      <c r="C104" s="18">
        <v>3000000</v>
      </c>
      <c r="D104" s="3">
        <f t="shared" si="12"/>
        <v>0</v>
      </c>
      <c r="E104" s="19" t="s">
        <v>419</v>
      </c>
      <c r="F104" s="39">
        <v>1</v>
      </c>
      <c r="G104" s="39">
        <f t="shared" si="7"/>
        <v>163</v>
      </c>
      <c r="H104" s="39">
        <f t="shared" si="8"/>
        <v>1</v>
      </c>
      <c r="I104" s="11">
        <f t="shared" si="9"/>
        <v>486000000</v>
      </c>
      <c r="J104" s="56">
        <f t="shared" si="10"/>
        <v>486000000</v>
      </c>
      <c r="K104" s="56">
        <f t="shared" si="11"/>
        <v>0</v>
      </c>
    </row>
    <row r="105" spans="1:11" x14ac:dyDescent="0.25">
      <c r="A105" s="17" t="s">
        <v>350</v>
      </c>
      <c r="B105" s="18">
        <v>1120000</v>
      </c>
      <c r="C105" s="18">
        <v>1120000</v>
      </c>
      <c r="D105" s="3">
        <f t="shared" si="12"/>
        <v>0</v>
      </c>
      <c r="E105" s="19" t="s">
        <v>419</v>
      </c>
      <c r="F105" s="39">
        <v>0</v>
      </c>
      <c r="G105" s="39">
        <f t="shared" si="7"/>
        <v>162</v>
      </c>
      <c r="H105" s="39">
        <f t="shared" si="8"/>
        <v>1</v>
      </c>
      <c r="I105" s="11">
        <f t="shared" si="9"/>
        <v>180320000</v>
      </c>
      <c r="J105" s="56">
        <f t="shared" si="10"/>
        <v>180320000</v>
      </c>
      <c r="K105" s="56">
        <f t="shared" si="11"/>
        <v>0</v>
      </c>
    </row>
    <row r="106" spans="1:11" x14ac:dyDescent="0.25">
      <c r="A106" s="17" t="s">
        <v>350</v>
      </c>
      <c r="B106" s="18">
        <v>-3000000</v>
      </c>
      <c r="C106" s="18">
        <v>0</v>
      </c>
      <c r="D106" s="3">
        <f t="shared" si="12"/>
        <v>-3000000</v>
      </c>
      <c r="E106" s="19" t="s">
        <v>351</v>
      </c>
      <c r="F106" s="39">
        <v>9</v>
      </c>
      <c r="G106" s="39">
        <f t="shared" si="7"/>
        <v>162</v>
      </c>
      <c r="H106" s="39">
        <f t="shared" si="8"/>
        <v>0</v>
      </c>
      <c r="I106" s="11">
        <f t="shared" si="9"/>
        <v>-486000000</v>
      </c>
      <c r="J106" s="56">
        <f t="shared" si="10"/>
        <v>0</v>
      </c>
      <c r="K106" s="56">
        <f t="shared" si="11"/>
        <v>-486000000</v>
      </c>
    </row>
    <row r="107" spans="1:11" x14ac:dyDescent="0.25">
      <c r="A107" s="20" t="s">
        <v>410</v>
      </c>
      <c r="B107" s="18">
        <v>90494</v>
      </c>
      <c r="C107" s="18">
        <v>75115</v>
      </c>
      <c r="D107" s="3">
        <f t="shared" si="12"/>
        <v>15379</v>
      </c>
      <c r="E107" s="25" t="s">
        <v>407</v>
      </c>
      <c r="F107" s="39">
        <v>2</v>
      </c>
      <c r="G107" s="39">
        <f t="shared" si="7"/>
        <v>153</v>
      </c>
      <c r="H107" s="39">
        <f t="shared" si="8"/>
        <v>1</v>
      </c>
      <c r="I107" s="11">
        <f t="shared" si="9"/>
        <v>13755088</v>
      </c>
      <c r="J107" s="56">
        <f t="shared" si="10"/>
        <v>11417480</v>
      </c>
      <c r="K107" s="56">
        <f t="shared" si="11"/>
        <v>2337608</v>
      </c>
    </row>
    <row r="108" spans="1:11" x14ac:dyDescent="0.25">
      <c r="A108" s="20" t="s">
        <v>416</v>
      </c>
      <c r="B108" s="18">
        <v>-1700700</v>
      </c>
      <c r="C108" s="18">
        <v>0</v>
      </c>
      <c r="D108" s="3">
        <f t="shared" si="12"/>
        <v>-1700700</v>
      </c>
      <c r="E108" s="20" t="s">
        <v>422</v>
      </c>
      <c r="F108" s="39">
        <v>4</v>
      </c>
      <c r="G108" s="39">
        <f t="shared" si="7"/>
        <v>151</v>
      </c>
      <c r="H108" s="39">
        <f t="shared" si="8"/>
        <v>0</v>
      </c>
      <c r="I108" s="11">
        <f t="shared" si="9"/>
        <v>-256805700</v>
      </c>
      <c r="J108" s="56">
        <f t="shared" si="10"/>
        <v>0</v>
      </c>
      <c r="K108" s="56">
        <f t="shared" si="11"/>
        <v>-256805700</v>
      </c>
    </row>
    <row r="109" spans="1:11" x14ac:dyDescent="0.25">
      <c r="A109" s="32" t="s">
        <v>434</v>
      </c>
      <c r="B109" s="18">
        <v>-1000500</v>
      </c>
      <c r="C109" s="18">
        <v>0</v>
      </c>
      <c r="D109" s="3">
        <f t="shared" si="12"/>
        <v>-1000500</v>
      </c>
      <c r="E109" s="20" t="s">
        <v>435</v>
      </c>
      <c r="F109" s="39">
        <v>3</v>
      </c>
      <c r="G109" s="39">
        <f t="shared" si="7"/>
        <v>147</v>
      </c>
      <c r="H109" s="39">
        <f t="shared" si="8"/>
        <v>0</v>
      </c>
      <c r="I109" s="11">
        <f t="shared" si="9"/>
        <v>-147073500</v>
      </c>
      <c r="J109" s="56">
        <f t="shared" si="10"/>
        <v>0</v>
      </c>
      <c r="K109" s="56">
        <f t="shared" si="11"/>
        <v>-147073500</v>
      </c>
    </row>
    <row r="110" spans="1:11" x14ac:dyDescent="0.25">
      <c r="A110" s="17" t="s">
        <v>446</v>
      </c>
      <c r="B110" s="18">
        <v>20000000</v>
      </c>
      <c r="C110" s="18">
        <v>0</v>
      </c>
      <c r="D110" s="3">
        <f t="shared" si="12"/>
        <v>20000000</v>
      </c>
      <c r="E110" s="19" t="s">
        <v>447</v>
      </c>
      <c r="F110" s="39">
        <v>20</v>
      </c>
      <c r="G110" s="39">
        <f t="shared" si="7"/>
        <v>144</v>
      </c>
      <c r="H110" s="39">
        <f t="shared" si="8"/>
        <v>1</v>
      </c>
      <c r="I110" s="11">
        <f t="shared" si="9"/>
        <v>2860000000</v>
      </c>
      <c r="J110" s="56">
        <f t="shared" si="10"/>
        <v>0</v>
      </c>
      <c r="K110" s="56">
        <f t="shared" si="11"/>
        <v>2860000000</v>
      </c>
    </row>
    <row r="111" spans="1:11" x14ac:dyDescent="0.25">
      <c r="A111" s="20" t="s">
        <v>506</v>
      </c>
      <c r="B111" s="42">
        <v>174678</v>
      </c>
      <c r="C111" s="42">
        <v>87363</v>
      </c>
      <c r="D111" s="38">
        <f t="shared" si="12"/>
        <v>87315</v>
      </c>
      <c r="E111" s="25" t="s">
        <v>486</v>
      </c>
      <c r="F111" s="39">
        <v>16</v>
      </c>
      <c r="G111" s="39">
        <f t="shared" si="7"/>
        <v>124</v>
      </c>
      <c r="H111" s="39">
        <f t="shared" si="8"/>
        <v>1</v>
      </c>
      <c r="I111" s="11">
        <f t="shared" si="9"/>
        <v>21485394</v>
      </c>
      <c r="J111" s="56">
        <f t="shared" si="10"/>
        <v>10745649</v>
      </c>
      <c r="K111" s="56">
        <f t="shared" si="11"/>
        <v>10739745</v>
      </c>
    </row>
    <row r="112" spans="1:11" x14ac:dyDescent="0.25">
      <c r="A112" s="17" t="s">
        <v>511</v>
      </c>
      <c r="B112" s="18">
        <v>-28400000</v>
      </c>
      <c r="C112" s="18">
        <v>0</v>
      </c>
      <c r="D112" s="3">
        <f t="shared" si="12"/>
        <v>-28400000</v>
      </c>
      <c r="E112" s="20" t="s">
        <v>512</v>
      </c>
      <c r="F112" s="39">
        <v>15</v>
      </c>
      <c r="G112" s="39">
        <f t="shared" si="7"/>
        <v>108</v>
      </c>
      <c r="H112" s="39">
        <f t="shared" si="8"/>
        <v>0</v>
      </c>
      <c r="I112" s="11">
        <f t="shared" si="9"/>
        <v>-3067200000</v>
      </c>
      <c r="J112" s="56">
        <f t="shared" si="10"/>
        <v>0</v>
      </c>
      <c r="K112" s="56">
        <f t="shared" si="11"/>
        <v>-3067200000</v>
      </c>
    </row>
    <row r="113" spans="1:15" x14ac:dyDescent="0.25">
      <c r="A113" s="17" t="s">
        <v>525</v>
      </c>
      <c r="B113" s="42">
        <v>163040</v>
      </c>
      <c r="C113" s="42">
        <v>122511</v>
      </c>
      <c r="D113" s="38">
        <f t="shared" si="12"/>
        <v>40529</v>
      </c>
      <c r="E113" s="5" t="s">
        <v>526</v>
      </c>
      <c r="F113" s="39">
        <v>0</v>
      </c>
      <c r="G113" s="39">
        <f t="shared" si="7"/>
        <v>93</v>
      </c>
      <c r="H113" s="39">
        <f t="shared" si="8"/>
        <v>1</v>
      </c>
      <c r="I113" s="11">
        <f t="shared" si="9"/>
        <v>14999680</v>
      </c>
      <c r="J113" s="56">
        <f t="shared" si="10"/>
        <v>11271012</v>
      </c>
      <c r="K113" s="56">
        <f t="shared" si="11"/>
        <v>3728668</v>
      </c>
    </row>
    <row r="114" spans="1:15" x14ac:dyDescent="0.25">
      <c r="A114" s="17" t="s">
        <v>525</v>
      </c>
      <c r="B114" s="18">
        <v>-5700</v>
      </c>
      <c r="C114" s="18">
        <v>-2500</v>
      </c>
      <c r="D114" s="3">
        <f t="shared" si="12"/>
        <v>-3200</v>
      </c>
      <c r="E114" s="19" t="s">
        <v>528</v>
      </c>
      <c r="F114" s="39">
        <v>13</v>
      </c>
      <c r="G114" s="39">
        <f t="shared" si="7"/>
        <v>93</v>
      </c>
      <c r="H114" s="39">
        <f t="shared" si="8"/>
        <v>0</v>
      </c>
      <c r="I114" s="11">
        <f t="shared" si="9"/>
        <v>-530100</v>
      </c>
      <c r="J114" s="56">
        <f t="shared" si="10"/>
        <v>-232500</v>
      </c>
      <c r="K114" s="56">
        <f t="shared" si="11"/>
        <v>-297600</v>
      </c>
    </row>
    <row r="115" spans="1:15" x14ac:dyDescent="0.25">
      <c r="A115" s="17" t="s">
        <v>545</v>
      </c>
      <c r="B115" s="18">
        <v>0</v>
      </c>
      <c r="C115" s="18">
        <v>500000</v>
      </c>
      <c r="D115" s="3">
        <f t="shared" si="12"/>
        <v>-500000</v>
      </c>
      <c r="E115" s="19" t="s">
        <v>546</v>
      </c>
      <c r="F115" s="39">
        <v>8</v>
      </c>
      <c r="G115" s="39">
        <f t="shared" si="7"/>
        <v>80</v>
      </c>
      <c r="H115" s="39">
        <f t="shared" si="8"/>
        <v>0</v>
      </c>
      <c r="I115" s="11">
        <f t="shared" si="9"/>
        <v>0</v>
      </c>
      <c r="J115" s="56">
        <f t="shared" si="10"/>
        <v>40000000</v>
      </c>
      <c r="K115" s="56">
        <f t="shared" si="11"/>
        <v>-40000000</v>
      </c>
    </row>
    <row r="116" spans="1:15" x14ac:dyDescent="0.25">
      <c r="A116" s="11" t="s">
        <v>551</v>
      </c>
      <c r="B116" s="18">
        <v>-160000</v>
      </c>
      <c r="C116" s="18">
        <v>0</v>
      </c>
      <c r="D116" s="18">
        <f t="shared" si="12"/>
        <v>-160000</v>
      </c>
      <c r="E116" s="11" t="s">
        <v>552</v>
      </c>
      <c r="F116" s="39">
        <v>9</v>
      </c>
      <c r="G116" s="39">
        <f t="shared" si="7"/>
        <v>72</v>
      </c>
      <c r="H116" s="39">
        <f t="shared" si="8"/>
        <v>0</v>
      </c>
      <c r="I116" s="11">
        <f t="shared" si="9"/>
        <v>-11520000</v>
      </c>
      <c r="J116" s="56">
        <f t="shared" si="10"/>
        <v>0</v>
      </c>
      <c r="K116" s="56">
        <f t="shared" si="11"/>
        <v>-11520000</v>
      </c>
    </row>
    <row r="117" spans="1:15" x14ac:dyDescent="0.25">
      <c r="A117" s="11" t="s">
        <v>569</v>
      </c>
      <c r="B117" s="42">
        <v>1480</v>
      </c>
      <c r="C117" s="42">
        <v>106941</v>
      </c>
      <c r="D117" s="42">
        <f t="shared" si="12"/>
        <v>-105461</v>
      </c>
      <c r="E117" s="25" t="s">
        <v>570</v>
      </c>
      <c r="F117" s="39">
        <v>22</v>
      </c>
      <c r="G117" s="39">
        <f t="shared" si="7"/>
        <v>63</v>
      </c>
      <c r="H117" s="39">
        <f t="shared" si="8"/>
        <v>1</v>
      </c>
      <c r="I117" s="11">
        <f t="shared" si="9"/>
        <v>91760</v>
      </c>
      <c r="J117" s="56">
        <f t="shared" si="10"/>
        <v>6630342</v>
      </c>
      <c r="K117" s="56">
        <f t="shared" si="11"/>
        <v>-6538582</v>
      </c>
      <c r="N117" s="3"/>
    </row>
    <row r="118" spans="1:15" x14ac:dyDescent="0.25">
      <c r="A118" s="11" t="s">
        <v>599</v>
      </c>
      <c r="B118" s="18">
        <v>39399500</v>
      </c>
      <c r="C118" s="18">
        <v>0</v>
      </c>
      <c r="D118" s="18">
        <f t="shared" si="12"/>
        <v>39399500</v>
      </c>
      <c r="E118" s="11" t="s">
        <v>601</v>
      </c>
      <c r="F118" s="39">
        <v>9</v>
      </c>
      <c r="G118" s="39">
        <f t="shared" si="7"/>
        <v>41</v>
      </c>
      <c r="H118" s="39">
        <f t="shared" si="8"/>
        <v>1</v>
      </c>
      <c r="I118" s="11">
        <f t="shared" si="9"/>
        <v>1575980000</v>
      </c>
      <c r="J118" s="56">
        <f t="shared" si="10"/>
        <v>0</v>
      </c>
      <c r="K118" s="56">
        <f t="shared" si="11"/>
        <v>1575980000</v>
      </c>
      <c r="O118" s="7"/>
    </row>
    <row r="119" spans="1:15" x14ac:dyDescent="0.25">
      <c r="A119" s="11" t="s">
        <v>605</v>
      </c>
      <c r="B119" s="42">
        <v>95521</v>
      </c>
      <c r="C119" s="42">
        <v>110054</v>
      </c>
      <c r="D119" s="42">
        <f t="shared" si="12"/>
        <v>-14533</v>
      </c>
      <c r="E119" s="25" t="s">
        <v>610</v>
      </c>
      <c r="F119" s="39">
        <v>4</v>
      </c>
      <c r="G119" s="39">
        <f t="shared" si="7"/>
        <v>32</v>
      </c>
      <c r="H119" s="39">
        <f t="shared" si="8"/>
        <v>1</v>
      </c>
      <c r="I119" s="11">
        <f t="shared" si="9"/>
        <v>2961151</v>
      </c>
      <c r="J119" s="56">
        <f t="shared" si="10"/>
        <v>3411674</v>
      </c>
      <c r="K119" s="56">
        <f t="shared" si="11"/>
        <v>-450523</v>
      </c>
    </row>
    <row r="120" spans="1:15" x14ac:dyDescent="0.25">
      <c r="A120" s="11" t="s">
        <v>616</v>
      </c>
      <c r="B120" s="18">
        <v>2000000</v>
      </c>
      <c r="C120" s="18">
        <v>0</v>
      </c>
      <c r="D120" s="18">
        <f t="shared" si="12"/>
        <v>2000000</v>
      </c>
      <c r="E120" s="11" t="s">
        <v>617</v>
      </c>
      <c r="F120" s="11">
        <v>26</v>
      </c>
      <c r="G120" s="39">
        <f t="shared" si="7"/>
        <v>28</v>
      </c>
      <c r="H120" s="11">
        <f t="shared" si="8"/>
        <v>1</v>
      </c>
      <c r="I120" s="11">
        <f t="shared" ref="I120:I126" si="13">B120*(G120-H120)</f>
        <v>54000000</v>
      </c>
      <c r="J120" s="11">
        <f t="shared" si="10"/>
        <v>0</v>
      </c>
      <c r="K120" s="11">
        <f t="shared" si="11"/>
        <v>54000000</v>
      </c>
      <c r="N120" s="7"/>
    </row>
    <row r="121" spans="1:15" x14ac:dyDescent="0.25">
      <c r="A121" s="11" t="s">
        <v>648</v>
      </c>
      <c r="B121" s="18">
        <v>2600000</v>
      </c>
      <c r="C121" s="18">
        <v>0</v>
      </c>
      <c r="D121" s="18">
        <f t="shared" si="12"/>
        <v>2600000</v>
      </c>
      <c r="E121" s="11" t="s">
        <v>649</v>
      </c>
      <c r="F121" s="11">
        <v>1</v>
      </c>
      <c r="G121" s="39">
        <f t="shared" si="7"/>
        <v>2</v>
      </c>
      <c r="H121" s="11">
        <f t="shared" si="8"/>
        <v>1</v>
      </c>
      <c r="I121" s="11">
        <f t="shared" si="13"/>
        <v>2600000</v>
      </c>
      <c r="J121" s="11">
        <f t="shared" si="10"/>
        <v>0</v>
      </c>
      <c r="K121" s="11">
        <f t="shared" si="11"/>
        <v>2600000</v>
      </c>
    </row>
    <row r="122" spans="1:15" x14ac:dyDescent="0.25">
      <c r="A122" s="11" t="s">
        <v>654</v>
      </c>
      <c r="B122" s="42">
        <v>384551</v>
      </c>
      <c r="C122" s="42">
        <v>110908</v>
      </c>
      <c r="D122" s="42">
        <f t="shared" si="12"/>
        <v>273643</v>
      </c>
      <c r="E122" s="25" t="s">
        <v>655</v>
      </c>
      <c r="F122" s="11">
        <v>1</v>
      </c>
      <c r="G122" s="39">
        <f t="shared" si="7"/>
        <v>1</v>
      </c>
      <c r="H122" s="11">
        <f t="shared" si="8"/>
        <v>1</v>
      </c>
      <c r="I122" s="11">
        <f t="shared" si="13"/>
        <v>0</v>
      </c>
      <c r="J122" s="11">
        <f t="shared" si="10"/>
        <v>0</v>
      </c>
      <c r="K122" s="11">
        <f t="shared" si="11"/>
        <v>0</v>
      </c>
      <c r="N122" t="s">
        <v>25</v>
      </c>
    </row>
    <row r="123" spans="1:15" x14ac:dyDescent="0.25">
      <c r="A123" s="11" t="s">
        <v>685</v>
      </c>
      <c r="B123" s="18">
        <v>0</v>
      </c>
      <c r="C123" s="18">
        <v>800000</v>
      </c>
      <c r="D123" s="18">
        <f t="shared" si="12"/>
        <v>-800000</v>
      </c>
      <c r="E123" s="11" t="s">
        <v>686</v>
      </c>
      <c r="F123" s="11">
        <v>0</v>
      </c>
      <c r="G123" s="39">
        <f t="shared" si="7"/>
        <v>0</v>
      </c>
      <c r="H123" s="11">
        <f t="shared" si="8"/>
        <v>0</v>
      </c>
      <c r="I123" s="11">
        <f t="shared" si="13"/>
        <v>0</v>
      </c>
      <c r="J123" s="11">
        <f t="shared" si="10"/>
        <v>0</v>
      </c>
      <c r="K123" s="11">
        <f t="shared" si="11"/>
        <v>0</v>
      </c>
    </row>
    <row r="124" spans="1:15" x14ac:dyDescent="0.25">
      <c r="A124" s="11"/>
      <c r="B124" s="18"/>
      <c r="C124" s="18"/>
      <c r="D124" s="18">
        <f t="shared" si="12"/>
        <v>0</v>
      </c>
      <c r="E124" s="11"/>
      <c r="F124" s="11">
        <v>0</v>
      </c>
      <c r="G124" s="39">
        <f t="shared" si="7"/>
        <v>0</v>
      </c>
      <c r="H124" s="11"/>
      <c r="I124" s="11">
        <f t="shared" si="13"/>
        <v>0</v>
      </c>
      <c r="J124" s="11"/>
      <c r="K124" s="11"/>
    </row>
    <row r="125" spans="1:15" x14ac:dyDescent="0.25">
      <c r="A125" s="11"/>
      <c r="B125" s="18"/>
      <c r="C125" s="18"/>
      <c r="D125" s="18">
        <f t="shared" si="12"/>
        <v>0</v>
      </c>
      <c r="E125" s="11"/>
      <c r="F125" s="11">
        <v>0</v>
      </c>
      <c r="G125" s="39">
        <f t="shared" si="7"/>
        <v>0</v>
      </c>
      <c r="H125" s="11"/>
      <c r="I125" s="11">
        <f t="shared" si="13"/>
        <v>0</v>
      </c>
      <c r="J125" s="11"/>
      <c r="K125" s="11"/>
    </row>
    <row r="126" spans="1:15" x14ac:dyDescent="0.25">
      <c r="A126" s="11"/>
      <c r="B126" s="18"/>
      <c r="C126" s="18"/>
      <c r="D126" s="18"/>
      <c r="E126" s="11"/>
      <c r="F126" s="11">
        <v>0</v>
      </c>
      <c r="G126" s="39">
        <f t="shared" si="7"/>
        <v>0</v>
      </c>
      <c r="H126" s="11"/>
      <c r="I126" s="11">
        <f t="shared" si="13"/>
        <v>0</v>
      </c>
      <c r="J126" s="11"/>
      <c r="K126" s="11"/>
    </row>
    <row r="127" spans="1:15" x14ac:dyDescent="0.25">
      <c r="A127" s="11"/>
      <c r="B127" s="18"/>
      <c r="C127" s="18"/>
      <c r="D127" s="18"/>
      <c r="E127" s="11"/>
      <c r="F127" s="11">
        <v>0</v>
      </c>
      <c r="G127" s="39">
        <f t="shared" si="7"/>
        <v>0</v>
      </c>
      <c r="H127" s="11"/>
      <c r="I127" s="11"/>
      <c r="J127" s="11"/>
      <c r="K127" s="11"/>
    </row>
    <row r="128" spans="1:15" x14ac:dyDescent="0.25">
      <c r="A128" s="11"/>
      <c r="B128" s="18"/>
      <c r="C128" s="18"/>
      <c r="D128" s="18"/>
      <c r="E128" s="11"/>
      <c r="F128" s="11">
        <v>0</v>
      </c>
      <c r="G128" s="39">
        <f t="shared" si="7"/>
        <v>0</v>
      </c>
      <c r="H128" s="11"/>
      <c r="I128" s="11"/>
      <c r="J128" s="11"/>
      <c r="K128" s="11"/>
    </row>
    <row r="129" spans="1:11" x14ac:dyDescent="0.25">
      <c r="A129" s="11"/>
      <c r="B129" s="31">
        <f>SUM(B2:B126)</f>
        <v>44536398</v>
      </c>
      <c r="C129" s="31">
        <f>SUM(C2:C127)</f>
        <v>12804426</v>
      </c>
      <c r="D129" s="31">
        <f>SUM(D2:D127)</f>
        <v>31731972</v>
      </c>
      <c r="E129" s="11"/>
      <c r="F129" s="11"/>
      <c r="G129" s="11"/>
      <c r="H129" s="11"/>
      <c r="I129" s="31">
        <f>SUM(I2:I126)</f>
        <v>6957544437</v>
      </c>
      <c r="J129" s="31">
        <f>SUM(J2:J126)</f>
        <v>4100566648</v>
      </c>
      <c r="K129" s="31">
        <f>SUM(K2:K126)</f>
        <v>2856977789</v>
      </c>
    </row>
    <row r="130" spans="1:11" x14ac:dyDescent="0.25">
      <c r="A130" s="11"/>
      <c r="B130" s="11" t="s">
        <v>283</v>
      </c>
      <c r="C130" s="11" t="s">
        <v>504</v>
      </c>
      <c r="D130" s="11" t="s">
        <v>505</v>
      </c>
      <c r="E130" s="11"/>
      <c r="F130" s="11"/>
      <c r="G130" s="11"/>
      <c r="H130" s="11"/>
      <c r="I130" s="11" t="s">
        <v>501</v>
      </c>
      <c r="J130" s="11" t="s">
        <v>502</v>
      </c>
      <c r="K130" s="11" t="s">
        <v>503</v>
      </c>
    </row>
    <row r="131" spans="1:11" x14ac:dyDescent="0.25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</row>
    <row r="132" spans="1:11" x14ac:dyDescent="0.25">
      <c r="A132" s="11"/>
      <c r="B132" s="11"/>
      <c r="C132" s="11"/>
      <c r="D132" s="11"/>
      <c r="E132" s="11"/>
      <c r="F132" s="11"/>
      <c r="G132" s="11"/>
      <c r="H132" s="11"/>
      <c r="I132" s="3">
        <f>I129/G2</f>
        <v>14771856.554140128</v>
      </c>
      <c r="J132" s="31">
        <f>J129/G2</f>
        <v>8706086.3014861997</v>
      </c>
      <c r="K132" s="31">
        <f>K129/G2</f>
        <v>6065770.2526539275</v>
      </c>
    </row>
    <row r="133" spans="1:11" x14ac:dyDescent="0.25">
      <c r="A133" s="11"/>
      <c r="B133" s="11"/>
      <c r="C133" s="11"/>
      <c r="D133" s="11"/>
      <c r="E133" s="11"/>
      <c r="F133" s="11"/>
      <c r="G133" s="11"/>
      <c r="H133" s="11"/>
      <c r="I133" s="11" t="s">
        <v>507</v>
      </c>
      <c r="J133" s="11" t="s">
        <v>508</v>
      </c>
      <c r="K133" s="11" t="s">
        <v>509</v>
      </c>
    </row>
    <row r="136" spans="1:11" x14ac:dyDescent="0.25">
      <c r="J136">
        <f>J129/I129*1448696</f>
        <v>853817.68732941954</v>
      </c>
      <c r="K136">
        <f>K129/I129*1448696</f>
        <v>594878.31267058046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57.7109375" customWidth="1"/>
    <col min="6" max="6" width="22.5703125" bestFit="1" customWidth="1"/>
    <col min="7" max="7" width="1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'اسفند 95'!B24</f>
        <v>28283328</v>
      </c>
      <c r="C2" s="1">
        <f>'اسفند 95'!C24</f>
        <v>10969149</v>
      </c>
      <c r="D2" s="3">
        <f>B2-C2</f>
        <v>17314179</v>
      </c>
      <c r="E2" s="2" t="s">
        <v>59</v>
      </c>
      <c r="F2">
        <v>31</v>
      </c>
      <c r="G2">
        <f>B2*F2</f>
        <v>876783168</v>
      </c>
      <c r="H2">
        <f>C2*F2</f>
        <v>340043619</v>
      </c>
      <c r="I2">
        <f>D2*F2</f>
        <v>536739549</v>
      </c>
      <c r="O2">
        <v>1</v>
      </c>
      <c r="P2">
        <v>30</v>
      </c>
      <c r="Q2">
        <v>31</v>
      </c>
    </row>
    <row r="3" spans="1:17" x14ac:dyDescent="0.25">
      <c r="A3" s="20" t="s">
        <v>506</v>
      </c>
      <c r="B3" s="42">
        <v>174678</v>
      </c>
      <c r="C3" s="42">
        <v>87363</v>
      </c>
      <c r="D3" s="38">
        <f t="shared" ref="D3:D22" si="0">B3-C3</f>
        <v>87315</v>
      </c>
      <c r="E3" s="25" t="s">
        <v>486</v>
      </c>
      <c r="F3">
        <v>30</v>
      </c>
      <c r="G3">
        <f t="shared" ref="G3:G23" si="1">B3*F3</f>
        <v>5240340</v>
      </c>
      <c r="H3">
        <f t="shared" ref="H3:H23" si="2">C3*F3</f>
        <v>2620890</v>
      </c>
      <c r="I3">
        <f t="shared" ref="I3:I23" si="3">D3*F3</f>
        <v>2619450</v>
      </c>
      <c r="O3">
        <v>2</v>
      </c>
      <c r="P3">
        <v>29</v>
      </c>
      <c r="Q3">
        <v>30</v>
      </c>
    </row>
    <row r="4" spans="1:17" x14ac:dyDescent="0.25">
      <c r="A4" s="20" t="s">
        <v>511</v>
      </c>
      <c r="B4" s="18">
        <v>-28400000</v>
      </c>
      <c r="C4" s="18">
        <v>0</v>
      </c>
      <c r="D4" s="3">
        <f t="shared" si="0"/>
        <v>-28400000</v>
      </c>
      <c r="E4" s="20" t="s">
        <v>512</v>
      </c>
      <c r="F4">
        <v>15</v>
      </c>
      <c r="G4">
        <f t="shared" si="1"/>
        <v>-426000000</v>
      </c>
      <c r="H4">
        <f t="shared" si="2"/>
        <v>0</v>
      </c>
      <c r="I4">
        <f t="shared" si="3"/>
        <v>-426000000</v>
      </c>
      <c r="O4">
        <v>3</v>
      </c>
      <c r="P4">
        <v>28</v>
      </c>
      <c r="Q4">
        <v>29</v>
      </c>
    </row>
    <row r="5" spans="1:17" x14ac:dyDescent="0.25">
      <c r="A5" s="32" t="s">
        <v>434</v>
      </c>
      <c r="B5" s="18">
        <v>0</v>
      </c>
      <c r="C5" s="18">
        <v>0</v>
      </c>
      <c r="D5" s="3">
        <f t="shared" si="0"/>
        <v>0</v>
      </c>
      <c r="E5" s="20"/>
      <c r="F5">
        <v>24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 t="s">
        <v>446</v>
      </c>
      <c r="B6" s="18">
        <v>0</v>
      </c>
      <c r="C6" s="18">
        <v>0</v>
      </c>
      <c r="D6" s="3">
        <f t="shared" si="0"/>
        <v>0</v>
      </c>
      <c r="E6" s="19"/>
      <c r="F6">
        <v>20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 t="s">
        <v>350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58006</v>
      </c>
      <c r="C24" s="3">
        <f>SUM(C2:C22)</f>
        <v>11056512</v>
      </c>
      <c r="D24" s="3">
        <f>SUM(D2:D22)</f>
        <v>-10998506</v>
      </c>
      <c r="E24" s="2"/>
      <c r="O24">
        <v>23</v>
      </c>
      <c r="P24">
        <v>8</v>
      </c>
      <c r="Q24">
        <v>9</v>
      </c>
    </row>
    <row r="25" spans="1:17" x14ac:dyDescent="0.25">
      <c r="G25">
        <f>SUM(G2:G23)</f>
        <v>456023508</v>
      </c>
      <c r="H25">
        <f>SUM(H2:H23)</f>
        <v>342664509</v>
      </c>
      <c r="I25">
        <f>SUM(I2:I23)</f>
        <v>113358999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4"/>
      <c r="E29" s="44" t="s">
        <v>85</v>
      </c>
      <c r="O29">
        <v>28</v>
      </c>
      <c r="P29">
        <v>3</v>
      </c>
      <c r="Q29">
        <v>4</v>
      </c>
    </row>
    <row r="30" spans="1:17" x14ac:dyDescent="0.25">
      <c r="D30" s="45">
        <v>4627302</v>
      </c>
      <c r="E30" s="44" t="s">
        <v>95</v>
      </c>
      <c r="G30" s="1">
        <v>163040</v>
      </c>
      <c r="H30" s="1">
        <f>G30*H25/G25</f>
        <v>122511.27533399002</v>
      </c>
      <c r="I30" s="1">
        <f>G30*I25/G25</f>
        <v>40528.724666009985</v>
      </c>
      <c r="O30">
        <v>29</v>
      </c>
      <c r="P30">
        <v>2</v>
      </c>
      <c r="Q30">
        <v>3</v>
      </c>
    </row>
    <row r="31" spans="1:17" x14ac:dyDescent="0.25">
      <c r="D31" s="45">
        <v>-110000</v>
      </c>
      <c r="E31" s="44" t="s">
        <v>487</v>
      </c>
      <c r="G31" s="9" t="s">
        <v>415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5">
        <v>220000</v>
      </c>
      <c r="E32" s="44" t="s">
        <v>497</v>
      </c>
      <c r="O32">
        <v>31</v>
      </c>
      <c r="P32">
        <v>0</v>
      </c>
      <c r="Q32">
        <v>1</v>
      </c>
    </row>
    <row r="33" spans="4:17" x14ac:dyDescent="0.25">
      <c r="D33" s="45">
        <v>-450000</v>
      </c>
      <c r="E33" s="44" t="s">
        <v>519</v>
      </c>
      <c r="P33" t="s">
        <v>60</v>
      </c>
      <c r="Q33" t="s">
        <v>61</v>
      </c>
    </row>
    <row r="34" spans="4:17" x14ac:dyDescent="0.25">
      <c r="D34" s="45"/>
      <c r="E34" s="44"/>
    </row>
    <row r="35" spans="4:17" x14ac:dyDescent="0.25">
      <c r="D35" s="45"/>
      <c r="E35" s="44"/>
    </row>
    <row r="36" spans="4:17" x14ac:dyDescent="0.25">
      <c r="D36" s="45"/>
      <c r="E36" s="43"/>
    </row>
    <row r="37" spans="4:17" x14ac:dyDescent="0.25">
      <c r="D37" s="45"/>
      <c r="E37" s="44"/>
    </row>
    <row r="38" spans="4:17" x14ac:dyDescent="0.25">
      <c r="D38" s="7"/>
      <c r="E38" s="44"/>
    </row>
    <row r="39" spans="4:17" x14ac:dyDescent="0.25">
      <c r="D39" s="7"/>
      <c r="E39" s="44"/>
    </row>
    <row r="40" spans="4:17" x14ac:dyDescent="0.25">
      <c r="D40" s="7"/>
      <c r="E40" s="44"/>
    </row>
    <row r="41" spans="4:17" x14ac:dyDescent="0.25">
      <c r="D41" s="7"/>
      <c r="E41" s="44"/>
    </row>
    <row r="42" spans="4:17" x14ac:dyDescent="0.25">
      <c r="D42" s="7"/>
      <c r="E42" s="44"/>
    </row>
    <row r="43" spans="4:17" x14ac:dyDescent="0.25">
      <c r="D43" s="7">
        <f>SUM(D30:D40)</f>
        <v>4287302</v>
      </c>
      <c r="E43" t="s">
        <v>6</v>
      </c>
    </row>
    <row r="44" spans="4:17" x14ac:dyDescent="0.25">
      <c r="D44" s="7"/>
      <c r="E44" s="44"/>
    </row>
    <row r="45" spans="4:17" x14ac:dyDescent="0.25">
      <c r="D45" s="7"/>
      <c r="E45" s="44"/>
    </row>
    <row r="46" spans="4:17" x14ac:dyDescent="0.25">
      <c r="D46" s="7"/>
      <c r="E46" s="44"/>
    </row>
    <row r="47" spans="4:17" x14ac:dyDescent="0.25">
      <c r="D47" s="7"/>
      <c r="E47" s="44"/>
    </row>
    <row r="48" spans="4:17" x14ac:dyDescent="0.25">
      <c r="D48" s="7"/>
      <c r="E48" s="44"/>
    </row>
    <row r="49" spans="4:5" x14ac:dyDescent="0.25">
      <c r="D49" s="7"/>
      <c r="E49" s="44"/>
    </row>
    <row r="50" spans="4:5" x14ac:dyDescent="0.25">
      <c r="D50" s="7"/>
      <c r="E50" s="44"/>
    </row>
    <row r="51" spans="4:5" x14ac:dyDescent="0.25">
      <c r="D51" s="7"/>
      <c r="E51" s="44"/>
    </row>
    <row r="52" spans="4:5" x14ac:dyDescent="0.25">
      <c r="D52" s="7"/>
      <c r="E52" s="44" t="s">
        <v>25</v>
      </c>
    </row>
    <row r="53" spans="4:5" x14ac:dyDescent="0.25">
      <c r="D53" s="7"/>
      <c r="E53" s="44" t="s">
        <v>25</v>
      </c>
    </row>
    <row r="54" spans="4:5" x14ac:dyDescent="0.25">
      <c r="D54" s="7" t="s">
        <v>25</v>
      </c>
      <c r="E54" s="44" t="s">
        <v>25</v>
      </c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workbookViewId="0">
      <selection activeCell="M26" sqref="M26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6.140625" bestFit="1" customWidth="1"/>
    <col min="4" max="4" width="16.85546875" bestFit="1" customWidth="1"/>
    <col min="5" max="5" width="40.7109375" bestFit="1" customWidth="1"/>
    <col min="6" max="6" width="18.85546875" bestFit="1" customWidth="1"/>
    <col min="7" max="7" width="10.7109375" bestFit="1" customWidth="1"/>
    <col min="8" max="8" width="12.42578125" bestFit="1" customWidth="1"/>
    <col min="9" max="9" width="13.28515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'فروردین 96'!B24</f>
        <v>58006</v>
      </c>
      <c r="C2" s="1">
        <f>'فروردین 96'!C24</f>
        <v>11056512</v>
      </c>
      <c r="D2" s="3">
        <f>B2-C2</f>
        <v>-10998506</v>
      </c>
      <c r="E2" s="2" t="s">
        <v>59</v>
      </c>
      <c r="F2">
        <v>31</v>
      </c>
      <c r="G2">
        <f>B2*F2</f>
        <v>1798186</v>
      </c>
      <c r="H2">
        <f>C2*F2</f>
        <v>342751872</v>
      </c>
      <c r="I2">
        <f>D2*F2</f>
        <v>-340953686</v>
      </c>
      <c r="O2">
        <v>1</v>
      </c>
      <c r="P2">
        <v>30</v>
      </c>
      <c r="Q2">
        <v>31</v>
      </c>
    </row>
    <row r="3" spans="1:17" x14ac:dyDescent="0.25">
      <c r="A3" s="20" t="s">
        <v>525</v>
      </c>
      <c r="B3" s="42">
        <v>163040</v>
      </c>
      <c r="C3" s="42">
        <v>122511</v>
      </c>
      <c r="D3" s="38">
        <f t="shared" ref="D3:D23" si="0">B3-C3</f>
        <v>40529</v>
      </c>
      <c r="E3" s="25" t="s">
        <v>529</v>
      </c>
      <c r="F3">
        <v>30</v>
      </c>
      <c r="G3">
        <f t="shared" ref="G3:G24" si="1">B3*F3</f>
        <v>4891200</v>
      </c>
      <c r="H3">
        <f t="shared" ref="H3:H24" si="2">C3*F3</f>
        <v>3675330</v>
      </c>
      <c r="I3">
        <f t="shared" ref="I3:I24" si="3">D3*F3</f>
        <v>1215870</v>
      </c>
      <c r="O3">
        <v>2</v>
      </c>
      <c r="P3">
        <v>29</v>
      </c>
      <c r="Q3">
        <v>30</v>
      </c>
    </row>
    <row r="4" spans="1:17" x14ac:dyDescent="0.25">
      <c r="A4" s="20" t="s">
        <v>525</v>
      </c>
      <c r="B4" s="18">
        <v>-5700</v>
      </c>
      <c r="C4" s="18">
        <v>-2500</v>
      </c>
      <c r="D4" s="3">
        <f t="shared" si="0"/>
        <v>-3200</v>
      </c>
      <c r="E4" s="19" t="s">
        <v>528</v>
      </c>
      <c r="F4">
        <v>31</v>
      </c>
      <c r="G4">
        <f t="shared" si="1"/>
        <v>-176700</v>
      </c>
      <c r="H4">
        <f t="shared" si="2"/>
        <v>-77500</v>
      </c>
      <c r="I4">
        <f t="shared" si="3"/>
        <v>-99200</v>
      </c>
      <c r="O4">
        <v>3</v>
      </c>
      <c r="P4">
        <v>28</v>
      </c>
      <c r="Q4">
        <v>29</v>
      </c>
    </row>
    <row r="5" spans="1:17" x14ac:dyDescent="0.25">
      <c r="A5" s="20" t="s">
        <v>545</v>
      </c>
      <c r="B5" s="18">
        <v>0</v>
      </c>
      <c r="C5" s="18">
        <v>500000</v>
      </c>
      <c r="D5" s="3">
        <f t="shared" si="0"/>
        <v>-500000</v>
      </c>
      <c r="E5" s="20" t="s">
        <v>546</v>
      </c>
      <c r="F5">
        <v>17</v>
      </c>
      <c r="G5">
        <f t="shared" si="1"/>
        <v>0</v>
      </c>
      <c r="H5">
        <f t="shared" si="2"/>
        <v>8500000</v>
      </c>
      <c r="I5">
        <f t="shared" si="3"/>
        <v>-8500000</v>
      </c>
      <c r="O5">
        <v>4</v>
      </c>
      <c r="P5">
        <v>27</v>
      </c>
      <c r="Q5">
        <v>28</v>
      </c>
    </row>
    <row r="6" spans="1:17" x14ac:dyDescent="0.25">
      <c r="A6" s="32" t="s">
        <v>551</v>
      </c>
      <c r="B6" s="18">
        <v>-160000</v>
      </c>
      <c r="C6" s="18">
        <v>0</v>
      </c>
      <c r="D6" s="3">
        <f t="shared" si="0"/>
        <v>-160000</v>
      </c>
      <c r="E6" s="20" t="s">
        <v>552</v>
      </c>
      <c r="F6">
        <v>10</v>
      </c>
      <c r="G6">
        <f t="shared" si="1"/>
        <v>-1600000</v>
      </c>
      <c r="H6">
        <f t="shared" si="2"/>
        <v>0</v>
      </c>
      <c r="I6">
        <f t="shared" si="3"/>
        <v>-1600000</v>
      </c>
      <c r="O6">
        <v>5</v>
      </c>
      <c r="P6">
        <v>26</v>
      </c>
      <c r="Q6">
        <v>27</v>
      </c>
    </row>
    <row r="7" spans="1:17" x14ac:dyDescent="0.25">
      <c r="A7" s="17" t="s">
        <v>446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 t="s">
        <v>350</v>
      </c>
      <c r="B9" s="18">
        <v>0</v>
      </c>
      <c r="C9" s="18">
        <v>0</v>
      </c>
      <c r="D9" s="3">
        <f t="shared" si="0"/>
        <v>0</v>
      </c>
      <c r="E9" s="19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21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K10" t="s">
        <v>25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17">
        <v>0</v>
      </c>
      <c r="B12" s="18">
        <v>0</v>
      </c>
      <c r="C12" s="18">
        <v>0</v>
      </c>
      <c r="D12" s="3">
        <f t="shared" si="0"/>
        <v>0</v>
      </c>
      <c r="E12" s="19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 t="shared" si="1"/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>B14*F14</f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>
        <v>0</v>
      </c>
      <c r="B18" s="18">
        <v>0</v>
      </c>
      <c r="C18" s="18">
        <v>0</v>
      </c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20"/>
      <c r="B20" s="18"/>
      <c r="C20" s="18"/>
      <c r="D20" s="3">
        <f t="shared" si="0"/>
        <v>0</v>
      </c>
      <c r="E20" s="20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19"/>
      <c r="B23" s="18"/>
      <c r="C23" s="18"/>
      <c r="D23" s="3">
        <f t="shared" si="0"/>
        <v>0</v>
      </c>
      <c r="E23" s="19"/>
      <c r="F23">
        <v>0</v>
      </c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/>
      <c r="B24" s="2"/>
      <c r="C24" s="2"/>
      <c r="D24" s="2"/>
      <c r="E24" s="2"/>
      <c r="G24">
        <f t="shared" si="1"/>
        <v>0</v>
      </c>
      <c r="H24">
        <f t="shared" si="2"/>
        <v>0</v>
      </c>
      <c r="I24">
        <f t="shared" si="3"/>
        <v>0</v>
      </c>
      <c r="O24">
        <v>23</v>
      </c>
      <c r="P24">
        <v>8</v>
      </c>
      <c r="Q24">
        <v>9</v>
      </c>
    </row>
    <row r="25" spans="1:17" x14ac:dyDescent="0.25">
      <c r="A25" s="2" t="s">
        <v>6</v>
      </c>
      <c r="B25" s="3">
        <f>SUM(B2:B23)</f>
        <v>55346</v>
      </c>
      <c r="C25" s="3">
        <f>SUM(C2:C23)</f>
        <v>11676523</v>
      </c>
      <c r="D25" s="3">
        <f>SUM(D2:D23)</f>
        <v>-11621177</v>
      </c>
      <c r="E25" s="2"/>
      <c r="O25">
        <v>24</v>
      </c>
      <c r="P25">
        <v>7</v>
      </c>
      <c r="Q25">
        <v>8</v>
      </c>
    </row>
    <row r="26" spans="1:17" x14ac:dyDescent="0.25">
      <c r="G26">
        <f>SUM(G2:G24)</f>
        <v>4912686</v>
      </c>
      <c r="H26">
        <f>SUM(H2:H24)</f>
        <v>354849702</v>
      </c>
      <c r="I26">
        <f>SUM(I2:I24)</f>
        <v>-349937016</v>
      </c>
      <c r="O26">
        <v>25</v>
      </c>
      <c r="P26">
        <v>6</v>
      </c>
      <c r="Q26">
        <v>7</v>
      </c>
    </row>
    <row r="27" spans="1:17" x14ac:dyDescent="0.25">
      <c r="G27" t="s">
        <v>62</v>
      </c>
      <c r="H27" t="s">
        <v>36</v>
      </c>
      <c r="I27" t="s">
        <v>37</v>
      </c>
      <c r="O27">
        <v>26</v>
      </c>
      <c r="P27">
        <v>5</v>
      </c>
      <c r="Q27">
        <v>6</v>
      </c>
    </row>
    <row r="28" spans="1:17" x14ac:dyDescent="0.25">
      <c r="O28">
        <v>27</v>
      </c>
      <c r="P28">
        <v>4</v>
      </c>
      <c r="Q28">
        <v>5</v>
      </c>
    </row>
    <row r="29" spans="1:17" x14ac:dyDescent="0.25">
      <c r="F29" t="s">
        <v>25</v>
      </c>
      <c r="O29">
        <v>28</v>
      </c>
      <c r="P29">
        <v>3</v>
      </c>
      <c r="Q29">
        <v>4</v>
      </c>
    </row>
    <row r="30" spans="1:17" x14ac:dyDescent="0.25">
      <c r="D30" s="44"/>
      <c r="E30" s="44" t="s">
        <v>85</v>
      </c>
      <c r="O30">
        <v>29</v>
      </c>
      <c r="P30">
        <v>2</v>
      </c>
      <c r="Q30">
        <v>3</v>
      </c>
    </row>
    <row r="31" spans="1:17" x14ac:dyDescent="0.25">
      <c r="D31" s="45">
        <v>4287302</v>
      </c>
      <c r="E31" s="44" t="s">
        <v>95</v>
      </c>
      <c r="G31" s="1">
        <f>G26*11/36500</f>
        <v>1480.535506849315</v>
      </c>
      <c r="H31" s="1">
        <f>G31*H26/G26</f>
        <v>106941.00608219177</v>
      </c>
      <c r="I31" s="1">
        <f>G31*I26/G26</f>
        <v>-105460.47057534246</v>
      </c>
      <c r="O31">
        <v>30</v>
      </c>
      <c r="P31">
        <v>1</v>
      </c>
      <c r="Q31">
        <v>2</v>
      </c>
    </row>
    <row r="32" spans="1:17" ht="30" x14ac:dyDescent="0.25">
      <c r="D32" s="45">
        <v>150000</v>
      </c>
      <c r="E32" s="57" t="s">
        <v>547</v>
      </c>
      <c r="G32" s="9" t="s">
        <v>415</v>
      </c>
      <c r="H32" s="9" t="s">
        <v>38</v>
      </c>
      <c r="I32" s="9" t="s">
        <v>39</v>
      </c>
      <c r="O32">
        <v>31</v>
      </c>
      <c r="P32">
        <v>0</v>
      </c>
      <c r="Q32">
        <v>1</v>
      </c>
    </row>
    <row r="33" spans="2:17" x14ac:dyDescent="0.25">
      <c r="B33" s="7"/>
      <c r="D33" s="45">
        <v>200000</v>
      </c>
      <c r="E33" s="44" t="s">
        <v>548</v>
      </c>
      <c r="P33" t="s">
        <v>60</v>
      </c>
      <c r="Q33" t="s">
        <v>61</v>
      </c>
    </row>
    <row r="34" spans="2:17" x14ac:dyDescent="0.25">
      <c r="D34" s="45">
        <v>620000</v>
      </c>
      <c r="E34" s="44" t="s">
        <v>549</v>
      </c>
    </row>
    <row r="35" spans="2:17" x14ac:dyDescent="0.25">
      <c r="D35" s="45">
        <v>5000</v>
      </c>
      <c r="E35" s="44" t="s">
        <v>548</v>
      </c>
    </row>
    <row r="36" spans="2:17" x14ac:dyDescent="0.25">
      <c r="D36" s="45">
        <v>-800000</v>
      </c>
      <c r="E36" s="44" t="s">
        <v>550</v>
      </c>
    </row>
    <row r="37" spans="2:17" x14ac:dyDescent="0.25">
      <c r="D37" s="45">
        <v>70000</v>
      </c>
      <c r="E37" s="43" t="s">
        <v>100</v>
      </c>
    </row>
    <row r="38" spans="2:17" x14ac:dyDescent="0.25">
      <c r="D38" s="45">
        <v>160000</v>
      </c>
      <c r="E38" s="44" t="s">
        <v>554</v>
      </c>
    </row>
    <row r="39" spans="2:17" x14ac:dyDescent="0.25">
      <c r="D39" s="7">
        <v>200000</v>
      </c>
      <c r="E39" s="44" t="s">
        <v>555</v>
      </c>
    </row>
    <row r="40" spans="2:17" x14ac:dyDescent="0.25">
      <c r="D40" s="7">
        <v>255000</v>
      </c>
      <c r="E40" s="44" t="s">
        <v>560</v>
      </c>
    </row>
    <row r="41" spans="2:17" x14ac:dyDescent="0.25">
      <c r="D41" s="7">
        <v>-200000</v>
      </c>
      <c r="E41" s="44" t="s">
        <v>561</v>
      </c>
    </row>
    <row r="42" spans="2:17" x14ac:dyDescent="0.25">
      <c r="D42" s="7"/>
      <c r="E42" s="44"/>
    </row>
    <row r="43" spans="2:17" x14ac:dyDescent="0.25">
      <c r="D43" s="7"/>
      <c r="E43" s="44"/>
    </row>
    <row r="44" spans="2:17" x14ac:dyDescent="0.25">
      <c r="D44" s="7">
        <f>SUM(D31:D41)</f>
        <v>4947302</v>
      </c>
      <c r="E44" t="s">
        <v>6</v>
      </c>
    </row>
    <row r="45" spans="2:17" x14ac:dyDescent="0.25">
      <c r="D45" s="7"/>
      <c r="E45" s="44"/>
    </row>
    <row r="46" spans="2:17" x14ac:dyDescent="0.25">
      <c r="D46" s="7"/>
      <c r="E46" s="44"/>
    </row>
    <row r="47" spans="2:17" x14ac:dyDescent="0.25">
      <c r="D47" s="7"/>
      <c r="E47" s="44"/>
    </row>
    <row r="48" spans="2:17" x14ac:dyDescent="0.25">
      <c r="D48" s="7"/>
      <c r="E48" s="44"/>
    </row>
    <row r="49" spans="4:5" x14ac:dyDescent="0.25">
      <c r="D49" s="7"/>
      <c r="E49" s="44"/>
    </row>
    <row r="50" spans="4:5" x14ac:dyDescent="0.25">
      <c r="D50" s="7"/>
      <c r="E50" s="44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13" workbookViewId="0">
      <selection activeCell="F23" sqref="F23"/>
    </sheetView>
  </sheetViews>
  <sheetFormatPr defaultRowHeight="15" x14ac:dyDescent="0.25"/>
  <cols>
    <col min="1" max="1" width="10.7109375" bestFit="1" customWidth="1"/>
    <col min="2" max="3" width="15.140625" bestFit="1" customWidth="1"/>
    <col min="4" max="4" width="15.85546875" bestFit="1" customWidth="1"/>
    <col min="5" max="5" width="34.85546875" bestFit="1" customWidth="1"/>
    <col min="6" max="6" width="18.85546875" bestFit="1" customWidth="1"/>
    <col min="7" max="8" width="12" bestFit="1" customWidth="1"/>
    <col min="9" max="9" width="12.71093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562</v>
      </c>
      <c r="B2" s="3">
        <f>'اردیبهشت 96'!B25</f>
        <v>55346</v>
      </c>
      <c r="C2" s="1">
        <f>'اردیبهشت 96'!C25</f>
        <v>11676523</v>
      </c>
      <c r="D2" s="3">
        <f>B2-C2</f>
        <v>-11621177</v>
      </c>
      <c r="E2" s="2" t="s">
        <v>59</v>
      </c>
      <c r="F2">
        <v>31</v>
      </c>
      <c r="G2">
        <f>B2*F2</f>
        <v>1715726</v>
      </c>
      <c r="H2">
        <f>C2*F2</f>
        <v>361972213</v>
      </c>
      <c r="I2">
        <f>D2*F2</f>
        <v>-360256487</v>
      </c>
      <c r="O2">
        <v>1</v>
      </c>
      <c r="P2">
        <v>30</v>
      </c>
      <c r="Q2">
        <v>31</v>
      </c>
    </row>
    <row r="3" spans="1:17" x14ac:dyDescent="0.25">
      <c r="A3" s="20" t="s">
        <v>569</v>
      </c>
      <c r="B3" s="42">
        <v>1481</v>
      </c>
      <c r="C3" s="42">
        <v>106941</v>
      </c>
      <c r="D3" s="38">
        <f t="shared" ref="D3:D22" si="0">B3-C3</f>
        <v>-105460</v>
      </c>
      <c r="E3" s="25" t="s">
        <v>572</v>
      </c>
      <c r="F3">
        <v>30</v>
      </c>
      <c r="G3">
        <f t="shared" ref="G3:G23" si="1">B3*F3</f>
        <v>44430</v>
      </c>
      <c r="H3">
        <f t="shared" ref="H3:H23" si="2">C3*F3</f>
        <v>3208230</v>
      </c>
      <c r="I3">
        <f t="shared" ref="I3:I23" si="3">D3*F3</f>
        <v>-3163800</v>
      </c>
      <c r="O3">
        <v>2</v>
      </c>
      <c r="P3">
        <v>29</v>
      </c>
      <c r="Q3">
        <v>30</v>
      </c>
    </row>
    <row r="4" spans="1:17" x14ac:dyDescent="0.25">
      <c r="A4" s="20" t="s">
        <v>598</v>
      </c>
      <c r="B4" s="18">
        <v>39399500</v>
      </c>
      <c r="C4" s="18">
        <v>0</v>
      </c>
      <c r="D4" s="3">
        <f t="shared" si="0"/>
        <v>39399500</v>
      </c>
      <c r="E4" s="20" t="s">
        <v>601</v>
      </c>
      <c r="F4">
        <v>8</v>
      </c>
      <c r="G4">
        <f t="shared" si="1"/>
        <v>315196000</v>
      </c>
      <c r="H4">
        <f t="shared" si="2"/>
        <v>0</v>
      </c>
      <c r="I4">
        <f t="shared" si="3"/>
        <v>315196000</v>
      </c>
      <c r="O4">
        <v>3</v>
      </c>
      <c r="P4">
        <v>28</v>
      </c>
      <c r="Q4">
        <v>29</v>
      </c>
    </row>
    <row r="5" spans="1:17" x14ac:dyDescent="0.25">
      <c r="A5" s="32">
        <v>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39456327</v>
      </c>
      <c r="C24" s="3">
        <f>SUM(C2:C22)</f>
        <v>11783464</v>
      </c>
      <c r="D24" s="3">
        <f>SUM(D2:D22)</f>
        <v>27672863</v>
      </c>
      <c r="E24" s="2"/>
      <c r="O24">
        <v>23</v>
      </c>
      <c r="P24">
        <v>8</v>
      </c>
      <c r="Q24">
        <v>9</v>
      </c>
    </row>
    <row r="25" spans="1:17" x14ac:dyDescent="0.25">
      <c r="G25">
        <f>SUM(G2:G23)</f>
        <v>316956156</v>
      </c>
      <c r="H25">
        <f>SUM(H2:H23)</f>
        <v>365180443</v>
      </c>
      <c r="I25">
        <f>SUM(I2:I23)</f>
        <v>-48224287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4"/>
      <c r="E29" s="44" t="s">
        <v>85</v>
      </c>
      <c r="O29">
        <v>28</v>
      </c>
      <c r="P29">
        <v>3</v>
      </c>
      <c r="Q29">
        <v>4</v>
      </c>
    </row>
    <row r="30" spans="1:17" x14ac:dyDescent="0.25">
      <c r="D30" s="45">
        <v>4947302</v>
      </c>
      <c r="E30" s="44" t="s">
        <v>95</v>
      </c>
      <c r="G30" s="9">
        <f>G25*11/36500</f>
        <v>95521.033315068489</v>
      </c>
      <c r="H30" s="9">
        <f>G30*H25/G25</f>
        <v>110054.38008219177</v>
      </c>
      <c r="I30" s="9">
        <f>G30*I25/G25</f>
        <v>-14533.346767123287</v>
      </c>
      <c r="O30">
        <v>29</v>
      </c>
      <c r="P30">
        <v>2</v>
      </c>
      <c r="Q30">
        <v>3</v>
      </c>
    </row>
    <row r="31" spans="1:17" ht="33" customHeight="1" x14ac:dyDescent="0.25">
      <c r="D31" s="45">
        <v>200000</v>
      </c>
      <c r="E31" s="57" t="s">
        <v>573</v>
      </c>
      <c r="G31" s="9" t="s">
        <v>415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5">
        <v>-50000</v>
      </c>
      <c r="E32" s="44" t="s">
        <v>574</v>
      </c>
      <c r="O32">
        <v>31</v>
      </c>
      <c r="P32">
        <v>0</v>
      </c>
      <c r="Q32">
        <v>1</v>
      </c>
    </row>
    <row r="33" spans="4:17" x14ac:dyDescent="0.25">
      <c r="D33" s="45">
        <v>120000</v>
      </c>
      <c r="E33" s="44" t="s">
        <v>575</v>
      </c>
      <c r="P33" t="s">
        <v>60</v>
      </c>
      <c r="Q33" t="s">
        <v>61</v>
      </c>
    </row>
    <row r="34" spans="4:17" x14ac:dyDescent="0.25">
      <c r="D34" s="45">
        <v>-40000</v>
      </c>
      <c r="E34" s="44" t="s">
        <v>576</v>
      </c>
    </row>
    <row r="35" spans="4:17" x14ac:dyDescent="0.25">
      <c r="D35" s="45">
        <v>200000</v>
      </c>
      <c r="E35" s="44" t="s">
        <v>581</v>
      </c>
    </row>
    <row r="36" spans="4:17" x14ac:dyDescent="0.25">
      <c r="D36" s="45">
        <v>1000000</v>
      </c>
      <c r="E36" s="44" t="s">
        <v>597</v>
      </c>
    </row>
    <row r="37" spans="4:17" x14ac:dyDescent="0.25">
      <c r="D37" s="7">
        <v>600000</v>
      </c>
      <c r="E37" s="44" t="s">
        <v>602</v>
      </c>
    </row>
    <row r="38" spans="4:17" x14ac:dyDescent="0.25">
      <c r="D38" s="7">
        <v>-40000</v>
      </c>
      <c r="E38" s="44" t="s">
        <v>607</v>
      </c>
    </row>
    <row r="39" spans="4:17" x14ac:dyDescent="0.25">
      <c r="D39" s="7">
        <v>0</v>
      </c>
      <c r="E39" s="44"/>
    </row>
    <row r="40" spans="4:17" x14ac:dyDescent="0.25">
      <c r="D40" s="7"/>
      <c r="E40" s="44"/>
    </row>
    <row r="41" spans="4:17" x14ac:dyDescent="0.25">
      <c r="D41" s="7"/>
      <c r="E41" s="44"/>
    </row>
    <row r="42" spans="4:17" x14ac:dyDescent="0.25">
      <c r="D42" s="7">
        <f>SUM(D30:D39)</f>
        <v>6937302</v>
      </c>
      <c r="E42" t="s">
        <v>6</v>
      </c>
    </row>
    <row r="43" spans="4:17" x14ac:dyDescent="0.25">
      <c r="D43" s="7"/>
      <c r="E43" s="44"/>
    </row>
    <row r="44" spans="4:17" x14ac:dyDescent="0.25">
      <c r="D44" s="7"/>
      <c r="E44" s="44"/>
    </row>
    <row r="45" spans="4:17" x14ac:dyDescent="0.25">
      <c r="D45" s="7"/>
      <c r="E45" s="44"/>
    </row>
    <row r="46" spans="4:17" x14ac:dyDescent="0.25">
      <c r="D46" s="7"/>
      <c r="E46" s="44"/>
    </row>
    <row r="47" spans="4:17" x14ac:dyDescent="0.25">
      <c r="D47" s="7"/>
      <c r="E47" s="44"/>
    </row>
    <row r="48" spans="4:17" x14ac:dyDescent="0.25">
      <c r="D48" s="7"/>
      <c r="E48" s="44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E31" sqref="E31"/>
    </sheetView>
  </sheetViews>
  <sheetFormatPr defaultRowHeight="15" x14ac:dyDescent="0.25"/>
  <cols>
    <col min="2" max="3" width="15.140625" bestFit="1" customWidth="1"/>
    <col min="4" max="4" width="15.85546875" bestFit="1" customWidth="1"/>
    <col min="5" max="5" width="47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608</v>
      </c>
      <c r="B2" s="3">
        <f>'خرداد 96'!B24</f>
        <v>39456327</v>
      </c>
      <c r="C2" s="1">
        <f>'خرداد 96'!C24</f>
        <v>11783464</v>
      </c>
      <c r="D2" s="3">
        <f>B2-C2</f>
        <v>27672863</v>
      </c>
      <c r="E2" s="2" t="s">
        <v>59</v>
      </c>
      <c r="F2">
        <v>31</v>
      </c>
      <c r="G2">
        <f>B2*F2</f>
        <v>1223146137</v>
      </c>
      <c r="H2">
        <f>C2*F2</f>
        <v>365287384</v>
      </c>
      <c r="I2">
        <f>D2*F2</f>
        <v>857858753</v>
      </c>
      <c r="O2">
        <v>1</v>
      </c>
      <c r="P2">
        <v>30</v>
      </c>
      <c r="Q2">
        <v>31</v>
      </c>
    </row>
    <row r="3" spans="1:17" x14ac:dyDescent="0.25">
      <c r="A3" s="20" t="s">
        <v>605</v>
      </c>
      <c r="B3" s="42">
        <v>95521</v>
      </c>
      <c r="C3" s="42">
        <v>110054</v>
      </c>
      <c r="D3" s="38">
        <f t="shared" ref="D3:D22" si="0">B3-C3</f>
        <v>-14533</v>
      </c>
      <c r="E3" s="25" t="s">
        <v>609</v>
      </c>
      <c r="F3">
        <v>30</v>
      </c>
      <c r="G3">
        <f t="shared" ref="G3:G23" si="1">B3*F3</f>
        <v>2865630</v>
      </c>
      <c r="H3">
        <f t="shared" ref="H3:H23" si="2">C3*F3</f>
        <v>3301620</v>
      </c>
      <c r="I3">
        <f t="shared" ref="I3:I23" si="3">D3*F3</f>
        <v>-435990</v>
      </c>
      <c r="O3">
        <v>2</v>
      </c>
      <c r="P3">
        <v>29</v>
      </c>
      <c r="Q3">
        <v>30</v>
      </c>
    </row>
    <row r="4" spans="1:17" x14ac:dyDescent="0.25">
      <c r="A4" s="20" t="s">
        <v>616</v>
      </c>
      <c r="B4" s="18">
        <v>2000000</v>
      </c>
      <c r="C4" s="18">
        <v>0</v>
      </c>
      <c r="D4" s="3">
        <f t="shared" si="0"/>
        <v>2000000</v>
      </c>
      <c r="E4" s="20" t="s">
        <v>617</v>
      </c>
      <c r="F4">
        <v>26</v>
      </c>
      <c r="G4">
        <f t="shared" si="1"/>
        <v>52000000</v>
      </c>
      <c r="H4">
        <f t="shared" si="2"/>
        <v>0</v>
      </c>
      <c r="I4">
        <f t="shared" si="3"/>
        <v>52000000</v>
      </c>
      <c r="O4">
        <v>3</v>
      </c>
      <c r="P4">
        <v>28</v>
      </c>
      <c r="Q4">
        <v>29</v>
      </c>
    </row>
    <row r="5" spans="1:17" x14ac:dyDescent="0.25">
      <c r="A5" s="32" t="s">
        <v>648</v>
      </c>
      <c r="B5" s="18">
        <v>2600000</v>
      </c>
      <c r="C5" s="18">
        <v>0</v>
      </c>
      <c r="D5" s="3">
        <f t="shared" si="0"/>
        <v>2600000</v>
      </c>
      <c r="E5" s="20" t="s">
        <v>649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44151848</v>
      </c>
      <c r="C24" s="3">
        <f>SUM(C2:C22)</f>
        <v>11893518</v>
      </c>
      <c r="D24" s="3">
        <f>SUM(D2:D22)</f>
        <v>32258330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1278011767</v>
      </c>
      <c r="H25" s="18">
        <f>SUM(H2:H23)</f>
        <v>368589004</v>
      </c>
      <c r="I25" s="18">
        <f>SUM(I2:I23)</f>
        <v>909422763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4"/>
      <c r="E29" s="44" t="s">
        <v>85</v>
      </c>
      <c r="O29">
        <v>28</v>
      </c>
      <c r="P29">
        <v>3</v>
      </c>
      <c r="Q29">
        <v>4</v>
      </c>
    </row>
    <row r="30" spans="1:17" x14ac:dyDescent="0.25">
      <c r="D30" s="45">
        <v>6937302</v>
      </c>
      <c r="E30" s="44" t="s">
        <v>95</v>
      </c>
      <c r="G30" s="18">
        <v>384551</v>
      </c>
      <c r="H30" s="18">
        <f>G30*H25/G25</f>
        <v>110907.64086619244</v>
      </c>
      <c r="I30" s="18">
        <f>G30*I25/G25</f>
        <v>273643.35913380759</v>
      </c>
      <c r="O30">
        <v>29</v>
      </c>
      <c r="P30">
        <v>2</v>
      </c>
      <c r="Q30">
        <v>3</v>
      </c>
    </row>
    <row r="31" spans="1:17" x14ac:dyDescent="0.25">
      <c r="D31" s="45">
        <v>1342800</v>
      </c>
      <c r="E31" s="57" t="s">
        <v>615</v>
      </c>
      <c r="G31" s="9" t="s">
        <v>415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5">
        <v>-44000</v>
      </c>
      <c r="E32" s="44" t="s">
        <v>618</v>
      </c>
      <c r="O32">
        <v>31</v>
      </c>
      <c r="P32">
        <v>0</v>
      </c>
      <c r="Q32">
        <v>1</v>
      </c>
    </row>
    <row r="33" spans="4:17" x14ac:dyDescent="0.25">
      <c r="D33" s="45">
        <v>-25000</v>
      </c>
      <c r="E33" s="44" t="s">
        <v>626</v>
      </c>
      <c r="P33" t="s">
        <v>60</v>
      </c>
      <c r="Q33" t="s">
        <v>61</v>
      </c>
    </row>
    <row r="34" spans="4:17" x14ac:dyDescent="0.25">
      <c r="D34" s="45">
        <v>-13000</v>
      </c>
      <c r="E34" s="44" t="s">
        <v>636</v>
      </c>
    </row>
    <row r="35" spans="4:17" x14ac:dyDescent="0.25">
      <c r="D35" s="45">
        <v>200000</v>
      </c>
      <c r="E35" s="44" t="s">
        <v>642</v>
      </c>
    </row>
    <row r="36" spans="4:17" x14ac:dyDescent="0.25">
      <c r="D36" s="45">
        <v>-120000</v>
      </c>
      <c r="E36" s="44" t="s">
        <v>643</v>
      </c>
    </row>
    <row r="37" spans="4:17" x14ac:dyDescent="0.25">
      <c r="D37" s="7">
        <v>200000</v>
      </c>
      <c r="E37" s="44" t="s">
        <v>644</v>
      </c>
    </row>
    <row r="38" spans="4:17" x14ac:dyDescent="0.25">
      <c r="D38" s="7">
        <v>0</v>
      </c>
      <c r="E38" s="44"/>
    </row>
    <row r="39" spans="4:17" x14ac:dyDescent="0.25">
      <c r="D39" s="7">
        <v>0</v>
      </c>
      <c r="E39" s="44"/>
    </row>
    <row r="40" spans="4:17" x14ac:dyDescent="0.25">
      <c r="D40" s="7"/>
      <c r="E40" s="44"/>
    </row>
    <row r="41" spans="4:17" x14ac:dyDescent="0.25">
      <c r="D41" s="7"/>
      <c r="E41" s="44"/>
    </row>
    <row r="42" spans="4:17" x14ac:dyDescent="0.25">
      <c r="D42" s="7">
        <f>SUM(D30:D39)</f>
        <v>8478102</v>
      </c>
      <c r="E42" t="s">
        <v>6</v>
      </c>
    </row>
    <row r="43" spans="4:17" x14ac:dyDescent="0.25">
      <c r="D43" s="7"/>
      <c r="E43" s="44"/>
    </row>
    <row r="44" spans="4:17" x14ac:dyDescent="0.25">
      <c r="D44" s="7"/>
      <c r="E44" s="44"/>
    </row>
    <row r="45" spans="4:17" x14ac:dyDescent="0.25">
      <c r="D45" s="7"/>
      <c r="E45" s="44"/>
    </row>
    <row r="46" spans="4:17" x14ac:dyDescent="0.25">
      <c r="D46" s="7"/>
      <c r="E46" s="44"/>
    </row>
    <row r="47" spans="4:17" x14ac:dyDescent="0.25">
      <c r="D47" s="7"/>
      <c r="E47" s="44"/>
    </row>
    <row r="48" spans="4:17" x14ac:dyDescent="0.25">
      <c r="D48" s="7"/>
      <c r="E48" s="4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0"/>
  <sheetViews>
    <sheetView zoomScaleNormal="100" workbookViewId="0">
      <pane ySplit="1" topLeftCell="A62" activePane="bottomLeft" state="frozen"/>
      <selection pane="bottomLeft" activeCell="B73" sqref="B73"/>
    </sheetView>
  </sheetViews>
  <sheetFormatPr defaultRowHeight="15" x14ac:dyDescent="0.25"/>
  <cols>
    <col min="1" max="1" width="10.7109375" bestFit="1" customWidth="1"/>
    <col min="2" max="2" width="18.140625" bestFit="1" customWidth="1"/>
    <col min="3" max="3" width="35" bestFit="1" customWidth="1"/>
    <col min="4" max="4" width="12" customWidth="1"/>
    <col min="5" max="6" width="14.28515625" customWidth="1"/>
    <col min="7" max="7" width="19.5703125" customWidth="1"/>
    <col min="10" max="10" width="31.85546875" bestFit="1" customWidth="1"/>
    <col min="11" max="11" width="20.28515625" bestFit="1" customWidth="1"/>
    <col min="12" max="12" width="22.42578125" bestFit="1" customWidth="1"/>
    <col min="13" max="13" width="39.28515625" bestFit="1" customWidth="1"/>
    <col min="14" max="14" width="30.28515625" customWidth="1"/>
    <col min="15" max="15" width="14" bestFit="1" customWidth="1"/>
    <col min="17" max="17" width="15.140625" bestFit="1" customWidth="1"/>
    <col min="18" max="18" width="16.140625" bestFit="1" customWidth="1"/>
  </cols>
  <sheetData>
    <row r="1" spans="1:27" ht="45" x14ac:dyDescent="0.25">
      <c r="A1" s="11" t="s">
        <v>180</v>
      </c>
      <c r="B1" s="11" t="s">
        <v>267</v>
      </c>
      <c r="C1" s="11" t="s">
        <v>8</v>
      </c>
      <c r="D1" s="39" t="s">
        <v>280</v>
      </c>
      <c r="E1" s="39" t="s">
        <v>281</v>
      </c>
      <c r="F1" s="39" t="s">
        <v>285</v>
      </c>
      <c r="G1" s="11" t="s">
        <v>282</v>
      </c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</row>
    <row r="2" spans="1:27" x14ac:dyDescent="0.25">
      <c r="A2" s="11" t="s">
        <v>279</v>
      </c>
      <c r="B2" s="3">
        <v>50000</v>
      </c>
      <c r="C2" s="11" t="s">
        <v>1</v>
      </c>
      <c r="D2" s="11">
        <v>4</v>
      </c>
      <c r="E2" s="11">
        <f>D2+E3</f>
        <v>243</v>
      </c>
      <c r="F2" s="11">
        <f>IF(B2&gt;0,1,0)</f>
        <v>1</v>
      </c>
      <c r="G2" s="11">
        <f>B2*(E2-F2)</f>
        <v>12100000</v>
      </c>
      <c r="J2" s="27"/>
      <c r="K2" s="27"/>
      <c r="L2" s="27"/>
      <c r="M2" s="29"/>
      <c r="N2" s="29"/>
      <c r="O2" s="29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</row>
    <row r="3" spans="1:27" x14ac:dyDescent="0.25">
      <c r="A3" s="11" t="s">
        <v>278</v>
      </c>
      <c r="B3" s="3">
        <v>3000000</v>
      </c>
      <c r="C3" s="11"/>
      <c r="D3" s="11">
        <v>1</v>
      </c>
      <c r="E3" s="11">
        <f t="shared" ref="E3:E67" si="0">D3+E4</f>
        <v>239</v>
      </c>
      <c r="F3" s="11">
        <f t="shared" ref="F3:F38" si="1">IF(B3&gt;0,1,0)</f>
        <v>1</v>
      </c>
      <c r="G3" s="11">
        <f t="shared" ref="G3:G23" si="2">B3*(E3-F3)</f>
        <v>714000000</v>
      </c>
      <c r="J3" s="27"/>
      <c r="K3" s="28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9"/>
      <c r="Y3" s="29"/>
      <c r="Z3" s="29"/>
      <c r="AA3" s="27"/>
    </row>
    <row r="4" spans="1:27" x14ac:dyDescent="0.25">
      <c r="A4" s="11" t="s">
        <v>277</v>
      </c>
      <c r="B4" s="3">
        <v>3000000</v>
      </c>
      <c r="C4" s="11"/>
      <c r="D4" s="11">
        <v>0</v>
      </c>
      <c r="E4" s="11">
        <f t="shared" si="0"/>
        <v>238</v>
      </c>
      <c r="F4" s="11">
        <f t="shared" si="1"/>
        <v>1</v>
      </c>
      <c r="G4" s="11">
        <f t="shared" si="2"/>
        <v>711000000</v>
      </c>
      <c r="Q4" s="27"/>
      <c r="R4" s="27"/>
      <c r="S4" s="27"/>
      <c r="T4" s="27"/>
      <c r="U4" s="27"/>
      <c r="V4" s="28"/>
      <c r="W4" s="27"/>
      <c r="X4" s="27"/>
      <c r="Y4" s="27"/>
      <c r="Z4" s="27"/>
      <c r="AA4" s="27"/>
    </row>
    <row r="5" spans="1:27" x14ac:dyDescent="0.25">
      <c r="A5" s="11" t="s">
        <v>277</v>
      </c>
      <c r="B5" s="3">
        <v>15000000</v>
      </c>
      <c r="C5" s="11"/>
      <c r="D5" s="11">
        <v>1</v>
      </c>
      <c r="E5" s="11">
        <f t="shared" si="0"/>
        <v>238</v>
      </c>
      <c r="F5" s="11">
        <f t="shared" si="1"/>
        <v>1</v>
      </c>
      <c r="G5" s="11">
        <f t="shared" si="2"/>
        <v>3555000000</v>
      </c>
      <c r="L5" t="s">
        <v>129</v>
      </c>
      <c r="M5" t="s">
        <v>128</v>
      </c>
      <c r="N5" t="s">
        <v>130</v>
      </c>
      <c r="O5" t="s">
        <v>287</v>
      </c>
      <c r="Q5" s="27"/>
      <c r="R5" s="27"/>
      <c r="S5" s="27"/>
      <c r="T5" s="27"/>
      <c r="U5" s="27"/>
      <c r="V5" s="28"/>
      <c r="W5" s="27"/>
      <c r="X5" s="27"/>
      <c r="Y5" s="27"/>
      <c r="Z5" s="27"/>
      <c r="AA5" s="27"/>
    </row>
    <row r="6" spans="1:27" x14ac:dyDescent="0.25">
      <c r="A6" s="11" t="s">
        <v>276</v>
      </c>
      <c r="B6" s="3">
        <v>3000000</v>
      </c>
      <c r="C6" s="11"/>
      <c r="D6" s="11">
        <v>1</v>
      </c>
      <c r="E6" s="11">
        <f t="shared" si="0"/>
        <v>237</v>
      </c>
      <c r="F6" s="11">
        <f t="shared" si="1"/>
        <v>1</v>
      </c>
      <c r="G6" s="11">
        <f t="shared" si="2"/>
        <v>708000000</v>
      </c>
      <c r="K6" t="s">
        <v>288</v>
      </c>
      <c r="L6" s="37">
        <v>410023079974</v>
      </c>
      <c r="M6" s="36" t="s">
        <v>333</v>
      </c>
      <c r="O6" t="s">
        <v>279</v>
      </c>
      <c r="Q6" s="27"/>
      <c r="R6" s="27"/>
      <c r="S6" s="27"/>
      <c r="T6" s="27"/>
      <c r="U6" s="27"/>
      <c r="V6" s="28"/>
      <c r="W6" s="27"/>
      <c r="X6" s="27"/>
      <c r="Y6" s="27"/>
      <c r="Z6" s="27"/>
      <c r="AA6" s="27"/>
    </row>
    <row r="7" spans="1:27" x14ac:dyDescent="0.25">
      <c r="A7" s="11" t="s">
        <v>275</v>
      </c>
      <c r="B7" s="3">
        <v>-3000000</v>
      </c>
      <c r="C7" s="11"/>
      <c r="D7" s="11">
        <v>0</v>
      </c>
      <c r="E7" s="11">
        <f t="shared" si="0"/>
        <v>236</v>
      </c>
      <c r="F7" s="11">
        <f t="shared" si="1"/>
        <v>0</v>
      </c>
      <c r="G7" s="11">
        <f t="shared" si="2"/>
        <v>-708000000</v>
      </c>
      <c r="K7" t="s">
        <v>289</v>
      </c>
      <c r="L7" s="37">
        <v>410023384051</v>
      </c>
      <c r="M7" s="36" t="s">
        <v>332</v>
      </c>
      <c r="N7" t="s">
        <v>293</v>
      </c>
      <c r="O7" t="s">
        <v>292</v>
      </c>
      <c r="Q7" s="27"/>
      <c r="R7" s="27"/>
      <c r="S7" s="27"/>
      <c r="T7" s="27"/>
      <c r="U7" s="27"/>
      <c r="V7" s="28"/>
      <c r="W7" s="27"/>
      <c r="X7" s="27"/>
      <c r="Y7" s="27"/>
      <c r="Z7" s="27"/>
      <c r="AA7" s="27"/>
    </row>
    <row r="8" spans="1:27" x14ac:dyDescent="0.25">
      <c r="A8" s="11" t="s">
        <v>275</v>
      </c>
      <c r="B8" s="3">
        <v>-200000</v>
      </c>
      <c r="C8" s="11"/>
      <c r="D8" s="11">
        <v>0</v>
      </c>
      <c r="E8" s="11">
        <f t="shared" si="0"/>
        <v>236</v>
      </c>
      <c r="F8" s="11">
        <f t="shared" si="1"/>
        <v>0</v>
      </c>
      <c r="G8" s="11">
        <f t="shared" si="2"/>
        <v>-47200000</v>
      </c>
      <c r="K8" t="s">
        <v>290</v>
      </c>
      <c r="L8" s="37">
        <v>410023383764</v>
      </c>
      <c r="M8" s="36" t="s">
        <v>331</v>
      </c>
      <c r="N8" t="s">
        <v>294</v>
      </c>
      <c r="O8" t="s">
        <v>292</v>
      </c>
      <c r="Q8" s="27"/>
      <c r="R8" s="27"/>
      <c r="S8" s="27"/>
      <c r="T8" s="27"/>
      <c r="U8" s="27"/>
      <c r="V8" s="28"/>
      <c r="W8" s="27"/>
      <c r="X8" s="27"/>
      <c r="Y8" s="27"/>
      <c r="Z8" s="27"/>
      <c r="AA8" s="27"/>
    </row>
    <row r="9" spans="1:27" x14ac:dyDescent="0.25">
      <c r="A9" s="11" t="s">
        <v>275</v>
      </c>
      <c r="B9" s="3">
        <v>3000000</v>
      </c>
      <c r="C9" s="11"/>
      <c r="D9" s="11">
        <v>1</v>
      </c>
      <c r="E9" s="11">
        <f t="shared" si="0"/>
        <v>236</v>
      </c>
      <c r="F9" s="11">
        <f t="shared" si="1"/>
        <v>1</v>
      </c>
      <c r="G9" s="11">
        <f>B9*(E9-F9)</f>
        <v>705000000</v>
      </c>
      <c r="K9" t="s">
        <v>291</v>
      </c>
      <c r="L9" s="37">
        <v>410021971552</v>
      </c>
      <c r="M9" s="36" t="s">
        <v>330</v>
      </c>
      <c r="O9" t="s">
        <v>295</v>
      </c>
      <c r="Q9" s="27"/>
      <c r="R9" s="27"/>
      <c r="S9" s="27"/>
      <c r="T9" s="27"/>
      <c r="U9" s="27"/>
      <c r="V9" s="28"/>
      <c r="W9" s="27"/>
      <c r="X9" s="27"/>
      <c r="Y9" s="27"/>
      <c r="Z9" s="27"/>
      <c r="AA9" s="27"/>
    </row>
    <row r="10" spans="1:27" x14ac:dyDescent="0.25">
      <c r="A10" s="11" t="s">
        <v>222</v>
      </c>
      <c r="B10" s="3">
        <v>3000000</v>
      </c>
      <c r="C10" s="11"/>
      <c r="D10" s="11">
        <v>0</v>
      </c>
      <c r="E10" s="11">
        <f t="shared" si="0"/>
        <v>235</v>
      </c>
      <c r="F10" s="11">
        <f t="shared" si="1"/>
        <v>1</v>
      </c>
      <c r="G10" s="11">
        <f t="shared" si="2"/>
        <v>702000000</v>
      </c>
      <c r="Q10" s="27"/>
      <c r="R10" s="27"/>
      <c r="S10" s="27"/>
      <c r="T10" s="27"/>
      <c r="U10" s="27"/>
      <c r="V10" s="28"/>
      <c r="W10" s="27"/>
      <c r="X10" s="27"/>
      <c r="Y10" s="27"/>
      <c r="Z10" s="27"/>
      <c r="AA10" s="27"/>
    </row>
    <row r="11" spans="1:27" x14ac:dyDescent="0.25">
      <c r="A11" s="11" t="s">
        <v>222</v>
      </c>
      <c r="B11" s="3">
        <v>25000000</v>
      </c>
      <c r="C11" s="11"/>
      <c r="D11" s="11">
        <v>3</v>
      </c>
      <c r="E11" s="11">
        <f t="shared" si="0"/>
        <v>235</v>
      </c>
      <c r="F11" s="11">
        <f t="shared" si="1"/>
        <v>1</v>
      </c>
      <c r="G11" s="11">
        <f t="shared" si="2"/>
        <v>5850000000</v>
      </c>
      <c r="K11" t="s">
        <v>296</v>
      </c>
      <c r="L11" s="26" t="s">
        <v>298</v>
      </c>
      <c r="Q11" s="27"/>
      <c r="R11" s="27"/>
      <c r="S11" s="27"/>
      <c r="T11" s="27"/>
      <c r="U11" s="27"/>
      <c r="V11" s="28"/>
      <c r="W11" s="27"/>
      <c r="X11" s="27"/>
      <c r="Y11" s="27"/>
      <c r="Z11" s="27"/>
      <c r="AA11" s="27"/>
    </row>
    <row r="12" spans="1:27" x14ac:dyDescent="0.25">
      <c r="A12" s="11" t="s">
        <v>228</v>
      </c>
      <c r="B12" s="3">
        <v>998330</v>
      </c>
      <c r="C12" s="11"/>
      <c r="D12" s="11">
        <v>0</v>
      </c>
      <c r="E12" s="11">
        <f t="shared" si="0"/>
        <v>232</v>
      </c>
      <c r="F12" s="11">
        <f t="shared" si="1"/>
        <v>1</v>
      </c>
      <c r="G12" s="11">
        <f t="shared" si="2"/>
        <v>230614230</v>
      </c>
      <c r="K12" t="s">
        <v>297</v>
      </c>
      <c r="L12" t="s">
        <v>299</v>
      </c>
      <c r="Q12" s="27"/>
      <c r="R12" s="27"/>
      <c r="S12" s="27"/>
      <c r="T12" s="27"/>
      <c r="U12" s="27"/>
      <c r="V12" s="28"/>
      <c r="W12" s="27"/>
      <c r="X12" s="27"/>
      <c r="Y12" s="27"/>
      <c r="Z12" s="27"/>
      <c r="AA12" s="27"/>
    </row>
    <row r="13" spans="1:27" x14ac:dyDescent="0.25">
      <c r="A13" s="11" t="s">
        <v>228</v>
      </c>
      <c r="B13" s="3">
        <v>3000000</v>
      </c>
      <c r="C13" s="11"/>
      <c r="D13" s="11">
        <v>0</v>
      </c>
      <c r="E13" s="11">
        <f t="shared" si="0"/>
        <v>232</v>
      </c>
      <c r="F13" s="11">
        <f t="shared" si="1"/>
        <v>1</v>
      </c>
      <c r="G13" s="11">
        <f t="shared" si="2"/>
        <v>693000000</v>
      </c>
      <c r="Q13" s="27"/>
      <c r="R13" s="27"/>
      <c r="S13" s="27"/>
      <c r="T13" s="27"/>
      <c r="U13" s="27"/>
      <c r="V13" s="28"/>
      <c r="W13" s="27"/>
      <c r="X13" s="27"/>
      <c r="Y13" s="27"/>
      <c r="Z13" s="27"/>
      <c r="AA13" s="27"/>
    </row>
    <row r="14" spans="1:27" x14ac:dyDescent="0.25">
      <c r="A14" s="11" t="s">
        <v>228</v>
      </c>
      <c r="B14" s="3">
        <v>1191096</v>
      </c>
      <c r="C14" s="11"/>
      <c r="D14" s="11">
        <v>12</v>
      </c>
      <c r="E14" s="11">
        <f t="shared" si="0"/>
        <v>232</v>
      </c>
      <c r="F14" s="11">
        <f t="shared" si="1"/>
        <v>1</v>
      </c>
      <c r="G14" s="11">
        <f t="shared" si="2"/>
        <v>275143176</v>
      </c>
      <c r="Q14" s="27"/>
      <c r="R14" s="27"/>
      <c r="S14" s="27"/>
      <c r="T14" s="27"/>
      <c r="U14" s="27"/>
      <c r="V14" s="28"/>
      <c r="W14" s="27"/>
      <c r="X14" s="27"/>
      <c r="Y14" s="27"/>
      <c r="Z14" s="27"/>
      <c r="AA14" s="27"/>
    </row>
    <row r="15" spans="1:27" x14ac:dyDescent="0.25">
      <c r="A15" s="11" t="s">
        <v>274</v>
      </c>
      <c r="B15" s="3">
        <v>2000000</v>
      </c>
      <c r="C15" s="11"/>
      <c r="D15" s="11">
        <v>12</v>
      </c>
      <c r="E15" s="11">
        <f t="shared" si="0"/>
        <v>220</v>
      </c>
      <c r="F15" s="11">
        <f t="shared" si="1"/>
        <v>1</v>
      </c>
      <c r="G15" s="11">
        <f t="shared" si="2"/>
        <v>438000000</v>
      </c>
      <c r="U15" s="27"/>
      <c r="V15" s="28"/>
      <c r="W15" s="27"/>
      <c r="X15" s="27"/>
      <c r="Y15" s="27"/>
      <c r="Z15" s="27"/>
      <c r="AA15" s="27"/>
    </row>
    <row r="16" spans="1:27" x14ac:dyDescent="0.25">
      <c r="A16" s="11" t="s">
        <v>250</v>
      </c>
      <c r="B16" s="3">
        <v>3000000</v>
      </c>
      <c r="C16" s="11"/>
      <c r="D16" s="11">
        <v>1</v>
      </c>
      <c r="E16" s="11">
        <f t="shared" si="0"/>
        <v>208</v>
      </c>
      <c r="F16" s="11">
        <f t="shared" si="1"/>
        <v>1</v>
      </c>
      <c r="G16" s="11">
        <f t="shared" si="2"/>
        <v>621000000</v>
      </c>
      <c r="U16" s="27"/>
      <c r="V16" s="28"/>
      <c r="W16" s="27"/>
      <c r="X16" s="27"/>
      <c r="Y16" s="27"/>
      <c r="Z16" s="27"/>
      <c r="AA16" s="27"/>
    </row>
    <row r="17" spans="1:27" x14ac:dyDescent="0.25">
      <c r="A17" s="11" t="s">
        <v>273</v>
      </c>
      <c r="B17" s="3">
        <v>3000000</v>
      </c>
      <c r="C17" s="11"/>
      <c r="D17" s="11">
        <v>1</v>
      </c>
      <c r="E17" s="11">
        <f t="shared" si="0"/>
        <v>207</v>
      </c>
      <c r="F17" s="11">
        <f t="shared" si="1"/>
        <v>1</v>
      </c>
      <c r="G17" s="11">
        <f t="shared" si="2"/>
        <v>618000000</v>
      </c>
      <c r="U17" s="27"/>
      <c r="V17" s="28"/>
      <c r="W17" s="27"/>
      <c r="X17" s="27"/>
      <c r="Y17" s="27"/>
      <c r="Z17" s="27"/>
      <c r="AA17" s="27"/>
    </row>
    <row r="18" spans="1:27" x14ac:dyDescent="0.25">
      <c r="A18" s="11" t="s">
        <v>272</v>
      </c>
      <c r="B18" s="3">
        <v>1900000</v>
      </c>
      <c r="C18" s="11"/>
      <c r="D18" s="11">
        <v>15</v>
      </c>
      <c r="E18" s="11">
        <f t="shared" si="0"/>
        <v>206</v>
      </c>
      <c r="F18" s="11">
        <f t="shared" si="1"/>
        <v>1</v>
      </c>
      <c r="G18" s="11">
        <f t="shared" si="2"/>
        <v>389500000</v>
      </c>
      <c r="U18" s="27"/>
      <c r="V18" s="28"/>
      <c r="W18" s="27"/>
      <c r="X18" s="27"/>
      <c r="Y18" s="27"/>
      <c r="Z18" s="27"/>
      <c r="AA18" s="27"/>
    </row>
    <row r="19" spans="1:27" x14ac:dyDescent="0.25">
      <c r="A19" s="11" t="s">
        <v>262</v>
      </c>
      <c r="B19" s="3">
        <v>804513</v>
      </c>
      <c r="C19" s="11" t="s">
        <v>271</v>
      </c>
      <c r="D19" s="11">
        <v>1</v>
      </c>
      <c r="E19" s="11">
        <f t="shared" si="0"/>
        <v>191</v>
      </c>
      <c r="F19" s="11">
        <f t="shared" si="1"/>
        <v>1</v>
      </c>
      <c r="G19" s="11">
        <f t="shared" si="2"/>
        <v>152857470</v>
      </c>
      <c r="U19" s="27"/>
      <c r="V19" s="28"/>
      <c r="W19" s="27"/>
      <c r="X19" s="27"/>
      <c r="Y19" s="27"/>
      <c r="Z19" s="27"/>
      <c r="AA19" s="27"/>
    </row>
    <row r="20" spans="1:27" x14ac:dyDescent="0.25">
      <c r="A20" s="11" t="s">
        <v>270</v>
      </c>
      <c r="B20" s="3">
        <v>3000000</v>
      </c>
      <c r="C20" s="11" t="s">
        <v>269</v>
      </c>
      <c r="D20" s="11">
        <v>6</v>
      </c>
      <c r="E20" s="11">
        <f t="shared" si="0"/>
        <v>190</v>
      </c>
      <c r="F20" s="11">
        <f t="shared" si="1"/>
        <v>1</v>
      </c>
      <c r="G20" s="11">
        <f t="shared" si="2"/>
        <v>567000000</v>
      </c>
      <c r="U20" s="27"/>
      <c r="V20" s="28"/>
      <c r="W20" s="27"/>
      <c r="X20" s="27"/>
      <c r="Y20" s="27"/>
      <c r="Z20" s="27"/>
      <c r="AA20" s="27"/>
    </row>
    <row r="21" spans="1:27" x14ac:dyDescent="0.25">
      <c r="A21" s="11" t="s">
        <v>268</v>
      </c>
      <c r="B21" s="3">
        <v>500000</v>
      </c>
      <c r="C21" s="11" t="s">
        <v>269</v>
      </c>
      <c r="D21" s="11">
        <v>14</v>
      </c>
      <c r="E21" s="11">
        <f>D21+E22</f>
        <v>184</v>
      </c>
      <c r="F21" s="11">
        <f t="shared" si="1"/>
        <v>1</v>
      </c>
      <c r="G21" s="11">
        <f t="shared" si="2"/>
        <v>91500000</v>
      </c>
      <c r="U21" s="27"/>
      <c r="V21" s="28"/>
      <c r="W21" s="27"/>
      <c r="X21" s="27"/>
      <c r="Y21" s="27"/>
      <c r="Z21" s="27"/>
      <c r="AA21" s="27"/>
    </row>
    <row r="22" spans="1:27" x14ac:dyDescent="0.25">
      <c r="A22" s="11" t="s">
        <v>350</v>
      </c>
      <c r="B22" s="41">
        <v>-3000000</v>
      </c>
      <c r="C22" s="11" t="s">
        <v>351</v>
      </c>
      <c r="D22" s="11">
        <v>8</v>
      </c>
      <c r="E22" s="11">
        <f t="shared" si="0"/>
        <v>170</v>
      </c>
      <c r="F22" s="11">
        <f t="shared" si="1"/>
        <v>0</v>
      </c>
      <c r="G22" s="11">
        <f t="shared" si="2"/>
        <v>-510000000</v>
      </c>
      <c r="U22" s="27"/>
      <c r="V22" s="28"/>
      <c r="W22" s="27"/>
      <c r="X22" s="27"/>
      <c r="Y22" s="27"/>
      <c r="Z22" s="27"/>
      <c r="AA22" s="27"/>
    </row>
    <row r="23" spans="1:27" x14ac:dyDescent="0.25">
      <c r="A23" s="11" t="s">
        <v>410</v>
      </c>
      <c r="B23" s="41">
        <v>3000000</v>
      </c>
      <c r="C23" s="11" t="s">
        <v>411</v>
      </c>
      <c r="D23" s="11">
        <v>0</v>
      </c>
      <c r="E23" s="11">
        <f t="shared" si="0"/>
        <v>162</v>
      </c>
      <c r="F23" s="11">
        <f t="shared" si="1"/>
        <v>1</v>
      </c>
      <c r="G23" s="11">
        <f t="shared" si="2"/>
        <v>483000000</v>
      </c>
      <c r="U23" s="27"/>
      <c r="V23" s="28"/>
      <c r="W23" s="27"/>
      <c r="X23" s="27"/>
      <c r="Y23" s="27"/>
      <c r="Z23" s="27"/>
      <c r="AA23" s="27"/>
    </row>
    <row r="24" spans="1:27" x14ac:dyDescent="0.25">
      <c r="A24" s="11" t="s">
        <v>410</v>
      </c>
      <c r="B24" s="41">
        <v>630843</v>
      </c>
      <c r="C24" s="11" t="s">
        <v>407</v>
      </c>
      <c r="D24" s="11">
        <v>2</v>
      </c>
      <c r="E24" s="11">
        <f t="shared" si="0"/>
        <v>162</v>
      </c>
      <c r="F24" s="11">
        <f t="shared" si="1"/>
        <v>1</v>
      </c>
      <c r="G24" s="11">
        <f>B24*(E24-F24)</f>
        <v>101565723</v>
      </c>
      <c r="U24" s="27"/>
      <c r="V24" s="27"/>
      <c r="W24" s="27"/>
      <c r="X24" s="27"/>
      <c r="Y24" s="27"/>
      <c r="Z24" s="27"/>
      <c r="AA24" s="27"/>
    </row>
    <row r="25" spans="1:27" x14ac:dyDescent="0.25">
      <c r="A25" s="11" t="s">
        <v>416</v>
      </c>
      <c r="B25" s="41">
        <v>-3200900</v>
      </c>
      <c r="C25" s="11" t="s">
        <v>418</v>
      </c>
      <c r="D25" s="11">
        <v>2</v>
      </c>
      <c r="E25" s="11">
        <f t="shared" si="0"/>
        <v>160</v>
      </c>
      <c r="F25" s="11">
        <f t="shared" si="1"/>
        <v>0</v>
      </c>
      <c r="G25" s="11">
        <f t="shared" ref="G25:G30" si="3">B25*(E25-F25)</f>
        <v>-512144000</v>
      </c>
      <c r="U25" s="27"/>
      <c r="V25" s="27"/>
      <c r="W25" s="27"/>
      <c r="X25" s="27"/>
      <c r="Y25" s="27"/>
      <c r="Z25" s="27"/>
      <c r="AA25" s="27"/>
    </row>
    <row r="26" spans="1:27" x14ac:dyDescent="0.25">
      <c r="A26" s="11" t="s">
        <v>428</v>
      </c>
      <c r="B26" s="41">
        <v>-3000900</v>
      </c>
      <c r="C26" s="11" t="s">
        <v>429</v>
      </c>
      <c r="D26" s="11">
        <v>2</v>
      </c>
      <c r="E26" s="11">
        <f t="shared" si="0"/>
        <v>158</v>
      </c>
      <c r="F26" s="11">
        <f t="shared" si="1"/>
        <v>0</v>
      </c>
      <c r="G26" s="11">
        <f t="shared" si="3"/>
        <v>-474142200</v>
      </c>
      <c r="U26" s="27"/>
      <c r="V26" s="27"/>
      <c r="W26" s="27"/>
      <c r="X26" s="27"/>
      <c r="Y26" s="27"/>
      <c r="Z26" s="27"/>
      <c r="AA26" s="27"/>
    </row>
    <row r="27" spans="1:27" x14ac:dyDescent="0.25">
      <c r="A27" s="11" t="s">
        <v>434</v>
      </c>
      <c r="B27" s="41">
        <v>1000000</v>
      </c>
      <c r="C27" s="11" t="s">
        <v>436</v>
      </c>
      <c r="D27" s="11">
        <v>0</v>
      </c>
      <c r="E27" s="11">
        <f t="shared" si="0"/>
        <v>156</v>
      </c>
      <c r="F27" s="11">
        <f t="shared" si="1"/>
        <v>1</v>
      </c>
      <c r="G27" s="11">
        <f t="shared" si="3"/>
        <v>155000000</v>
      </c>
      <c r="U27" s="27"/>
      <c r="V27" s="27"/>
      <c r="W27" s="27"/>
      <c r="X27" s="27"/>
      <c r="Y27" s="27"/>
      <c r="Z27" s="27"/>
      <c r="AA27" s="27"/>
    </row>
    <row r="28" spans="1:27" x14ac:dyDescent="0.25">
      <c r="A28" s="11" t="s">
        <v>434</v>
      </c>
      <c r="B28" s="41">
        <v>6000000</v>
      </c>
      <c r="C28" s="11" t="s">
        <v>437</v>
      </c>
      <c r="D28" s="11">
        <v>0</v>
      </c>
      <c r="E28" s="11">
        <f t="shared" si="0"/>
        <v>156</v>
      </c>
      <c r="F28" s="11">
        <f t="shared" si="1"/>
        <v>1</v>
      </c>
      <c r="G28" s="11">
        <f t="shared" si="3"/>
        <v>930000000</v>
      </c>
      <c r="U28" s="27"/>
      <c r="V28" s="27"/>
      <c r="W28" s="27"/>
      <c r="X28" s="27"/>
      <c r="Y28" s="27"/>
      <c r="Z28" s="27"/>
      <c r="AA28" s="27"/>
    </row>
    <row r="29" spans="1:27" x14ac:dyDescent="0.25">
      <c r="A29" s="11" t="s">
        <v>434</v>
      </c>
      <c r="B29" s="41">
        <v>5800000</v>
      </c>
      <c r="C29" s="11" t="s">
        <v>438</v>
      </c>
      <c r="D29" s="11">
        <v>0</v>
      </c>
      <c r="E29" s="11">
        <f t="shared" si="0"/>
        <v>156</v>
      </c>
      <c r="F29" s="11">
        <f t="shared" si="1"/>
        <v>1</v>
      </c>
      <c r="G29" s="11">
        <f t="shared" si="3"/>
        <v>899000000</v>
      </c>
      <c r="U29" s="27"/>
      <c r="V29" s="30"/>
      <c r="W29" s="27"/>
      <c r="X29" s="27"/>
      <c r="Y29" s="27"/>
      <c r="Z29" s="27"/>
      <c r="AA29" s="30"/>
    </row>
    <row r="30" spans="1:27" x14ac:dyDescent="0.25">
      <c r="A30" s="11" t="s">
        <v>434</v>
      </c>
      <c r="B30" s="41">
        <v>-5000</v>
      </c>
      <c r="C30" s="11" t="s">
        <v>439</v>
      </c>
      <c r="D30" s="11">
        <v>1</v>
      </c>
      <c r="E30" s="11">
        <f t="shared" si="0"/>
        <v>156</v>
      </c>
      <c r="F30" s="11">
        <f t="shared" si="1"/>
        <v>0</v>
      </c>
      <c r="G30" s="11">
        <f t="shared" si="3"/>
        <v>-780000</v>
      </c>
      <c r="U30" s="27"/>
      <c r="V30" s="27"/>
      <c r="W30" s="27"/>
      <c r="X30" s="27"/>
      <c r="Y30" s="27"/>
      <c r="Z30" s="27"/>
      <c r="AA30" s="27"/>
    </row>
    <row r="31" spans="1:27" x14ac:dyDescent="0.25">
      <c r="A31" s="11" t="s">
        <v>449</v>
      </c>
      <c r="B31" s="41">
        <v>-26000000</v>
      </c>
      <c r="C31" s="11" t="s">
        <v>450</v>
      </c>
      <c r="D31" s="11">
        <v>2</v>
      </c>
      <c r="E31" s="11">
        <f t="shared" si="0"/>
        <v>155</v>
      </c>
      <c r="F31" s="11">
        <f t="shared" si="1"/>
        <v>0</v>
      </c>
      <c r="G31" s="11">
        <f>B31*(E31-F31)</f>
        <v>-4030000000</v>
      </c>
      <c r="U31" s="27"/>
      <c r="V31" s="27"/>
      <c r="W31" s="27"/>
      <c r="X31" s="27"/>
      <c r="Y31" s="27"/>
      <c r="Z31" s="27"/>
      <c r="AA31" s="27"/>
    </row>
    <row r="32" spans="1:27" x14ac:dyDescent="0.25">
      <c r="A32" s="11" t="s">
        <v>446</v>
      </c>
      <c r="B32" s="41">
        <v>-26200000</v>
      </c>
      <c r="C32" s="11" t="s">
        <v>448</v>
      </c>
      <c r="D32" s="11">
        <v>19</v>
      </c>
      <c r="E32" s="11">
        <f t="shared" si="0"/>
        <v>153</v>
      </c>
      <c r="F32" s="11">
        <f t="shared" si="1"/>
        <v>0</v>
      </c>
      <c r="G32" s="11">
        <f>B32*(E32-F32)</f>
        <v>-4008600000</v>
      </c>
      <c r="U32" s="27"/>
      <c r="V32" s="27"/>
      <c r="W32" s="27"/>
      <c r="X32" s="27"/>
      <c r="Y32" s="27"/>
      <c r="Z32" s="27"/>
      <c r="AA32" s="28"/>
    </row>
    <row r="33" spans="1:27" x14ac:dyDescent="0.25">
      <c r="A33" s="11" t="s">
        <v>484</v>
      </c>
      <c r="B33" s="41">
        <v>327005</v>
      </c>
      <c r="C33" s="11" t="s">
        <v>498</v>
      </c>
      <c r="D33" s="11">
        <v>18</v>
      </c>
      <c r="E33" s="11">
        <f t="shared" si="0"/>
        <v>134</v>
      </c>
      <c r="F33" s="11">
        <f t="shared" si="1"/>
        <v>1</v>
      </c>
      <c r="G33" s="11">
        <f>B33*(E33-F33)</f>
        <v>43491665</v>
      </c>
      <c r="U33" s="27"/>
      <c r="V33" s="27"/>
      <c r="W33" s="27"/>
      <c r="X33" s="27"/>
      <c r="Y33" s="27"/>
      <c r="Z33" s="27"/>
      <c r="AA33" s="27"/>
    </row>
    <row r="34" spans="1:27" x14ac:dyDescent="0.25">
      <c r="A34" s="11" t="s">
        <v>511</v>
      </c>
      <c r="B34" s="41">
        <v>28400000</v>
      </c>
      <c r="C34" s="11" t="s">
        <v>571</v>
      </c>
      <c r="D34" s="11">
        <v>0</v>
      </c>
      <c r="E34" s="11">
        <f t="shared" si="0"/>
        <v>116</v>
      </c>
      <c r="F34" s="11">
        <f t="shared" si="1"/>
        <v>1</v>
      </c>
      <c r="G34" s="11">
        <f t="shared" ref="G34:G67" si="4">B34*(E34-F34)</f>
        <v>3266000000</v>
      </c>
      <c r="V34" s="27"/>
      <c r="W34" s="28"/>
      <c r="X34" s="27"/>
    </row>
    <row r="35" spans="1:27" x14ac:dyDescent="0.25">
      <c r="A35" s="12" t="s">
        <v>511</v>
      </c>
      <c r="B35" s="63">
        <v>11000000</v>
      </c>
      <c r="C35" s="12" t="s">
        <v>513</v>
      </c>
      <c r="D35" s="11">
        <v>15</v>
      </c>
      <c r="E35" s="11">
        <f t="shared" si="0"/>
        <v>116</v>
      </c>
      <c r="F35" s="11">
        <f t="shared" si="1"/>
        <v>1</v>
      </c>
      <c r="G35" s="12">
        <f t="shared" si="4"/>
        <v>1265000000</v>
      </c>
    </row>
    <row r="36" spans="1:27" x14ac:dyDescent="0.25">
      <c r="A36" s="11" t="s">
        <v>525</v>
      </c>
      <c r="B36" s="41">
        <v>418701</v>
      </c>
      <c r="C36" s="11" t="s">
        <v>526</v>
      </c>
      <c r="D36" s="11">
        <v>0</v>
      </c>
      <c r="E36" s="11">
        <f t="shared" si="0"/>
        <v>101</v>
      </c>
      <c r="F36" s="11">
        <f t="shared" si="1"/>
        <v>1</v>
      </c>
      <c r="G36" s="11">
        <f t="shared" si="4"/>
        <v>41870100</v>
      </c>
    </row>
    <row r="37" spans="1:27" x14ac:dyDescent="0.25">
      <c r="A37" s="11" t="s">
        <v>525</v>
      </c>
      <c r="B37" s="41">
        <v>-900</v>
      </c>
      <c r="C37" s="11" t="s">
        <v>527</v>
      </c>
      <c r="D37" s="11">
        <v>1</v>
      </c>
      <c r="E37" s="11">
        <f t="shared" si="0"/>
        <v>101</v>
      </c>
      <c r="F37" s="11">
        <f t="shared" si="1"/>
        <v>0</v>
      </c>
      <c r="G37" s="11">
        <f t="shared" si="4"/>
        <v>-90900</v>
      </c>
      <c r="J37" s="64"/>
    </row>
    <row r="38" spans="1:27" x14ac:dyDescent="0.25">
      <c r="A38" s="12" t="s">
        <v>531</v>
      </c>
      <c r="B38" s="63">
        <v>2000000</v>
      </c>
      <c r="C38" s="12" t="s">
        <v>532</v>
      </c>
      <c r="D38" s="11">
        <v>0</v>
      </c>
      <c r="E38" s="11">
        <f t="shared" si="0"/>
        <v>100</v>
      </c>
      <c r="F38" s="11">
        <f t="shared" si="1"/>
        <v>1</v>
      </c>
      <c r="G38" s="12">
        <f t="shared" si="4"/>
        <v>198000000</v>
      </c>
      <c r="J38" s="7"/>
      <c r="K38" s="7"/>
    </row>
    <row r="39" spans="1:27" x14ac:dyDescent="0.25">
      <c r="A39" s="11" t="s">
        <v>531</v>
      </c>
      <c r="B39" s="41">
        <v>2000000</v>
      </c>
      <c r="C39" s="11" t="s">
        <v>533</v>
      </c>
      <c r="D39" s="11">
        <v>14</v>
      </c>
      <c r="E39" s="11">
        <f t="shared" si="0"/>
        <v>100</v>
      </c>
      <c r="F39" s="11">
        <f>IF(B39&gt;0,1,0)</f>
        <v>1</v>
      </c>
      <c r="G39" s="11">
        <f t="shared" si="4"/>
        <v>198000000</v>
      </c>
    </row>
    <row r="40" spans="1:27" x14ac:dyDescent="0.25">
      <c r="A40" s="11" t="s">
        <v>538</v>
      </c>
      <c r="B40" s="41">
        <v>-200000</v>
      </c>
      <c r="C40" s="11" t="s">
        <v>539</v>
      </c>
      <c r="D40" s="11">
        <v>0</v>
      </c>
      <c r="E40" s="11">
        <f t="shared" si="0"/>
        <v>86</v>
      </c>
      <c r="F40" s="11">
        <f>IF(B40&gt;0,1,0)</f>
        <v>0</v>
      </c>
      <c r="G40" s="11">
        <f t="shared" si="4"/>
        <v>-17200000</v>
      </c>
    </row>
    <row r="41" spans="1:27" x14ac:dyDescent="0.25">
      <c r="A41" s="11" t="s">
        <v>538</v>
      </c>
      <c r="B41" s="41">
        <v>-620000</v>
      </c>
      <c r="C41" s="11" t="s">
        <v>540</v>
      </c>
      <c r="D41" s="11">
        <v>0</v>
      </c>
      <c r="E41" s="11">
        <f t="shared" si="0"/>
        <v>86</v>
      </c>
      <c r="F41" s="11">
        <f>IF(B41&gt;0,1,0)</f>
        <v>0</v>
      </c>
      <c r="G41" s="11">
        <f t="shared" si="4"/>
        <v>-53320000</v>
      </c>
    </row>
    <row r="42" spans="1:27" x14ac:dyDescent="0.25">
      <c r="A42" s="11" t="s">
        <v>538</v>
      </c>
      <c r="B42" s="41">
        <v>-120000</v>
      </c>
      <c r="C42" s="11" t="s">
        <v>541</v>
      </c>
      <c r="D42" s="11">
        <v>2</v>
      </c>
      <c r="E42" s="11">
        <f t="shared" si="0"/>
        <v>86</v>
      </c>
      <c r="F42" s="11">
        <f t="shared" ref="F42:F67" si="5">IF(B42&gt;0,1,0)</f>
        <v>0</v>
      </c>
      <c r="G42" s="11">
        <f t="shared" si="4"/>
        <v>-10320000</v>
      </c>
      <c r="J42" s="7"/>
    </row>
    <row r="43" spans="1:27" x14ac:dyDescent="0.25">
      <c r="A43" s="11" t="s">
        <v>542</v>
      </c>
      <c r="B43" s="41">
        <v>650000</v>
      </c>
      <c r="C43" s="11" t="s">
        <v>543</v>
      </c>
      <c r="D43" s="11">
        <v>0</v>
      </c>
      <c r="E43" s="11">
        <f t="shared" si="0"/>
        <v>84</v>
      </c>
      <c r="F43" s="11">
        <f t="shared" si="5"/>
        <v>1</v>
      </c>
      <c r="G43" s="11">
        <f t="shared" si="4"/>
        <v>53950000</v>
      </c>
    </row>
    <row r="44" spans="1:27" x14ac:dyDescent="0.25">
      <c r="A44" s="11" t="s">
        <v>542</v>
      </c>
      <c r="B44" s="41">
        <v>-5000</v>
      </c>
      <c r="C44" s="11" t="s">
        <v>26</v>
      </c>
      <c r="D44" s="11">
        <v>0</v>
      </c>
      <c r="E44" s="11">
        <f t="shared" si="0"/>
        <v>84</v>
      </c>
      <c r="F44" s="11">
        <f t="shared" si="5"/>
        <v>0</v>
      </c>
      <c r="G44" s="11">
        <f t="shared" si="4"/>
        <v>-420000</v>
      </c>
    </row>
    <row r="45" spans="1:27" x14ac:dyDescent="0.25">
      <c r="A45" s="11" t="s">
        <v>542</v>
      </c>
      <c r="B45" s="41">
        <v>29000000</v>
      </c>
      <c r="C45" s="11" t="s">
        <v>544</v>
      </c>
      <c r="D45" s="11">
        <v>4</v>
      </c>
      <c r="E45" s="11">
        <f t="shared" si="0"/>
        <v>84</v>
      </c>
      <c r="F45" s="11">
        <f t="shared" si="5"/>
        <v>1</v>
      </c>
      <c r="G45" s="11">
        <f t="shared" si="4"/>
        <v>2407000000</v>
      </c>
    </row>
    <row r="46" spans="1:27" x14ac:dyDescent="0.25">
      <c r="A46" s="11" t="s">
        <v>551</v>
      </c>
      <c r="B46" s="41">
        <v>-200000</v>
      </c>
      <c r="C46" s="11" t="s">
        <v>556</v>
      </c>
      <c r="D46" s="11">
        <v>3</v>
      </c>
      <c r="E46" s="11">
        <f t="shared" si="0"/>
        <v>80</v>
      </c>
      <c r="F46" s="11">
        <f t="shared" si="5"/>
        <v>0</v>
      </c>
      <c r="G46" s="11">
        <f t="shared" si="4"/>
        <v>-16000000</v>
      </c>
    </row>
    <row r="47" spans="1:27" x14ac:dyDescent="0.25">
      <c r="A47" s="11" t="s">
        <v>557</v>
      </c>
      <c r="B47" s="41">
        <v>-200000</v>
      </c>
      <c r="C47" s="11" t="s">
        <v>559</v>
      </c>
      <c r="D47" s="11">
        <v>1</v>
      </c>
      <c r="E47" s="11">
        <f t="shared" si="0"/>
        <v>77</v>
      </c>
      <c r="F47" s="11">
        <f t="shared" si="5"/>
        <v>0</v>
      </c>
      <c r="G47" s="11">
        <f t="shared" si="4"/>
        <v>-15400000</v>
      </c>
    </row>
    <row r="48" spans="1:27" x14ac:dyDescent="0.25">
      <c r="A48" s="11" t="s">
        <v>558</v>
      </c>
      <c r="B48" s="41">
        <v>-200000</v>
      </c>
      <c r="C48" s="11" t="s">
        <v>158</v>
      </c>
      <c r="D48" s="11">
        <v>5</v>
      </c>
      <c r="E48" s="11">
        <f t="shared" si="0"/>
        <v>76</v>
      </c>
      <c r="F48" s="11">
        <f t="shared" si="5"/>
        <v>0</v>
      </c>
      <c r="G48" s="11">
        <f t="shared" si="4"/>
        <v>-15200000</v>
      </c>
    </row>
    <row r="49" spans="1:7" x14ac:dyDescent="0.25">
      <c r="A49" s="11" t="s">
        <v>562</v>
      </c>
      <c r="B49" s="41">
        <v>3000000</v>
      </c>
      <c r="C49" s="11" t="s">
        <v>563</v>
      </c>
      <c r="D49" s="11">
        <v>0</v>
      </c>
      <c r="E49" s="11">
        <f t="shared" si="0"/>
        <v>71</v>
      </c>
      <c r="F49" s="11">
        <f t="shared" si="5"/>
        <v>1</v>
      </c>
      <c r="G49" s="11">
        <f t="shared" si="4"/>
        <v>210000000</v>
      </c>
    </row>
    <row r="50" spans="1:7" x14ac:dyDescent="0.25">
      <c r="A50" s="12" t="s">
        <v>562</v>
      </c>
      <c r="B50" s="63">
        <v>3000000</v>
      </c>
      <c r="C50" s="12" t="s">
        <v>564</v>
      </c>
      <c r="D50" s="11">
        <v>1</v>
      </c>
      <c r="E50" s="11">
        <f t="shared" si="0"/>
        <v>71</v>
      </c>
      <c r="F50" s="11">
        <f t="shared" si="5"/>
        <v>1</v>
      </c>
      <c r="G50" s="12">
        <f t="shared" si="4"/>
        <v>210000000</v>
      </c>
    </row>
    <row r="51" spans="1:7" x14ac:dyDescent="0.25">
      <c r="A51" s="11" t="s">
        <v>567</v>
      </c>
      <c r="B51" s="41">
        <v>765797</v>
      </c>
      <c r="C51" s="11" t="s">
        <v>568</v>
      </c>
      <c r="D51" s="11">
        <v>0</v>
      </c>
      <c r="E51" s="11">
        <f t="shared" si="0"/>
        <v>70</v>
      </c>
      <c r="F51" s="11">
        <f t="shared" si="5"/>
        <v>1</v>
      </c>
      <c r="G51" s="11">
        <f t="shared" si="4"/>
        <v>52839993</v>
      </c>
    </row>
    <row r="52" spans="1:7" x14ac:dyDescent="0.25">
      <c r="A52" s="11" t="s">
        <v>567</v>
      </c>
      <c r="B52" s="41">
        <v>-200000</v>
      </c>
      <c r="C52" s="11" t="s">
        <v>158</v>
      </c>
      <c r="D52" s="11">
        <v>7</v>
      </c>
      <c r="E52" s="11">
        <f t="shared" si="0"/>
        <v>70</v>
      </c>
      <c r="F52" s="11">
        <f t="shared" si="5"/>
        <v>0</v>
      </c>
      <c r="G52" s="11">
        <f t="shared" si="4"/>
        <v>-14000000</v>
      </c>
    </row>
    <row r="53" spans="1:7" x14ac:dyDescent="0.25">
      <c r="A53" s="11" t="s">
        <v>579</v>
      </c>
      <c r="B53" s="41">
        <v>-400500</v>
      </c>
      <c r="C53" s="11" t="s">
        <v>580</v>
      </c>
      <c r="D53" s="11">
        <v>9</v>
      </c>
      <c r="E53" s="11">
        <f t="shared" si="0"/>
        <v>63</v>
      </c>
      <c r="F53" s="11">
        <f t="shared" si="5"/>
        <v>0</v>
      </c>
      <c r="G53" s="11">
        <f t="shared" si="4"/>
        <v>-25231500</v>
      </c>
    </row>
    <row r="54" spans="1:7" x14ac:dyDescent="0.25">
      <c r="A54" s="11" t="s">
        <v>596</v>
      </c>
      <c r="B54" s="41">
        <v>-1000396</v>
      </c>
      <c r="C54" s="11" t="s">
        <v>656</v>
      </c>
      <c r="D54" s="11">
        <v>6</v>
      </c>
      <c r="E54" s="11">
        <f t="shared" si="0"/>
        <v>54</v>
      </c>
      <c r="F54" s="11">
        <f t="shared" si="5"/>
        <v>0</v>
      </c>
      <c r="G54" s="11">
        <f t="shared" si="4"/>
        <v>-54021384</v>
      </c>
    </row>
    <row r="55" spans="1:7" x14ac:dyDescent="0.25">
      <c r="A55" s="11" t="s">
        <v>599</v>
      </c>
      <c r="B55" s="41">
        <v>-40000000</v>
      </c>
      <c r="C55" s="11" t="s">
        <v>600</v>
      </c>
      <c r="D55" s="11">
        <v>9</v>
      </c>
      <c r="E55" s="11">
        <f t="shared" si="0"/>
        <v>48</v>
      </c>
      <c r="F55" s="11">
        <f t="shared" si="5"/>
        <v>0</v>
      </c>
      <c r="G55" s="11">
        <f t="shared" si="4"/>
        <v>-1920000000</v>
      </c>
    </row>
    <row r="56" spans="1:7" x14ac:dyDescent="0.25">
      <c r="A56" s="11" t="s">
        <v>605</v>
      </c>
      <c r="B56" s="41">
        <v>865652</v>
      </c>
      <c r="C56" s="11" t="s">
        <v>606</v>
      </c>
      <c r="D56" s="11">
        <v>27</v>
      </c>
      <c r="E56" s="11">
        <f t="shared" si="0"/>
        <v>39</v>
      </c>
      <c r="F56" s="11">
        <f t="shared" si="5"/>
        <v>1</v>
      </c>
      <c r="G56" s="11">
        <f t="shared" si="4"/>
        <v>32894776</v>
      </c>
    </row>
    <row r="57" spans="1:7" x14ac:dyDescent="0.25">
      <c r="A57" s="11" t="s">
        <v>637</v>
      </c>
      <c r="B57" s="41">
        <v>-50200000</v>
      </c>
      <c r="C57" s="11" t="s">
        <v>641</v>
      </c>
      <c r="D57" s="11">
        <v>1</v>
      </c>
      <c r="E57" s="11">
        <f t="shared" si="0"/>
        <v>12</v>
      </c>
      <c r="F57" s="11">
        <f t="shared" si="5"/>
        <v>0</v>
      </c>
      <c r="G57" s="11">
        <f t="shared" si="4"/>
        <v>-602400000</v>
      </c>
    </row>
    <row r="58" spans="1:7" x14ac:dyDescent="0.25">
      <c r="A58" s="11" t="s">
        <v>645</v>
      </c>
      <c r="B58" s="41">
        <v>-12200500</v>
      </c>
      <c r="C58" s="11" t="s">
        <v>646</v>
      </c>
      <c r="D58" s="11">
        <v>3</v>
      </c>
      <c r="E58" s="11">
        <f t="shared" si="0"/>
        <v>11</v>
      </c>
      <c r="F58" s="11">
        <f t="shared" si="5"/>
        <v>0</v>
      </c>
      <c r="G58" s="11">
        <f t="shared" si="4"/>
        <v>-134205500</v>
      </c>
    </row>
    <row r="59" spans="1:7" x14ac:dyDescent="0.25">
      <c r="A59" s="11" t="s">
        <v>654</v>
      </c>
      <c r="B59" s="41">
        <v>534906</v>
      </c>
      <c r="C59" s="11" t="s">
        <v>655</v>
      </c>
      <c r="D59" s="11">
        <v>1</v>
      </c>
      <c r="E59" s="11">
        <f t="shared" si="0"/>
        <v>8</v>
      </c>
      <c r="F59" s="11">
        <f t="shared" si="5"/>
        <v>1</v>
      </c>
      <c r="G59" s="11">
        <f t="shared" si="4"/>
        <v>3744342</v>
      </c>
    </row>
    <row r="60" spans="1:7" x14ac:dyDescent="0.25">
      <c r="A60" s="11" t="s">
        <v>685</v>
      </c>
      <c r="B60" s="41">
        <v>-338000</v>
      </c>
      <c r="C60" s="11" t="s">
        <v>687</v>
      </c>
      <c r="D60" s="11">
        <v>2</v>
      </c>
      <c r="E60" s="11">
        <f t="shared" si="0"/>
        <v>7</v>
      </c>
      <c r="F60" s="11">
        <f t="shared" si="5"/>
        <v>0</v>
      </c>
      <c r="G60" s="11">
        <f t="shared" si="4"/>
        <v>-2366000</v>
      </c>
    </row>
    <row r="61" spans="1:7" x14ac:dyDescent="0.25">
      <c r="A61" s="11" t="s">
        <v>688</v>
      </c>
      <c r="B61" s="41">
        <v>-150000</v>
      </c>
      <c r="C61" s="11" t="s">
        <v>689</v>
      </c>
      <c r="D61" s="11">
        <v>0</v>
      </c>
      <c r="E61" s="11">
        <f t="shared" si="0"/>
        <v>5</v>
      </c>
      <c r="F61" s="11">
        <f t="shared" si="5"/>
        <v>0</v>
      </c>
      <c r="G61" s="11">
        <f t="shared" si="4"/>
        <v>-750000</v>
      </c>
    </row>
    <row r="62" spans="1:7" x14ac:dyDescent="0.25">
      <c r="A62" s="11" t="s">
        <v>688</v>
      </c>
      <c r="B62" s="41">
        <v>-5000</v>
      </c>
      <c r="C62" s="11" t="s">
        <v>695</v>
      </c>
      <c r="D62" s="11">
        <v>4</v>
      </c>
      <c r="E62" s="11">
        <f t="shared" si="0"/>
        <v>5</v>
      </c>
      <c r="F62" s="11">
        <f t="shared" si="5"/>
        <v>0</v>
      </c>
      <c r="G62" s="11">
        <f t="shared" si="4"/>
        <v>-25000</v>
      </c>
    </row>
    <row r="63" spans="1:7" x14ac:dyDescent="0.25">
      <c r="A63" s="11" t="s">
        <v>694</v>
      </c>
      <c r="B63" s="41">
        <v>-100000</v>
      </c>
      <c r="C63" s="11" t="s">
        <v>158</v>
      </c>
      <c r="D63" s="11">
        <v>1</v>
      </c>
      <c r="E63" s="11">
        <f t="shared" si="0"/>
        <v>1</v>
      </c>
      <c r="F63" s="11">
        <f t="shared" si="5"/>
        <v>0</v>
      </c>
      <c r="G63" s="11">
        <f t="shared" si="4"/>
        <v>-100000</v>
      </c>
    </row>
    <row r="64" spans="1:7" x14ac:dyDescent="0.25">
      <c r="A64" s="11"/>
      <c r="B64" s="41"/>
      <c r="C64" s="11"/>
      <c r="D64" s="11">
        <v>0</v>
      </c>
      <c r="E64" s="11">
        <f t="shared" si="0"/>
        <v>0</v>
      </c>
      <c r="F64" s="11">
        <f t="shared" si="5"/>
        <v>0</v>
      </c>
      <c r="G64" s="11">
        <f t="shared" si="4"/>
        <v>0</v>
      </c>
    </row>
    <row r="65" spans="1:7" x14ac:dyDescent="0.25">
      <c r="A65" s="11"/>
      <c r="B65" s="11"/>
      <c r="C65" s="11"/>
      <c r="D65" s="11">
        <v>0</v>
      </c>
      <c r="E65" s="11">
        <f t="shared" si="0"/>
        <v>0</v>
      </c>
      <c r="F65" s="11">
        <f t="shared" si="5"/>
        <v>0</v>
      </c>
      <c r="G65" s="11">
        <f t="shared" si="4"/>
        <v>0</v>
      </c>
    </row>
    <row r="66" spans="1:7" x14ac:dyDescent="0.25">
      <c r="A66" s="11"/>
      <c r="B66" s="11"/>
      <c r="C66" s="11"/>
      <c r="D66" s="11">
        <v>0</v>
      </c>
      <c r="E66" s="11">
        <f t="shared" si="0"/>
        <v>0</v>
      </c>
      <c r="F66" s="11">
        <f t="shared" si="5"/>
        <v>0</v>
      </c>
      <c r="G66" s="11">
        <f t="shared" si="4"/>
        <v>0</v>
      </c>
    </row>
    <row r="67" spans="1:7" x14ac:dyDescent="0.25">
      <c r="A67" s="11"/>
      <c r="B67" s="11"/>
      <c r="C67" s="11"/>
      <c r="D67" s="11">
        <v>0</v>
      </c>
      <c r="E67" s="11">
        <f t="shared" si="0"/>
        <v>0</v>
      </c>
      <c r="F67" s="11">
        <f t="shared" si="5"/>
        <v>0</v>
      </c>
      <c r="G67" s="11">
        <f t="shared" si="4"/>
        <v>0</v>
      </c>
    </row>
    <row r="68" spans="1:7" x14ac:dyDescent="0.25">
      <c r="A68" s="11"/>
      <c r="B68" s="31">
        <f>SUM(B2:B66)</f>
        <v>2089747</v>
      </c>
      <c r="C68" s="11"/>
      <c r="D68" s="11"/>
      <c r="E68" s="11"/>
      <c r="F68" s="11"/>
      <c r="G68" s="31">
        <f>SUM(G2:G67)</f>
        <v>14413154991</v>
      </c>
    </row>
    <row r="69" spans="1:7" x14ac:dyDescent="0.25">
      <c r="A69" s="11"/>
      <c r="B69" s="11" t="s">
        <v>283</v>
      </c>
      <c r="C69" s="11"/>
      <c r="D69" s="11"/>
      <c r="E69" s="11"/>
      <c r="F69" s="11"/>
      <c r="G69" s="11" t="s">
        <v>284</v>
      </c>
    </row>
    <row r="70" spans="1:7" x14ac:dyDescent="0.25">
      <c r="A70" s="11"/>
      <c r="B70" s="11"/>
      <c r="C70" s="11"/>
      <c r="D70" s="11"/>
      <c r="E70" s="11"/>
      <c r="F70" s="11"/>
      <c r="G70" s="11"/>
    </row>
    <row r="71" spans="1:7" x14ac:dyDescent="0.25">
      <c r="A71" s="11"/>
      <c r="B71" s="11"/>
      <c r="C71" s="11"/>
      <c r="D71" s="11"/>
      <c r="E71" s="11"/>
      <c r="F71" s="11"/>
      <c r="G71" s="3">
        <f>G68/E2</f>
        <v>59313395.024691358</v>
      </c>
    </row>
    <row r="72" spans="1:7" x14ac:dyDescent="0.25">
      <c r="A72" s="11"/>
      <c r="B72" s="11"/>
      <c r="C72" s="11"/>
      <c r="D72" s="11"/>
      <c r="E72" s="11"/>
      <c r="F72" s="11"/>
      <c r="G72" s="11" t="s">
        <v>286</v>
      </c>
    </row>
    <row r="79" spans="1:7" x14ac:dyDescent="0.25">
      <c r="G79" t="s">
        <v>595</v>
      </c>
    </row>
    <row r="80" spans="1:7" x14ac:dyDescent="0.25">
      <c r="G80" s="41">
        <v>13400000000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0"/>
  <sheetViews>
    <sheetView workbookViewId="0">
      <pane ySplit="1" topLeftCell="A137" activePane="bottomLeft" state="frozen"/>
      <selection pane="bottomLeft" activeCell="C139" sqref="C139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2.7109375" customWidth="1"/>
    <col min="4" max="4" width="16.7109375" customWidth="1"/>
    <col min="5" max="5" width="17.140625" customWidth="1"/>
    <col min="6" max="6" width="18.85546875" bestFit="1" customWidth="1"/>
    <col min="7" max="7" width="33" bestFit="1" customWidth="1"/>
    <col min="10" max="10" width="15.140625" bestFit="1" customWidth="1"/>
  </cols>
  <sheetData>
    <row r="1" spans="1:7" ht="29.25" customHeight="1" x14ac:dyDescent="0.25">
      <c r="A1" s="11" t="s">
        <v>180</v>
      </c>
      <c r="B1" s="11" t="s">
        <v>267</v>
      </c>
      <c r="C1" s="39" t="s">
        <v>280</v>
      </c>
      <c r="D1" s="39" t="s">
        <v>281</v>
      </c>
      <c r="E1" s="39" t="s">
        <v>285</v>
      </c>
      <c r="F1" s="11" t="s">
        <v>282</v>
      </c>
      <c r="G1" s="11" t="s">
        <v>8</v>
      </c>
    </row>
    <row r="2" spans="1:7" x14ac:dyDescent="0.25">
      <c r="A2" s="11" t="s">
        <v>295</v>
      </c>
      <c r="B2" s="3">
        <v>96700</v>
      </c>
      <c r="C2" s="11">
        <v>2</v>
      </c>
      <c r="D2" s="11">
        <f>D3+C2</f>
        <v>418</v>
      </c>
      <c r="E2" s="11">
        <f>IF(B2&gt;0,1,0)</f>
        <v>1</v>
      </c>
      <c r="F2" s="11">
        <f>B2*(D2-E2)</f>
        <v>40323900</v>
      </c>
      <c r="G2" s="11" t="s">
        <v>1</v>
      </c>
    </row>
    <row r="3" spans="1:7" x14ac:dyDescent="0.25">
      <c r="A3" s="11" t="s">
        <v>401</v>
      </c>
      <c r="B3" s="3">
        <v>3000000</v>
      </c>
      <c r="C3" s="11">
        <v>3</v>
      </c>
      <c r="D3" s="11">
        <f t="shared" ref="D3:D66" si="0">D4+C3</f>
        <v>416</v>
      </c>
      <c r="E3" s="11">
        <f t="shared" ref="E3:E66" si="1">IF(B3&gt;0,1,0)</f>
        <v>1</v>
      </c>
      <c r="F3" s="11">
        <f t="shared" ref="F3:F66" si="2">B3*(D3-E3)</f>
        <v>1245000000</v>
      </c>
      <c r="G3" s="11"/>
    </row>
    <row r="4" spans="1:7" x14ac:dyDescent="0.25">
      <c r="A4" s="11" t="s">
        <v>400</v>
      </c>
      <c r="B4" s="3">
        <v>-200000</v>
      </c>
      <c r="C4" s="11">
        <v>2</v>
      </c>
      <c r="D4" s="11">
        <f t="shared" si="0"/>
        <v>413</v>
      </c>
      <c r="E4" s="11">
        <f t="shared" si="1"/>
        <v>0</v>
      </c>
      <c r="F4" s="11">
        <f t="shared" si="2"/>
        <v>-82600000</v>
      </c>
      <c r="G4" s="11"/>
    </row>
    <row r="5" spans="1:7" x14ac:dyDescent="0.25">
      <c r="A5" s="11" t="s">
        <v>399</v>
      </c>
      <c r="B5" s="3">
        <v>-100000</v>
      </c>
      <c r="C5" s="11">
        <v>1</v>
      </c>
      <c r="D5" s="11">
        <f t="shared" si="0"/>
        <v>411</v>
      </c>
      <c r="E5" s="11">
        <f t="shared" si="1"/>
        <v>0</v>
      </c>
      <c r="F5" s="11">
        <f t="shared" si="2"/>
        <v>-41100000</v>
      </c>
      <c r="G5" s="11"/>
    </row>
    <row r="6" spans="1:7" x14ac:dyDescent="0.25">
      <c r="A6" s="11" t="s">
        <v>398</v>
      </c>
      <c r="B6" s="3">
        <v>-55000</v>
      </c>
      <c r="C6" s="11">
        <v>1</v>
      </c>
      <c r="D6" s="11">
        <f t="shared" si="0"/>
        <v>410</v>
      </c>
      <c r="E6" s="11">
        <f t="shared" si="1"/>
        <v>0</v>
      </c>
      <c r="F6" s="11">
        <f t="shared" si="2"/>
        <v>-22550000</v>
      </c>
      <c r="G6" s="11"/>
    </row>
    <row r="7" spans="1:7" x14ac:dyDescent="0.25">
      <c r="A7" s="11" t="s">
        <v>397</v>
      </c>
      <c r="B7" s="3">
        <v>-200000</v>
      </c>
      <c r="C7" s="11">
        <v>4</v>
      </c>
      <c r="D7" s="11">
        <f t="shared" si="0"/>
        <v>409</v>
      </c>
      <c r="E7" s="11">
        <f t="shared" si="1"/>
        <v>0</v>
      </c>
      <c r="F7" s="11">
        <f t="shared" si="2"/>
        <v>-81800000</v>
      </c>
      <c r="G7" s="11"/>
    </row>
    <row r="8" spans="1:7" x14ac:dyDescent="0.25">
      <c r="A8" s="11" t="s">
        <v>396</v>
      </c>
      <c r="B8" s="3">
        <v>-200000</v>
      </c>
      <c r="C8" s="11">
        <v>10</v>
      </c>
      <c r="D8" s="11">
        <f t="shared" si="0"/>
        <v>405</v>
      </c>
      <c r="E8" s="11">
        <f t="shared" si="1"/>
        <v>0</v>
      </c>
      <c r="F8" s="11">
        <f t="shared" si="2"/>
        <v>-81000000</v>
      </c>
      <c r="G8" s="11"/>
    </row>
    <row r="9" spans="1:7" x14ac:dyDescent="0.25">
      <c r="A9" s="11" t="s">
        <v>395</v>
      </c>
      <c r="B9" s="3">
        <v>-950500</v>
      </c>
      <c r="C9" s="11">
        <v>1</v>
      </c>
      <c r="D9" s="11">
        <f t="shared" si="0"/>
        <v>395</v>
      </c>
      <c r="E9" s="11">
        <f t="shared" si="1"/>
        <v>0</v>
      </c>
      <c r="F9" s="11">
        <f t="shared" si="2"/>
        <v>-375447500</v>
      </c>
      <c r="G9" s="11"/>
    </row>
    <row r="10" spans="1:7" x14ac:dyDescent="0.25">
      <c r="A10" s="25" t="s">
        <v>394</v>
      </c>
      <c r="B10" s="3">
        <v>2000000</v>
      </c>
      <c r="C10" s="11">
        <v>2</v>
      </c>
      <c r="D10" s="11">
        <f t="shared" si="0"/>
        <v>394</v>
      </c>
      <c r="E10" s="11">
        <f t="shared" si="1"/>
        <v>1</v>
      </c>
      <c r="F10" s="11">
        <f t="shared" si="2"/>
        <v>786000000</v>
      </c>
      <c r="G10" s="11"/>
    </row>
    <row r="11" spans="1:7" x14ac:dyDescent="0.25">
      <c r="A11" s="11" t="s">
        <v>393</v>
      </c>
      <c r="B11" s="3">
        <v>-1065000</v>
      </c>
      <c r="C11" s="11">
        <v>3</v>
      </c>
      <c r="D11" s="11">
        <f t="shared" si="0"/>
        <v>392</v>
      </c>
      <c r="E11" s="11">
        <f t="shared" si="1"/>
        <v>0</v>
      </c>
      <c r="F11" s="11">
        <f t="shared" si="2"/>
        <v>-417480000</v>
      </c>
      <c r="G11" s="11"/>
    </row>
    <row r="12" spans="1:7" x14ac:dyDescent="0.25">
      <c r="A12" s="11" t="s">
        <v>392</v>
      </c>
      <c r="B12" s="3">
        <v>-45000</v>
      </c>
      <c r="C12" s="11">
        <v>1</v>
      </c>
      <c r="D12" s="11">
        <f t="shared" si="0"/>
        <v>389</v>
      </c>
      <c r="E12" s="11">
        <f t="shared" si="1"/>
        <v>0</v>
      </c>
      <c r="F12" s="11">
        <f t="shared" si="2"/>
        <v>-17505000</v>
      </c>
      <c r="G12" s="11"/>
    </row>
    <row r="13" spans="1:7" x14ac:dyDescent="0.25">
      <c r="A13" s="11" t="s">
        <v>391</v>
      </c>
      <c r="B13" s="3">
        <v>-2000700</v>
      </c>
      <c r="C13" s="11">
        <v>4</v>
      </c>
      <c r="D13" s="11">
        <f t="shared" si="0"/>
        <v>388</v>
      </c>
      <c r="E13" s="11">
        <f t="shared" si="1"/>
        <v>0</v>
      </c>
      <c r="F13" s="11">
        <f t="shared" si="2"/>
        <v>-776271600</v>
      </c>
      <c r="G13" s="11"/>
    </row>
    <row r="14" spans="1:7" x14ac:dyDescent="0.25">
      <c r="A14" s="25" t="s">
        <v>390</v>
      </c>
      <c r="B14" s="3">
        <v>-200000</v>
      </c>
      <c r="C14" s="11">
        <v>2</v>
      </c>
      <c r="D14" s="11">
        <f t="shared" si="0"/>
        <v>384</v>
      </c>
      <c r="E14" s="11">
        <f t="shared" si="1"/>
        <v>0</v>
      </c>
      <c r="F14" s="11">
        <f t="shared" si="2"/>
        <v>-76800000</v>
      </c>
      <c r="G14" s="11"/>
    </row>
    <row r="15" spans="1:7" x14ac:dyDescent="0.25">
      <c r="A15" s="11" t="s">
        <v>389</v>
      </c>
      <c r="B15" s="3">
        <v>2000000</v>
      </c>
      <c r="C15" s="11">
        <v>0</v>
      </c>
      <c r="D15" s="11">
        <f t="shared" si="0"/>
        <v>382</v>
      </c>
      <c r="E15" s="11">
        <f t="shared" si="1"/>
        <v>1</v>
      </c>
      <c r="F15" s="11">
        <f t="shared" si="2"/>
        <v>762000000</v>
      </c>
      <c r="G15" s="11"/>
    </row>
    <row r="16" spans="1:7" x14ac:dyDescent="0.25">
      <c r="A16" s="11" t="s">
        <v>389</v>
      </c>
      <c r="B16" s="3">
        <v>2000000</v>
      </c>
      <c r="C16" s="11">
        <v>0</v>
      </c>
      <c r="D16" s="11">
        <f t="shared" si="0"/>
        <v>382</v>
      </c>
      <c r="E16" s="11">
        <f t="shared" si="1"/>
        <v>1</v>
      </c>
      <c r="F16" s="11">
        <f t="shared" si="2"/>
        <v>762000000</v>
      </c>
      <c r="G16" s="11"/>
    </row>
    <row r="17" spans="1:12" x14ac:dyDescent="0.25">
      <c r="A17" s="11" t="s">
        <v>389</v>
      </c>
      <c r="B17" s="3">
        <v>1200000</v>
      </c>
      <c r="C17" s="11">
        <v>0</v>
      </c>
      <c r="D17" s="11">
        <f t="shared" si="0"/>
        <v>382</v>
      </c>
      <c r="E17" s="11">
        <f t="shared" si="1"/>
        <v>1</v>
      </c>
      <c r="F17" s="11">
        <f t="shared" si="2"/>
        <v>457200000</v>
      </c>
      <c r="G17" s="11"/>
    </row>
    <row r="18" spans="1:12" x14ac:dyDescent="0.25">
      <c r="A18" s="11" t="s">
        <v>389</v>
      </c>
      <c r="B18" s="3">
        <v>1000000</v>
      </c>
      <c r="C18" s="11">
        <v>1</v>
      </c>
      <c r="D18" s="11">
        <f t="shared" si="0"/>
        <v>382</v>
      </c>
      <c r="E18" s="11">
        <f t="shared" si="1"/>
        <v>1</v>
      </c>
      <c r="F18" s="11">
        <f t="shared" si="2"/>
        <v>381000000</v>
      </c>
      <c r="G18" s="11"/>
    </row>
    <row r="19" spans="1:12" x14ac:dyDescent="0.25">
      <c r="A19" s="11" t="s">
        <v>388</v>
      </c>
      <c r="B19" s="3">
        <v>3000000</v>
      </c>
      <c r="C19" s="11">
        <v>0</v>
      </c>
      <c r="D19" s="11">
        <f t="shared" si="0"/>
        <v>381</v>
      </c>
      <c r="E19" s="11">
        <f t="shared" si="1"/>
        <v>1</v>
      </c>
      <c r="F19" s="11">
        <f t="shared" si="2"/>
        <v>1140000000</v>
      </c>
      <c r="G19" s="11"/>
      <c r="L19" t="s">
        <v>25</v>
      </c>
    </row>
    <row r="20" spans="1:12" x14ac:dyDescent="0.25">
      <c r="A20" s="11" t="s">
        <v>388</v>
      </c>
      <c r="B20" s="3">
        <v>-432700</v>
      </c>
      <c r="C20" s="11">
        <v>0</v>
      </c>
      <c r="D20" s="11">
        <f t="shared" si="0"/>
        <v>381</v>
      </c>
      <c r="E20" s="11">
        <f t="shared" si="1"/>
        <v>0</v>
      </c>
      <c r="F20" s="11">
        <f t="shared" si="2"/>
        <v>-164858700</v>
      </c>
      <c r="G20" s="11"/>
    </row>
    <row r="21" spans="1:12" x14ac:dyDescent="0.25">
      <c r="A21" s="11" t="s">
        <v>388</v>
      </c>
      <c r="B21" s="3">
        <v>-432700</v>
      </c>
      <c r="C21" s="11">
        <v>0</v>
      </c>
      <c r="D21" s="11">
        <f t="shared" si="0"/>
        <v>381</v>
      </c>
      <c r="E21" s="11">
        <f t="shared" si="1"/>
        <v>0</v>
      </c>
      <c r="F21" s="11">
        <f t="shared" si="2"/>
        <v>-164858700</v>
      </c>
      <c r="G21" s="11"/>
    </row>
    <row r="22" spans="1:12" x14ac:dyDescent="0.25">
      <c r="A22" s="11" t="s">
        <v>388</v>
      </c>
      <c r="B22" s="3">
        <v>-432700</v>
      </c>
      <c r="C22" s="11">
        <v>0</v>
      </c>
      <c r="D22" s="11">
        <f t="shared" si="0"/>
        <v>381</v>
      </c>
      <c r="E22" s="11">
        <f t="shared" si="1"/>
        <v>0</v>
      </c>
      <c r="F22" s="11">
        <f t="shared" si="2"/>
        <v>-164858700</v>
      </c>
      <c r="G22" s="11"/>
    </row>
    <row r="23" spans="1:12" x14ac:dyDescent="0.25">
      <c r="A23" s="11" t="s">
        <v>388</v>
      </c>
      <c r="B23" s="3">
        <v>-432700</v>
      </c>
      <c r="C23" s="11">
        <v>0</v>
      </c>
      <c r="D23" s="11">
        <f t="shared" si="0"/>
        <v>381</v>
      </c>
      <c r="E23" s="11">
        <f t="shared" si="1"/>
        <v>0</v>
      </c>
      <c r="F23" s="11">
        <f t="shared" si="2"/>
        <v>-164858700</v>
      </c>
      <c r="G23" s="11"/>
    </row>
    <row r="24" spans="1:12" x14ac:dyDescent="0.25">
      <c r="A24" s="11" t="s">
        <v>388</v>
      </c>
      <c r="B24" s="3">
        <v>-432700</v>
      </c>
      <c r="C24" s="11">
        <v>0</v>
      </c>
      <c r="D24" s="11">
        <f t="shared" si="0"/>
        <v>381</v>
      </c>
      <c r="E24" s="11">
        <f t="shared" si="1"/>
        <v>0</v>
      </c>
      <c r="F24" s="11">
        <f t="shared" si="2"/>
        <v>-164858700</v>
      </c>
      <c r="G24" s="11"/>
    </row>
    <row r="25" spans="1:12" x14ac:dyDescent="0.25">
      <c r="A25" s="11" t="s">
        <v>388</v>
      </c>
      <c r="B25" s="3">
        <v>-200000</v>
      </c>
      <c r="C25" s="11">
        <v>1</v>
      </c>
      <c r="D25" s="11">
        <f t="shared" si="0"/>
        <v>381</v>
      </c>
      <c r="E25" s="11">
        <f t="shared" si="1"/>
        <v>0</v>
      </c>
      <c r="F25" s="11">
        <f t="shared" si="2"/>
        <v>-76200000</v>
      </c>
      <c r="G25" s="11"/>
    </row>
    <row r="26" spans="1:12" x14ac:dyDescent="0.25">
      <c r="A26" s="11" t="s">
        <v>387</v>
      </c>
      <c r="B26" s="3">
        <v>3000000</v>
      </c>
      <c r="C26" s="11">
        <v>2</v>
      </c>
      <c r="D26" s="11">
        <f t="shared" si="0"/>
        <v>380</v>
      </c>
      <c r="E26" s="11">
        <f t="shared" si="1"/>
        <v>1</v>
      </c>
      <c r="F26" s="11">
        <f t="shared" si="2"/>
        <v>1137000000</v>
      </c>
      <c r="G26" s="11"/>
    </row>
    <row r="27" spans="1:12" x14ac:dyDescent="0.25">
      <c r="A27" s="11" t="s">
        <v>386</v>
      </c>
      <c r="B27" s="3">
        <v>-200000</v>
      </c>
      <c r="C27" s="11">
        <v>1</v>
      </c>
      <c r="D27" s="11">
        <f t="shared" si="0"/>
        <v>378</v>
      </c>
      <c r="E27" s="11">
        <f t="shared" si="1"/>
        <v>0</v>
      </c>
      <c r="F27" s="11">
        <f t="shared" si="2"/>
        <v>-75600000</v>
      </c>
      <c r="G27" s="11"/>
    </row>
    <row r="28" spans="1:12" x14ac:dyDescent="0.25">
      <c r="A28" s="11" t="s">
        <v>385</v>
      </c>
      <c r="B28" s="3">
        <v>2000000</v>
      </c>
      <c r="C28" s="11">
        <v>1</v>
      </c>
      <c r="D28" s="11">
        <f t="shared" si="0"/>
        <v>377</v>
      </c>
      <c r="E28" s="11">
        <f t="shared" si="1"/>
        <v>1</v>
      </c>
      <c r="F28" s="11">
        <f t="shared" si="2"/>
        <v>752000000</v>
      </c>
      <c r="G28" s="11"/>
    </row>
    <row r="29" spans="1:12" x14ac:dyDescent="0.25">
      <c r="A29" s="11" t="s">
        <v>384</v>
      </c>
      <c r="B29" s="3">
        <v>-7000800</v>
      </c>
      <c r="C29" s="11">
        <v>1</v>
      </c>
      <c r="D29" s="11">
        <f t="shared" si="0"/>
        <v>376</v>
      </c>
      <c r="E29" s="11">
        <f t="shared" si="1"/>
        <v>0</v>
      </c>
      <c r="F29" s="11">
        <f t="shared" si="2"/>
        <v>-2632300800</v>
      </c>
      <c r="G29" s="11"/>
    </row>
    <row r="30" spans="1:12" x14ac:dyDescent="0.25">
      <c r="A30" s="25" t="s">
        <v>54</v>
      </c>
      <c r="B30" s="3">
        <v>-3000900</v>
      </c>
      <c r="C30" s="11">
        <v>1</v>
      </c>
      <c r="D30" s="11">
        <f t="shared" si="0"/>
        <v>375</v>
      </c>
      <c r="E30" s="11">
        <f t="shared" si="1"/>
        <v>0</v>
      </c>
      <c r="F30" s="11">
        <f t="shared" si="2"/>
        <v>-1125337500</v>
      </c>
      <c r="G30" s="11"/>
    </row>
    <row r="31" spans="1:12" x14ac:dyDescent="0.25">
      <c r="A31" s="11" t="s">
        <v>55</v>
      </c>
      <c r="B31" s="3">
        <v>-1695900</v>
      </c>
      <c r="C31" s="11">
        <v>3</v>
      </c>
      <c r="D31" s="11">
        <f t="shared" si="0"/>
        <v>374</v>
      </c>
      <c r="E31" s="11">
        <f t="shared" si="1"/>
        <v>0</v>
      </c>
      <c r="F31" s="11">
        <f t="shared" si="2"/>
        <v>-634266600</v>
      </c>
      <c r="G31" s="11"/>
    </row>
    <row r="32" spans="1:12" x14ac:dyDescent="0.25">
      <c r="A32" s="11" t="s">
        <v>383</v>
      </c>
      <c r="B32" s="3">
        <v>994300</v>
      </c>
      <c r="C32" s="11">
        <v>6</v>
      </c>
      <c r="D32" s="11">
        <f t="shared" si="0"/>
        <v>371</v>
      </c>
      <c r="E32" s="11">
        <f t="shared" si="1"/>
        <v>1</v>
      </c>
      <c r="F32" s="11">
        <f t="shared" si="2"/>
        <v>367891000</v>
      </c>
      <c r="G32" s="11"/>
    </row>
    <row r="33" spans="1:7" x14ac:dyDescent="0.25">
      <c r="A33" s="11" t="s">
        <v>381</v>
      </c>
      <c r="B33" s="3">
        <v>35091</v>
      </c>
      <c r="C33" s="11">
        <v>1</v>
      </c>
      <c r="D33" s="11">
        <f t="shared" si="0"/>
        <v>365</v>
      </c>
      <c r="E33" s="11">
        <f t="shared" si="1"/>
        <v>1</v>
      </c>
      <c r="F33" s="11">
        <f t="shared" si="2"/>
        <v>12773124</v>
      </c>
      <c r="G33" s="11" t="s">
        <v>382</v>
      </c>
    </row>
    <row r="34" spans="1:7" x14ac:dyDescent="0.25">
      <c r="A34" s="11" t="s">
        <v>380</v>
      </c>
      <c r="B34" s="3">
        <v>-850000</v>
      </c>
      <c r="C34" s="11">
        <v>8</v>
      </c>
      <c r="D34" s="11">
        <f t="shared" si="0"/>
        <v>364</v>
      </c>
      <c r="E34" s="11">
        <f t="shared" si="1"/>
        <v>0</v>
      </c>
      <c r="F34" s="11">
        <f t="shared" si="2"/>
        <v>-309400000</v>
      </c>
      <c r="G34" s="11"/>
    </row>
    <row r="35" spans="1:7" x14ac:dyDescent="0.25">
      <c r="A35" s="25" t="s">
        <v>379</v>
      </c>
      <c r="B35" s="3">
        <v>-190500</v>
      </c>
      <c r="C35" s="11">
        <v>1</v>
      </c>
      <c r="D35" s="11">
        <f t="shared" si="0"/>
        <v>356</v>
      </c>
      <c r="E35" s="11">
        <f t="shared" si="1"/>
        <v>0</v>
      </c>
      <c r="F35" s="11">
        <f t="shared" si="2"/>
        <v>-67818000</v>
      </c>
      <c r="G35" s="11"/>
    </row>
    <row r="36" spans="1:7" x14ac:dyDescent="0.25">
      <c r="A36" s="40" t="s">
        <v>80</v>
      </c>
      <c r="B36" s="3">
        <v>200000</v>
      </c>
      <c r="C36" s="11">
        <v>0</v>
      </c>
      <c r="D36" s="11">
        <f t="shared" si="0"/>
        <v>355</v>
      </c>
      <c r="E36" s="11">
        <f t="shared" si="1"/>
        <v>1</v>
      </c>
      <c r="F36" s="11">
        <f t="shared" si="2"/>
        <v>70800000</v>
      </c>
      <c r="G36" s="11"/>
    </row>
    <row r="37" spans="1:7" x14ac:dyDescent="0.25">
      <c r="A37" s="11" t="s">
        <v>80</v>
      </c>
      <c r="B37" s="3">
        <v>-200000</v>
      </c>
      <c r="C37" s="11">
        <v>22</v>
      </c>
      <c r="D37" s="11">
        <f t="shared" si="0"/>
        <v>355</v>
      </c>
      <c r="E37" s="11">
        <f t="shared" si="1"/>
        <v>0</v>
      </c>
      <c r="F37" s="11">
        <f t="shared" si="2"/>
        <v>-71000000</v>
      </c>
      <c r="G37" s="11"/>
    </row>
    <row r="38" spans="1:7" x14ac:dyDescent="0.25">
      <c r="A38" s="25" t="s">
        <v>378</v>
      </c>
      <c r="B38" s="3">
        <v>300806</v>
      </c>
      <c r="C38" s="11">
        <v>1</v>
      </c>
      <c r="D38" s="11">
        <f t="shared" si="0"/>
        <v>333</v>
      </c>
      <c r="E38" s="11">
        <f t="shared" si="1"/>
        <v>1</v>
      </c>
      <c r="F38" s="11">
        <f t="shared" si="2"/>
        <v>99867592</v>
      </c>
      <c r="G38" s="11" t="s">
        <v>402</v>
      </c>
    </row>
    <row r="39" spans="1:7" x14ac:dyDescent="0.25">
      <c r="A39" s="11" t="s">
        <v>377</v>
      </c>
      <c r="B39" s="3">
        <v>-95000</v>
      </c>
      <c r="C39" s="11">
        <v>0</v>
      </c>
      <c r="D39" s="11">
        <f t="shared" si="0"/>
        <v>332</v>
      </c>
      <c r="E39" s="11">
        <f t="shared" si="1"/>
        <v>0</v>
      </c>
      <c r="F39" s="11">
        <f t="shared" si="2"/>
        <v>-31540000</v>
      </c>
      <c r="G39" s="11"/>
    </row>
    <row r="40" spans="1:7" x14ac:dyDescent="0.25">
      <c r="A40" s="11" t="s">
        <v>377</v>
      </c>
      <c r="B40" s="3">
        <v>-88103</v>
      </c>
      <c r="C40" s="11">
        <v>5</v>
      </c>
      <c r="D40" s="11">
        <f t="shared" si="0"/>
        <v>332</v>
      </c>
      <c r="E40" s="11">
        <f t="shared" si="1"/>
        <v>0</v>
      </c>
      <c r="F40" s="11">
        <f t="shared" si="2"/>
        <v>-29250196</v>
      </c>
      <c r="G40" s="11"/>
    </row>
    <row r="41" spans="1:7" x14ac:dyDescent="0.25">
      <c r="A41" s="11" t="s">
        <v>376</v>
      </c>
      <c r="B41" s="3">
        <v>-120000</v>
      </c>
      <c r="C41" s="11">
        <v>22</v>
      </c>
      <c r="D41" s="11">
        <f t="shared" si="0"/>
        <v>327</v>
      </c>
      <c r="E41" s="11">
        <f t="shared" si="1"/>
        <v>0</v>
      </c>
      <c r="F41" s="11">
        <f t="shared" si="2"/>
        <v>-39240000</v>
      </c>
      <c r="G41" s="11"/>
    </row>
    <row r="42" spans="1:7" x14ac:dyDescent="0.25">
      <c r="A42" s="11" t="s">
        <v>375</v>
      </c>
      <c r="B42" s="3">
        <v>1000204</v>
      </c>
      <c r="C42" s="11">
        <v>4</v>
      </c>
      <c r="D42" s="11">
        <f t="shared" si="0"/>
        <v>305</v>
      </c>
      <c r="E42" s="11">
        <f t="shared" si="1"/>
        <v>1</v>
      </c>
      <c r="F42" s="11">
        <f t="shared" si="2"/>
        <v>304062016</v>
      </c>
      <c r="G42" s="11" t="s">
        <v>403</v>
      </c>
    </row>
    <row r="43" spans="1:7" x14ac:dyDescent="0.25">
      <c r="A43" s="11" t="s">
        <v>374</v>
      </c>
      <c r="B43" s="3">
        <v>-80000</v>
      </c>
      <c r="C43" s="11">
        <v>4</v>
      </c>
      <c r="D43" s="11">
        <f t="shared" si="0"/>
        <v>301</v>
      </c>
      <c r="E43" s="11">
        <f t="shared" si="1"/>
        <v>0</v>
      </c>
      <c r="F43" s="11">
        <f t="shared" si="2"/>
        <v>-24080000</v>
      </c>
      <c r="G43" s="11"/>
    </row>
    <row r="44" spans="1:7" x14ac:dyDescent="0.25">
      <c r="A44" s="11" t="s">
        <v>373</v>
      </c>
      <c r="B44" s="3">
        <v>-211029</v>
      </c>
      <c r="C44" s="11">
        <v>1</v>
      </c>
      <c r="D44" s="11">
        <f t="shared" si="0"/>
        <v>297</v>
      </c>
      <c r="E44" s="11">
        <f t="shared" si="1"/>
        <v>0</v>
      </c>
      <c r="F44" s="11">
        <f t="shared" si="2"/>
        <v>-62675613</v>
      </c>
      <c r="G44" s="11"/>
    </row>
    <row r="45" spans="1:7" x14ac:dyDescent="0.25">
      <c r="A45" s="11" t="s">
        <v>372</v>
      </c>
      <c r="B45" s="3">
        <v>-200000</v>
      </c>
      <c r="C45" s="11">
        <v>1</v>
      </c>
      <c r="D45" s="11">
        <f t="shared" si="0"/>
        <v>296</v>
      </c>
      <c r="E45" s="11">
        <f t="shared" si="1"/>
        <v>0</v>
      </c>
      <c r="F45" s="11">
        <f t="shared" si="2"/>
        <v>-59200000</v>
      </c>
      <c r="G45" s="11"/>
    </row>
    <row r="46" spans="1:7" x14ac:dyDescent="0.25">
      <c r="A46" s="11" t="s">
        <v>371</v>
      </c>
      <c r="B46" s="3">
        <v>-95000</v>
      </c>
      <c r="C46" s="11">
        <v>2</v>
      </c>
      <c r="D46" s="11">
        <f t="shared" si="0"/>
        <v>295</v>
      </c>
      <c r="E46" s="11">
        <f t="shared" si="1"/>
        <v>0</v>
      </c>
      <c r="F46" s="11">
        <f t="shared" si="2"/>
        <v>-28025000</v>
      </c>
      <c r="G46" s="11"/>
    </row>
    <row r="47" spans="1:7" x14ac:dyDescent="0.25">
      <c r="A47" s="11" t="s">
        <v>370</v>
      </c>
      <c r="B47" s="3">
        <v>-45000</v>
      </c>
      <c r="C47" s="11">
        <v>0</v>
      </c>
      <c r="D47" s="11">
        <f t="shared" si="0"/>
        <v>293</v>
      </c>
      <c r="E47" s="11">
        <f t="shared" si="1"/>
        <v>0</v>
      </c>
      <c r="F47" s="11">
        <f t="shared" si="2"/>
        <v>-13185000</v>
      </c>
      <c r="G47" s="11"/>
    </row>
    <row r="48" spans="1:7" x14ac:dyDescent="0.25">
      <c r="A48" s="11" t="s">
        <v>370</v>
      </c>
      <c r="B48" s="3">
        <v>-64180</v>
      </c>
      <c r="C48" s="11">
        <v>3</v>
      </c>
      <c r="D48" s="11">
        <f t="shared" si="0"/>
        <v>293</v>
      </c>
      <c r="E48" s="11">
        <f t="shared" si="1"/>
        <v>0</v>
      </c>
      <c r="F48" s="11">
        <f t="shared" si="2"/>
        <v>-18804740</v>
      </c>
      <c r="G48" s="11"/>
    </row>
    <row r="49" spans="1:7" x14ac:dyDescent="0.25">
      <c r="A49" s="11" t="s">
        <v>369</v>
      </c>
      <c r="B49" s="3">
        <v>-27484</v>
      </c>
      <c r="C49" s="11">
        <v>1</v>
      </c>
      <c r="D49" s="11">
        <f t="shared" si="0"/>
        <v>290</v>
      </c>
      <c r="E49" s="11">
        <f t="shared" si="1"/>
        <v>0</v>
      </c>
      <c r="F49" s="11">
        <f t="shared" si="2"/>
        <v>-7970360</v>
      </c>
      <c r="G49" s="11"/>
    </row>
    <row r="50" spans="1:7" x14ac:dyDescent="0.25">
      <c r="A50" s="11" t="s">
        <v>368</v>
      </c>
      <c r="B50" s="3">
        <v>-141000</v>
      </c>
      <c r="C50" s="11">
        <v>0</v>
      </c>
      <c r="D50" s="11">
        <f t="shared" si="0"/>
        <v>289</v>
      </c>
      <c r="E50" s="11">
        <f t="shared" si="1"/>
        <v>0</v>
      </c>
      <c r="F50" s="11">
        <f t="shared" si="2"/>
        <v>-40749000</v>
      </c>
      <c r="G50" s="11"/>
    </row>
    <row r="51" spans="1:7" x14ac:dyDescent="0.25">
      <c r="A51" s="11" t="s">
        <v>368</v>
      </c>
      <c r="B51" s="3">
        <v>-26746</v>
      </c>
      <c r="C51" s="11">
        <v>1</v>
      </c>
      <c r="D51" s="11">
        <f t="shared" si="0"/>
        <v>289</v>
      </c>
      <c r="E51" s="11">
        <f t="shared" si="1"/>
        <v>0</v>
      </c>
      <c r="F51" s="11">
        <f t="shared" si="2"/>
        <v>-7729594</v>
      </c>
      <c r="G51" s="11"/>
    </row>
    <row r="52" spans="1:7" x14ac:dyDescent="0.25">
      <c r="A52" s="11" t="s">
        <v>367</v>
      </c>
      <c r="B52" s="3">
        <v>-53300</v>
      </c>
      <c r="C52" s="11">
        <v>1</v>
      </c>
      <c r="D52" s="11">
        <f t="shared" si="0"/>
        <v>288</v>
      </c>
      <c r="E52" s="11">
        <f t="shared" si="1"/>
        <v>0</v>
      </c>
      <c r="F52" s="11">
        <f t="shared" si="2"/>
        <v>-15350400</v>
      </c>
      <c r="G52" s="11"/>
    </row>
    <row r="53" spans="1:7" x14ac:dyDescent="0.25">
      <c r="A53" s="11" t="s">
        <v>126</v>
      </c>
      <c r="B53" s="3">
        <v>1000000</v>
      </c>
      <c r="C53" s="11">
        <v>6</v>
      </c>
      <c r="D53" s="11">
        <f t="shared" si="0"/>
        <v>287</v>
      </c>
      <c r="E53" s="11">
        <f t="shared" si="1"/>
        <v>1</v>
      </c>
      <c r="F53" s="11">
        <f t="shared" si="2"/>
        <v>286000000</v>
      </c>
      <c r="G53" s="11"/>
    </row>
    <row r="54" spans="1:7" x14ac:dyDescent="0.25">
      <c r="A54" s="11" t="s">
        <v>366</v>
      </c>
      <c r="B54" s="3">
        <v>-21000</v>
      </c>
      <c r="C54" s="11">
        <v>1</v>
      </c>
      <c r="D54" s="11">
        <f t="shared" si="0"/>
        <v>281</v>
      </c>
      <c r="E54" s="11">
        <f t="shared" si="1"/>
        <v>0</v>
      </c>
      <c r="F54" s="11">
        <f t="shared" si="2"/>
        <v>-5901000</v>
      </c>
      <c r="G54" s="11"/>
    </row>
    <row r="55" spans="1:7" x14ac:dyDescent="0.25">
      <c r="A55" s="11" t="s">
        <v>131</v>
      </c>
      <c r="B55" s="3">
        <v>-980500</v>
      </c>
      <c r="C55" s="11">
        <v>0</v>
      </c>
      <c r="D55" s="11">
        <f t="shared" si="0"/>
        <v>280</v>
      </c>
      <c r="E55" s="11">
        <f t="shared" si="1"/>
        <v>0</v>
      </c>
      <c r="F55" s="11">
        <f t="shared" si="2"/>
        <v>-274540000</v>
      </c>
      <c r="G55" s="11"/>
    </row>
    <row r="56" spans="1:7" x14ac:dyDescent="0.25">
      <c r="A56" s="11" t="s">
        <v>131</v>
      </c>
      <c r="B56" s="3">
        <v>-45000</v>
      </c>
      <c r="C56" s="11">
        <v>13</v>
      </c>
      <c r="D56" s="11">
        <f t="shared" si="0"/>
        <v>280</v>
      </c>
      <c r="E56" s="11">
        <f t="shared" si="1"/>
        <v>0</v>
      </c>
      <c r="F56" s="11">
        <f t="shared" si="2"/>
        <v>-12600000</v>
      </c>
      <c r="G56" s="11"/>
    </row>
    <row r="57" spans="1:7" x14ac:dyDescent="0.25">
      <c r="A57" s="11" t="s">
        <v>365</v>
      </c>
      <c r="B57" s="3">
        <v>3005189</v>
      </c>
      <c r="C57" s="11">
        <v>0</v>
      </c>
      <c r="D57" s="11">
        <f t="shared" si="0"/>
        <v>267</v>
      </c>
      <c r="E57" s="11">
        <f t="shared" si="1"/>
        <v>1</v>
      </c>
      <c r="F57" s="11">
        <f t="shared" si="2"/>
        <v>799380274</v>
      </c>
      <c r="G57" s="11" t="s">
        <v>404</v>
      </c>
    </row>
    <row r="58" spans="1:7" x14ac:dyDescent="0.25">
      <c r="A58" s="11" t="s">
        <v>365</v>
      </c>
      <c r="B58" s="3">
        <v>2000000</v>
      </c>
      <c r="C58" s="11">
        <v>1</v>
      </c>
      <c r="D58" s="11">
        <f t="shared" si="0"/>
        <v>267</v>
      </c>
      <c r="E58" s="11">
        <f t="shared" si="1"/>
        <v>1</v>
      </c>
      <c r="F58" s="11">
        <f t="shared" si="2"/>
        <v>532000000</v>
      </c>
      <c r="G58" s="11"/>
    </row>
    <row r="59" spans="1:7" x14ac:dyDescent="0.25">
      <c r="A59" s="11" t="s">
        <v>143</v>
      </c>
      <c r="B59" s="3">
        <v>2000000</v>
      </c>
      <c r="C59" s="11">
        <v>0</v>
      </c>
      <c r="D59" s="11">
        <f t="shared" si="0"/>
        <v>266</v>
      </c>
      <c r="E59" s="11">
        <f t="shared" si="1"/>
        <v>1</v>
      </c>
      <c r="F59" s="11">
        <f t="shared" si="2"/>
        <v>530000000</v>
      </c>
      <c r="G59" s="11"/>
    </row>
    <row r="60" spans="1:7" x14ac:dyDescent="0.25">
      <c r="A60" s="11" t="s">
        <v>143</v>
      </c>
      <c r="B60" s="3">
        <v>-7001500</v>
      </c>
      <c r="C60" s="11">
        <v>24</v>
      </c>
      <c r="D60" s="11">
        <f t="shared" si="0"/>
        <v>266</v>
      </c>
      <c r="E60" s="11">
        <f t="shared" si="1"/>
        <v>0</v>
      </c>
      <c r="F60" s="11">
        <f t="shared" si="2"/>
        <v>-1862399000</v>
      </c>
      <c r="G60" s="11"/>
    </row>
    <row r="61" spans="1:7" x14ac:dyDescent="0.25">
      <c r="A61" s="11" t="s">
        <v>364</v>
      </c>
      <c r="B61" s="3">
        <v>3000000</v>
      </c>
      <c r="C61" s="11">
        <v>1</v>
      </c>
      <c r="D61" s="11">
        <f t="shared" si="0"/>
        <v>242</v>
      </c>
      <c r="E61" s="11">
        <f t="shared" si="1"/>
        <v>1</v>
      </c>
      <c r="F61" s="11">
        <f t="shared" si="2"/>
        <v>723000000</v>
      </c>
      <c r="G61" s="11"/>
    </row>
    <row r="62" spans="1:7" x14ac:dyDescent="0.25">
      <c r="A62" s="11" t="s">
        <v>363</v>
      </c>
      <c r="B62" s="3">
        <v>-27109</v>
      </c>
      <c r="C62" s="11">
        <v>0</v>
      </c>
      <c r="D62" s="11">
        <f t="shared" si="0"/>
        <v>241</v>
      </c>
      <c r="E62" s="11">
        <f t="shared" si="1"/>
        <v>0</v>
      </c>
      <c r="F62" s="11">
        <f t="shared" si="2"/>
        <v>-6533269</v>
      </c>
      <c r="G62" s="11"/>
    </row>
    <row r="63" spans="1:7" x14ac:dyDescent="0.25">
      <c r="A63" s="11" t="s">
        <v>363</v>
      </c>
      <c r="B63" s="3">
        <v>-32989</v>
      </c>
      <c r="C63" s="11">
        <v>0</v>
      </c>
      <c r="D63" s="11">
        <f t="shared" si="0"/>
        <v>241</v>
      </c>
      <c r="E63" s="11">
        <f t="shared" si="1"/>
        <v>0</v>
      </c>
      <c r="F63" s="11">
        <f t="shared" si="2"/>
        <v>-7950349</v>
      </c>
      <c r="G63" s="11"/>
    </row>
    <row r="64" spans="1:7" x14ac:dyDescent="0.25">
      <c r="A64" s="11" t="s">
        <v>363</v>
      </c>
      <c r="B64" s="3">
        <v>3000000</v>
      </c>
      <c r="C64" s="11">
        <v>0</v>
      </c>
      <c r="D64" s="11">
        <f t="shared" si="0"/>
        <v>241</v>
      </c>
      <c r="E64" s="11">
        <f t="shared" si="1"/>
        <v>1</v>
      </c>
      <c r="F64" s="11">
        <f t="shared" si="2"/>
        <v>720000000</v>
      </c>
      <c r="G64" s="11"/>
    </row>
    <row r="65" spans="1:7" x14ac:dyDescent="0.25">
      <c r="A65" s="11" t="s">
        <v>363</v>
      </c>
      <c r="B65" s="3">
        <v>2970000</v>
      </c>
      <c r="C65" s="11">
        <v>0</v>
      </c>
      <c r="D65" s="11">
        <f t="shared" si="0"/>
        <v>241</v>
      </c>
      <c r="E65" s="11">
        <f t="shared" si="1"/>
        <v>1</v>
      </c>
      <c r="F65" s="11">
        <f t="shared" si="2"/>
        <v>712800000</v>
      </c>
      <c r="G65" s="11"/>
    </row>
    <row r="66" spans="1:7" x14ac:dyDescent="0.25">
      <c r="A66" s="11" t="s">
        <v>363</v>
      </c>
      <c r="B66" s="3">
        <v>1000000</v>
      </c>
      <c r="C66" s="11">
        <v>0</v>
      </c>
      <c r="D66" s="11">
        <f t="shared" si="0"/>
        <v>241</v>
      </c>
      <c r="E66" s="11">
        <f t="shared" si="1"/>
        <v>1</v>
      </c>
      <c r="F66" s="11">
        <f t="shared" si="2"/>
        <v>240000000</v>
      </c>
      <c r="G66" s="11"/>
    </row>
    <row r="67" spans="1:7" x14ac:dyDescent="0.25">
      <c r="A67" s="11" t="s">
        <v>363</v>
      </c>
      <c r="B67" s="3">
        <v>30000</v>
      </c>
      <c r="C67" s="11">
        <v>1</v>
      </c>
      <c r="D67" s="11">
        <f t="shared" ref="D67:D130" si="3">D68+C67</f>
        <v>241</v>
      </c>
      <c r="E67" s="11">
        <f t="shared" ref="E67:E130" si="4">IF(B67&gt;0,1,0)</f>
        <v>1</v>
      </c>
      <c r="F67" s="11">
        <f t="shared" ref="F67:F146" si="5">B67*(D67-E67)</f>
        <v>7200000</v>
      </c>
      <c r="G67" s="11"/>
    </row>
    <row r="68" spans="1:7" x14ac:dyDescent="0.25">
      <c r="A68" s="11" t="s">
        <v>362</v>
      </c>
      <c r="B68" s="3">
        <v>30000000</v>
      </c>
      <c r="C68" s="11">
        <v>1</v>
      </c>
      <c r="D68" s="11">
        <f t="shared" si="3"/>
        <v>240</v>
      </c>
      <c r="E68" s="11">
        <f t="shared" si="4"/>
        <v>1</v>
      </c>
      <c r="F68" s="11">
        <f t="shared" si="5"/>
        <v>7170000000</v>
      </c>
      <c r="G68" s="11"/>
    </row>
    <row r="69" spans="1:7" x14ac:dyDescent="0.25">
      <c r="A69" s="11" t="s">
        <v>196</v>
      </c>
      <c r="B69" s="3">
        <v>-200000</v>
      </c>
      <c r="C69" s="11">
        <v>0</v>
      </c>
      <c r="D69" s="11">
        <f t="shared" si="3"/>
        <v>239</v>
      </c>
      <c r="E69" s="11">
        <f t="shared" si="4"/>
        <v>0</v>
      </c>
      <c r="F69" s="11">
        <f t="shared" si="5"/>
        <v>-47800000</v>
      </c>
      <c r="G69" s="11"/>
    </row>
    <row r="70" spans="1:7" x14ac:dyDescent="0.25">
      <c r="A70" s="11" t="s">
        <v>361</v>
      </c>
      <c r="B70" s="3">
        <v>1400000</v>
      </c>
      <c r="C70" s="11">
        <v>0</v>
      </c>
      <c r="D70" s="11">
        <f t="shared" si="3"/>
        <v>239</v>
      </c>
      <c r="E70" s="11">
        <f t="shared" si="4"/>
        <v>1</v>
      </c>
      <c r="F70" s="11">
        <f t="shared" si="5"/>
        <v>333200000</v>
      </c>
      <c r="G70" s="11"/>
    </row>
    <row r="71" spans="1:7" x14ac:dyDescent="0.25">
      <c r="A71" s="11" t="s">
        <v>361</v>
      </c>
      <c r="B71" s="3">
        <v>2600000</v>
      </c>
      <c r="C71" s="11">
        <v>0</v>
      </c>
      <c r="D71" s="11">
        <f t="shared" si="3"/>
        <v>239</v>
      </c>
      <c r="E71" s="11">
        <f t="shared" si="4"/>
        <v>1</v>
      </c>
      <c r="F71" s="11">
        <f t="shared" si="5"/>
        <v>618800000</v>
      </c>
      <c r="G71" s="11"/>
    </row>
    <row r="72" spans="1:7" x14ac:dyDescent="0.25">
      <c r="A72" s="11" t="s">
        <v>361</v>
      </c>
      <c r="B72" s="3">
        <v>-1000000</v>
      </c>
      <c r="C72" s="11">
        <v>2</v>
      </c>
      <c r="D72" s="11">
        <f t="shared" si="3"/>
        <v>239</v>
      </c>
      <c r="E72" s="11">
        <f t="shared" si="4"/>
        <v>0</v>
      </c>
      <c r="F72" s="11">
        <f t="shared" si="5"/>
        <v>-239000000</v>
      </c>
      <c r="G72" s="11"/>
    </row>
    <row r="73" spans="1:7" x14ac:dyDescent="0.25">
      <c r="A73" s="11" t="s">
        <v>360</v>
      </c>
      <c r="B73" s="3">
        <v>15000000</v>
      </c>
      <c r="C73" s="11">
        <v>5</v>
      </c>
      <c r="D73" s="11">
        <f t="shared" si="3"/>
        <v>237</v>
      </c>
      <c r="E73" s="11">
        <f t="shared" si="4"/>
        <v>1</v>
      </c>
      <c r="F73" s="11">
        <f t="shared" si="5"/>
        <v>3540000000</v>
      </c>
      <c r="G73" s="11"/>
    </row>
    <row r="74" spans="1:7" x14ac:dyDescent="0.25">
      <c r="A74" s="25" t="s">
        <v>277</v>
      </c>
      <c r="B74" s="3">
        <v>-15004200</v>
      </c>
      <c r="C74" s="11">
        <v>2</v>
      </c>
      <c r="D74" s="11">
        <f t="shared" si="3"/>
        <v>232</v>
      </c>
      <c r="E74" s="11">
        <f t="shared" si="4"/>
        <v>0</v>
      </c>
      <c r="F74" s="11">
        <f t="shared" si="5"/>
        <v>-3480974400</v>
      </c>
      <c r="G74" s="11"/>
    </row>
    <row r="75" spans="1:7" x14ac:dyDescent="0.25">
      <c r="A75" s="11" t="s">
        <v>275</v>
      </c>
      <c r="B75" s="3">
        <v>-3000000</v>
      </c>
      <c r="C75" s="11">
        <v>0</v>
      </c>
      <c r="D75" s="11">
        <f t="shared" si="3"/>
        <v>230</v>
      </c>
      <c r="E75" s="11">
        <f t="shared" si="4"/>
        <v>0</v>
      </c>
      <c r="F75" s="11">
        <f t="shared" si="5"/>
        <v>-690000000</v>
      </c>
      <c r="G75" s="11"/>
    </row>
    <row r="76" spans="1:7" x14ac:dyDescent="0.25">
      <c r="A76" s="11" t="s">
        <v>275</v>
      </c>
      <c r="B76" s="3">
        <v>-200000</v>
      </c>
      <c r="C76" s="11">
        <v>0</v>
      </c>
      <c r="D76" s="11">
        <f t="shared" si="3"/>
        <v>230</v>
      </c>
      <c r="E76" s="11">
        <f t="shared" si="4"/>
        <v>0</v>
      </c>
      <c r="F76" s="11">
        <f t="shared" si="5"/>
        <v>-46000000</v>
      </c>
      <c r="G76" s="11"/>
    </row>
    <row r="77" spans="1:7" x14ac:dyDescent="0.25">
      <c r="A77" s="25" t="s">
        <v>275</v>
      </c>
      <c r="B77" s="3">
        <v>-12003000</v>
      </c>
      <c r="C77" s="11">
        <v>4</v>
      </c>
      <c r="D77" s="11">
        <f t="shared" si="3"/>
        <v>230</v>
      </c>
      <c r="E77" s="11">
        <f t="shared" si="4"/>
        <v>0</v>
      </c>
      <c r="F77" s="11">
        <f t="shared" si="5"/>
        <v>-2760690000</v>
      </c>
      <c r="G77" s="11"/>
    </row>
    <row r="78" spans="1:7" x14ac:dyDescent="0.25">
      <c r="A78" s="25" t="s">
        <v>228</v>
      </c>
      <c r="B78" s="3">
        <v>-3000900</v>
      </c>
      <c r="C78" s="11">
        <v>5</v>
      </c>
      <c r="D78" s="11">
        <f t="shared" si="3"/>
        <v>226</v>
      </c>
      <c r="E78" s="11">
        <f t="shared" si="4"/>
        <v>0</v>
      </c>
      <c r="F78" s="11">
        <f t="shared" si="5"/>
        <v>-678203400</v>
      </c>
      <c r="G78" s="11"/>
    </row>
    <row r="79" spans="1:7" x14ac:dyDescent="0.25">
      <c r="A79" s="11" t="s">
        <v>359</v>
      </c>
      <c r="B79" s="3">
        <v>23000000</v>
      </c>
      <c r="C79" s="11">
        <v>5</v>
      </c>
      <c r="D79" s="11">
        <f t="shared" si="3"/>
        <v>221</v>
      </c>
      <c r="E79" s="11">
        <f t="shared" si="4"/>
        <v>1</v>
      </c>
      <c r="F79" s="11">
        <f t="shared" si="5"/>
        <v>5060000000</v>
      </c>
      <c r="G79" s="11"/>
    </row>
    <row r="80" spans="1:7" x14ac:dyDescent="0.25">
      <c r="A80" s="25" t="s">
        <v>237</v>
      </c>
      <c r="B80" s="3">
        <v>-600500</v>
      </c>
      <c r="C80" s="11">
        <v>0</v>
      </c>
      <c r="D80" s="11">
        <f t="shared" si="3"/>
        <v>216</v>
      </c>
      <c r="E80" s="11">
        <f t="shared" si="4"/>
        <v>0</v>
      </c>
      <c r="F80" s="11">
        <f t="shared" si="5"/>
        <v>-129708000</v>
      </c>
      <c r="G80" s="11"/>
    </row>
    <row r="81" spans="1:10" x14ac:dyDescent="0.25">
      <c r="A81" s="20" t="s">
        <v>237</v>
      </c>
      <c r="B81" s="3">
        <v>-200000</v>
      </c>
      <c r="C81" s="11">
        <v>1</v>
      </c>
      <c r="D81" s="11">
        <f t="shared" si="3"/>
        <v>216</v>
      </c>
      <c r="E81" s="11">
        <f t="shared" si="4"/>
        <v>0</v>
      </c>
      <c r="F81" s="11">
        <f t="shared" si="5"/>
        <v>-43200000</v>
      </c>
      <c r="G81" s="11"/>
    </row>
    <row r="82" spans="1:10" x14ac:dyDescent="0.25">
      <c r="A82" s="11" t="s">
        <v>241</v>
      </c>
      <c r="B82" s="3">
        <v>283221</v>
      </c>
      <c r="C82" s="11">
        <v>0</v>
      </c>
      <c r="D82" s="11">
        <f t="shared" si="3"/>
        <v>215</v>
      </c>
      <c r="E82" s="11">
        <f t="shared" si="4"/>
        <v>1</v>
      </c>
      <c r="F82" s="11">
        <f t="shared" si="5"/>
        <v>60609294</v>
      </c>
      <c r="G82" s="11" t="s">
        <v>242</v>
      </c>
    </row>
    <row r="83" spans="1:10" x14ac:dyDescent="0.25">
      <c r="A83" s="11" t="s">
        <v>241</v>
      </c>
      <c r="B83" s="3">
        <v>-200000</v>
      </c>
      <c r="C83" s="11">
        <v>2</v>
      </c>
      <c r="D83" s="11">
        <f t="shared" si="3"/>
        <v>215</v>
      </c>
      <c r="E83" s="11">
        <f t="shared" si="4"/>
        <v>0</v>
      </c>
      <c r="F83" s="11">
        <f t="shared" si="5"/>
        <v>-43000000</v>
      </c>
      <c r="G83" s="11"/>
    </row>
    <row r="84" spans="1:10" x14ac:dyDescent="0.25">
      <c r="A84" s="11" t="s">
        <v>358</v>
      </c>
      <c r="B84" s="3">
        <v>2000000</v>
      </c>
      <c r="C84" s="11">
        <v>3</v>
      </c>
      <c r="D84" s="11">
        <f t="shared" si="3"/>
        <v>213</v>
      </c>
      <c r="E84" s="11">
        <f t="shared" si="4"/>
        <v>1</v>
      </c>
      <c r="F84" s="11">
        <f t="shared" si="5"/>
        <v>424000000</v>
      </c>
      <c r="G84" s="11"/>
    </row>
    <row r="85" spans="1:10" x14ac:dyDescent="0.25">
      <c r="A85" s="11" t="s">
        <v>245</v>
      </c>
      <c r="B85" s="3">
        <v>-200000</v>
      </c>
      <c r="C85" s="11">
        <v>6</v>
      </c>
      <c r="D85" s="11">
        <f t="shared" si="3"/>
        <v>210</v>
      </c>
      <c r="E85" s="11">
        <f t="shared" si="4"/>
        <v>0</v>
      </c>
      <c r="F85" s="11">
        <f t="shared" si="5"/>
        <v>-42000000</v>
      </c>
      <c r="G85" s="11"/>
    </row>
    <row r="86" spans="1:10" x14ac:dyDescent="0.25">
      <c r="A86" s="11" t="s">
        <v>357</v>
      </c>
      <c r="B86" s="3">
        <v>-200000</v>
      </c>
      <c r="C86" s="11">
        <v>2</v>
      </c>
      <c r="D86" s="11">
        <f t="shared" si="3"/>
        <v>204</v>
      </c>
      <c r="E86" s="11">
        <f t="shared" si="4"/>
        <v>0</v>
      </c>
      <c r="F86" s="11">
        <f t="shared" si="5"/>
        <v>-40800000</v>
      </c>
      <c r="G86" s="11"/>
    </row>
    <row r="87" spans="1:10" x14ac:dyDescent="0.25">
      <c r="A87" s="11" t="s">
        <v>250</v>
      </c>
      <c r="B87" s="3">
        <v>-1325000</v>
      </c>
      <c r="C87" s="11">
        <v>15</v>
      </c>
      <c r="D87" s="11">
        <f t="shared" si="3"/>
        <v>202</v>
      </c>
      <c r="E87" s="11">
        <f t="shared" si="4"/>
        <v>0</v>
      </c>
      <c r="F87" s="11">
        <f t="shared" si="5"/>
        <v>-267650000</v>
      </c>
      <c r="G87" s="11"/>
    </row>
    <row r="88" spans="1:10" x14ac:dyDescent="0.25">
      <c r="A88" s="11" t="s">
        <v>356</v>
      </c>
      <c r="B88" s="3">
        <v>-500000</v>
      </c>
      <c r="C88" s="11">
        <v>0</v>
      </c>
      <c r="D88" s="11">
        <f t="shared" si="3"/>
        <v>187</v>
      </c>
      <c r="E88" s="11">
        <f t="shared" si="4"/>
        <v>0</v>
      </c>
      <c r="F88" s="11">
        <f t="shared" si="5"/>
        <v>-93500000</v>
      </c>
      <c r="G88" s="11"/>
    </row>
    <row r="89" spans="1:10" x14ac:dyDescent="0.25">
      <c r="A89" s="11" t="s">
        <v>355</v>
      </c>
      <c r="B89" s="3">
        <v>-120000</v>
      </c>
      <c r="C89" s="11">
        <v>2</v>
      </c>
      <c r="D89" s="11">
        <f t="shared" si="3"/>
        <v>187</v>
      </c>
      <c r="E89" s="11">
        <f t="shared" si="4"/>
        <v>0</v>
      </c>
      <c r="F89" s="11">
        <f t="shared" si="5"/>
        <v>-22440000</v>
      </c>
      <c r="G89" s="11"/>
    </row>
    <row r="90" spans="1:10" x14ac:dyDescent="0.25">
      <c r="A90" s="11" t="s">
        <v>262</v>
      </c>
      <c r="B90" s="3">
        <v>428205</v>
      </c>
      <c r="C90" s="11">
        <v>3</v>
      </c>
      <c r="D90" s="11">
        <f t="shared" si="3"/>
        <v>185</v>
      </c>
      <c r="E90" s="11">
        <f t="shared" si="4"/>
        <v>1</v>
      </c>
      <c r="F90" s="11">
        <f t="shared" si="5"/>
        <v>78789720</v>
      </c>
      <c r="G90" s="11" t="s">
        <v>264</v>
      </c>
    </row>
    <row r="91" spans="1:10" x14ac:dyDescent="0.25">
      <c r="A91" s="25" t="s">
        <v>263</v>
      </c>
      <c r="B91" s="3">
        <v>-3002000</v>
      </c>
      <c r="C91" s="11">
        <v>2</v>
      </c>
      <c r="D91" s="11">
        <f t="shared" si="3"/>
        <v>182</v>
      </c>
      <c r="E91" s="11">
        <f t="shared" si="4"/>
        <v>0</v>
      </c>
      <c r="F91" s="11">
        <f t="shared" si="5"/>
        <v>-546364000</v>
      </c>
      <c r="G91" s="11" t="s">
        <v>344</v>
      </c>
    </row>
    <row r="92" spans="1:10" x14ac:dyDescent="0.25">
      <c r="A92" s="25" t="s">
        <v>343</v>
      </c>
      <c r="B92" s="3">
        <v>-205000</v>
      </c>
      <c r="C92" s="11">
        <v>0</v>
      </c>
      <c r="D92" s="11">
        <f t="shared" si="3"/>
        <v>180</v>
      </c>
      <c r="E92" s="11">
        <f t="shared" si="4"/>
        <v>0</v>
      </c>
      <c r="F92" s="11">
        <f t="shared" si="5"/>
        <v>-36900000</v>
      </c>
      <c r="G92" s="11" t="s">
        <v>345</v>
      </c>
    </row>
    <row r="93" spans="1:10" x14ac:dyDescent="0.25">
      <c r="A93" s="11" t="s">
        <v>341</v>
      </c>
      <c r="B93" s="3">
        <v>-350500</v>
      </c>
      <c r="C93" s="11">
        <v>11</v>
      </c>
      <c r="D93" s="11">
        <f t="shared" si="3"/>
        <v>180</v>
      </c>
      <c r="E93" s="11">
        <f t="shared" si="4"/>
        <v>0</v>
      </c>
      <c r="F93" s="11">
        <f t="shared" si="5"/>
        <v>-63090000</v>
      </c>
      <c r="G93" s="11" t="s">
        <v>342</v>
      </c>
    </row>
    <row r="94" spans="1:10" x14ac:dyDescent="0.25">
      <c r="A94" s="11" t="s">
        <v>339</v>
      </c>
      <c r="B94" s="3">
        <v>1000000</v>
      </c>
      <c r="C94" s="11">
        <v>5</v>
      </c>
      <c r="D94" s="11">
        <f t="shared" si="3"/>
        <v>169</v>
      </c>
      <c r="E94" s="11">
        <f t="shared" si="4"/>
        <v>1</v>
      </c>
      <c r="F94" s="11">
        <f t="shared" si="5"/>
        <v>168000000</v>
      </c>
      <c r="G94" s="11" t="s">
        <v>340</v>
      </c>
    </row>
    <row r="95" spans="1:10" x14ac:dyDescent="0.25">
      <c r="A95" s="11" t="s">
        <v>350</v>
      </c>
      <c r="B95" s="3">
        <v>9000000</v>
      </c>
      <c r="C95" s="11">
        <v>2</v>
      </c>
      <c r="D95" s="11">
        <f t="shared" si="3"/>
        <v>164</v>
      </c>
      <c r="E95" s="11">
        <f t="shared" si="4"/>
        <v>1</v>
      </c>
      <c r="F95" s="11">
        <f t="shared" si="5"/>
        <v>1467000000</v>
      </c>
      <c r="G95" s="11" t="s">
        <v>352</v>
      </c>
      <c r="J95" s="28"/>
    </row>
    <row r="96" spans="1:10" x14ac:dyDescent="0.25">
      <c r="A96" s="11" t="s">
        <v>353</v>
      </c>
      <c r="B96" s="3">
        <v>-26000000</v>
      </c>
      <c r="C96" s="11">
        <v>0</v>
      </c>
      <c r="D96" s="11">
        <f t="shared" si="3"/>
        <v>162</v>
      </c>
      <c r="E96" s="11">
        <f t="shared" si="4"/>
        <v>0</v>
      </c>
      <c r="F96" s="11">
        <f t="shared" si="5"/>
        <v>-4212000000</v>
      </c>
      <c r="G96" s="11" t="s">
        <v>354</v>
      </c>
    </row>
    <row r="97" spans="1:9" x14ac:dyDescent="0.25">
      <c r="A97" s="11" t="s">
        <v>353</v>
      </c>
      <c r="B97" s="3">
        <v>-26000000</v>
      </c>
      <c r="C97" s="11">
        <v>0</v>
      </c>
      <c r="D97" s="11">
        <f t="shared" si="3"/>
        <v>162</v>
      </c>
      <c r="E97" s="11">
        <f t="shared" si="4"/>
        <v>0</v>
      </c>
      <c r="F97" s="11">
        <f t="shared" si="5"/>
        <v>-4212000000</v>
      </c>
      <c r="G97" s="11"/>
    </row>
    <row r="98" spans="1:9" x14ac:dyDescent="0.25">
      <c r="A98" s="11" t="s">
        <v>353</v>
      </c>
      <c r="B98" s="3">
        <v>26000000</v>
      </c>
      <c r="C98" s="11">
        <v>0</v>
      </c>
      <c r="D98" s="11">
        <f t="shared" si="3"/>
        <v>162</v>
      </c>
      <c r="E98" s="11">
        <f t="shared" si="4"/>
        <v>1</v>
      </c>
      <c r="F98" s="11">
        <f t="shared" si="5"/>
        <v>4186000000</v>
      </c>
      <c r="G98" s="11"/>
    </row>
    <row r="99" spans="1:9" x14ac:dyDescent="0.25">
      <c r="A99" s="11" t="s">
        <v>353</v>
      </c>
      <c r="B99" s="3">
        <v>-200000</v>
      </c>
      <c r="C99" s="11">
        <v>2</v>
      </c>
      <c r="D99" s="11">
        <f t="shared" si="3"/>
        <v>162</v>
      </c>
      <c r="E99" s="11">
        <f t="shared" si="4"/>
        <v>0</v>
      </c>
      <c r="F99" s="11">
        <f t="shared" si="5"/>
        <v>-32400000</v>
      </c>
      <c r="G99" s="11"/>
      <c r="I99" t="s">
        <v>25</v>
      </c>
    </row>
    <row r="100" spans="1:9" x14ac:dyDescent="0.25">
      <c r="A100" s="11" t="s">
        <v>405</v>
      </c>
      <c r="B100" s="3">
        <v>29200000</v>
      </c>
      <c r="C100" s="11">
        <v>5</v>
      </c>
      <c r="D100" s="11">
        <f t="shared" si="3"/>
        <v>160</v>
      </c>
      <c r="E100" s="11">
        <f t="shared" si="4"/>
        <v>1</v>
      </c>
      <c r="F100" s="11">
        <f t="shared" si="5"/>
        <v>4642800000</v>
      </c>
      <c r="G100" s="11"/>
    </row>
    <row r="101" spans="1:9" x14ac:dyDescent="0.25">
      <c r="A101" s="11" t="s">
        <v>406</v>
      </c>
      <c r="B101" s="3">
        <v>399945</v>
      </c>
      <c r="C101" s="11">
        <v>1</v>
      </c>
      <c r="D101" s="11">
        <f t="shared" si="3"/>
        <v>155</v>
      </c>
      <c r="E101" s="11">
        <f t="shared" si="4"/>
        <v>1</v>
      </c>
      <c r="F101" s="11">
        <f t="shared" si="5"/>
        <v>61591530</v>
      </c>
      <c r="G101" s="11" t="s">
        <v>407</v>
      </c>
    </row>
    <row r="102" spans="1:9" x14ac:dyDescent="0.25">
      <c r="A102" s="11" t="s">
        <v>408</v>
      </c>
      <c r="B102" s="3">
        <v>2000000</v>
      </c>
      <c r="C102" s="11">
        <v>1</v>
      </c>
      <c r="D102" s="11">
        <f t="shared" si="3"/>
        <v>154</v>
      </c>
      <c r="E102" s="11">
        <f t="shared" si="4"/>
        <v>1</v>
      </c>
      <c r="F102" s="11">
        <f t="shared" si="5"/>
        <v>306000000</v>
      </c>
      <c r="G102" s="11" t="s">
        <v>409</v>
      </c>
    </row>
    <row r="103" spans="1:9" x14ac:dyDescent="0.25">
      <c r="A103" s="11" t="s">
        <v>416</v>
      </c>
      <c r="B103" s="3">
        <v>7500000</v>
      </c>
      <c r="C103" s="11">
        <v>0</v>
      </c>
      <c r="D103" s="11">
        <f t="shared" si="3"/>
        <v>153</v>
      </c>
      <c r="E103" s="11">
        <f t="shared" si="4"/>
        <v>1</v>
      </c>
      <c r="F103" s="11">
        <f t="shared" si="5"/>
        <v>1140000000</v>
      </c>
      <c r="G103" s="11" t="s">
        <v>417</v>
      </c>
    </row>
    <row r="104" spans="1:9" x14ac:dyDescent="0.25">
      <c r="A104" s="11" t="s">
        <v>416</v>
      </c>
      <c r="B104" s="3">
        <v>-66000000</v>
      </c>
      <c r="C104" s="11">
        <v>0</v>
      </c>
      <c r="D104" s="11">
        <f t="shared" si="3"/>
        <v>153</v>
      </c>
      <c r="E104" s="11">
        <f t="shared" si="4"/>
        <v>0</v>
      </c>
      <c r="F104" s="11">
        <f t="shared" si="5"/>
        <v>-10098000000</v>
      </c>
      <c r="G104" s="11" t="s">
        <v>431</v>
      </c>
    </row>
    <row r="105" spans="1:9" x14ac:dyDescent="0.25">
      <c r="A105" s="11" t="s">
        <v>416</v>
      </c>
      <c r="B105" s="3">
        <v>-145000</v>
      </c>
      <c r="C105" s="11">
        <v>2</v>
      </c>
      <c r="D105" s="11">
        <f t="shared" si="3"/>
        <v>153</v>
      </c>
      <c r="E105" s="11">
        <f t="shared" si="4"/>
        <v>0</v>
      </c>
      <c r="F105" s="11">
        <f t="shared" si="5"/>
        <v>-22185000</v>
      </c>
      <c r="G105" s="11" t="s">
        <v>432</v>
      </c>
    </row>
    <row r="106" spans="1:9" x14ac:dyDescent="0.25">
      <c r="A106" s="11" t="s">
        <v>428</v>
      </c>
      <c r="B106" s="3">
        <v>6000000</v>
      </c>
      <c r="C106" s="11">
        <v>2</v>
      </c>
      <c r="D106" s="11">
        <f t="shared" si="3"/>
        <v>151</v>
      </c>
      <c r="E106" s="11">
        <f t="shared" si="4"/>
        <v>1</v>
      </c>
      <c r="F106" s="11">
        <f t="shared" si="5"/>
        <v>900000000</v>
      </c>
      <c r="G106" s="11" t="s">
        <v>433</v>
      </c>
    </row>
    <row r="107" spans="1:9" x14ac:dyDescent="0.25">
      <c r="A107" s="11" t="s">
        <v>441</v>
      </c>
      <c r="B107" s="3">
        <v>-6005900</v>
      </c>
      <c r="C107" s="11">
        <v>3</v>
      </c>
      <c r="D107" s="11">
        <f t="shared" si="3"/>
        <v>149</v>
      </c>
      <c r="E107" s="11">
        <f t="shared" si="4"/>
        <v>0</v>
      </c>
      <c r="F107" s="11">
        <f t="shared" si="5"/>
        <v>-894879100</v>
      </c>
      <c r="G107" s="11" t="s">
        <v>443</v>
      </c>
    </row>
    <row r="108" spans="1:9" x14ac:dyDescent="0.25">
      <c r="A108" s="11" t="s">
        <v>446</v>
      </c>
      <c r="B108" s="3">
        <v>6000000</v>
      </c>
      <c r="C108" s="11">
        <v>12</v>
      </c>
      <c r="D108" s="11">
        <f t="shared" si="3"/>
        <v>146</v>
      </c>
      <c r="E108" s="11">
        <f t="shared" si="4"/>
        <v>1</v>
      </c>
      <c r="F108" s="11">
        <f t="shared" si="5"/>
        <v>870000000</v>
      </c>
      <c r="G108" s="11" t="s">
        <v>451</v>
      </c>
    </row>
    <row r="109" spans="1:9" x14ac:dyDescent="0.25">
      <c r="A109" s="11" t="s">
        <v>471</v>
      </c>
      <c r="B109" s="3">
        <v>-120000</v>
      </c>
      <c r="C109" s="11">
        <v>1</v>
      </c>
      <c r="D109" s="11">
        <f t="shared" si="3"/>
        <v>134</v>
      </c>
      <c r="E109" s="11">
        <f t="shared" si="4"/>
        <v>0</v>
      </c>
      <c r="F109" s="11">
        <f t="shared" si="5"/>
        <v>-16080000</v>
      </c>
      <c r="G109" s="11" t="s">
        <v>472</v>
      </c>
    </row>
    <row r="110" spans="1:9" x14ac:dyDescent="0.25">
      <c r="A110" s="11" t="s">
        <v>473</v>
      </c>
      <c r="B110" s="3">
        <v>4000000</v>
      </c>
      <c r="C110" s="11">
        <v>1</v>
      </c>
      <c r="D110" s="11">
        <f t="shared" si="3"/>
        <v>133</v>
      </c>
      <c r="E110" s="11">
        <f t="shared" si="4"/>
        <v>1</v>
      </c>
      <c r="F110" s="11">
        <f t="shared" si="5"/>
        <v>528000000</v>
      </c>
      <c r="G110" s="11" t="s">
        <v>474</v>
      </c>
    </row>
    <row r="111" spans="1:9" x14ac:dyDescent="0.25">
      <c r="A111" s="11" t="s">
        <v>478</v>
      </c>
      <c r="B111" s="3">
        <v>2800000</v>
      </c>
      <c r="C111" s="11">
        <v>4</v>
      </c>
      <c r="D111" s="11">
        <f t="shared" si="3"/>
        <v>132</v>
      </c>
      <c r="E111" s="11">
        <f t="shared" si="4"/>
        <v>1</v>
      </c>
      <c r="F111" s="11">
        <f t="shared" si="5"/>
        <v>366800000</v>
      </c>
      <c r="G111" s="11" t="s">
        <v>479</v>
      </c>
    </row>
    <row r="112" spans="1:9" x14ac:dyDescent="0.25">
      <c r="A112" s="11" t="s">
        <v>483</v>
      </c>
      <c r="B112" s="3">
        <v>-200000</v>
      </c>
      <c r="C112" s="11">
        <v>1</v>
      </c>
      <c r="D112" s="11">
        <f t="shared" si="3"/>
        <v>128</v>
      </c>
      <c r="E112" s="11">
        <f t="shared" si="4"/>
        <v>0</v>
      </c>
      <c r="F112" s="11">
        <f t="shared" si="5"/>
        <v>-25600000</v>
      </c>
      <c r="G112" s="11" t="s">
        <v>485</v>
      </c>
    </row>
    <row r="113" spans="1:10" x14ac:dyDescent="0.25">
      <c r="A113" s="11" t="s">
        <v>484</v>
      </c>
      <c r="B113" s="3">
        <v>72310</v>
      </c>
      <c r="C113" s="11">
        <v>17</v>
      </c>
      <c r="D113" s="11">
        <f t="shared" si="3"/>
        <v>127</v>
      </c>
      <c r="E113" s="11">
        <f t="shared" si="4"/>
        <v>1</v>
      </c>
      <c r="F113" s="11">
        <f t="shared" si="5"/>
        <v>9111060</v>
      </c>
      <c r="G113" s="11" t="s">
        <v>514</v>
      </c>
    </row>
    <row r="114" spans="1:10" x14ac:dyDescent="0.25">
      <c r="A114" s="11" t="s">
        <v>510</v>
      </c>
      <c r="B114" s="3">
        <v>-200000</v>
      </c>
      <c r="C114" s="11">
        <v>1</v>
      </c>
      <c r="D114" s="11">
        <f t="shared" si="3"/>
        <v>110</v>
      </c>
      <c r="E114" s="11">
        <f t="shared" si="4"/>
        <v>0</v>
      </c>
      <c r="F114" s="11">
        <f t="shared" si="5"/>
        <v>-22000000</v>
      </c>
      <c r="G114" s="11" t="s">
        <v>472</v>
      </c>
      <c r="J114" t="s">
        <v>25</v>
      </c>
    </row>
    <row r="115" spans="1:10" x14ac:dyDescent="0.25">
      <c r="A115" s="25" t="s">
        <v>511</v>
      </c>
      <c r="B115" s="38">
        <v>-11000000</v>
      </c>
      <c r="C115" s="25">
        <v>0</v>
      </c>
      <c r="D115" s="11">
        <f t="shared" si="3"/>
        <v>109</v>
      </c>
      <c r="E115" s="11">
        <f t="shared" si="4"/>
        <v>0</v>
      </c>
      <c r="F115" s="25">
        <f t="shared" si="5"/>
        <v>-1199000000</v>
      </c>
      <c r="G115" s="25" t="s">
        <v>515</v>
      </c>
    </row>
    <row r="116" spans="1:10" x14ac:dyDescent="0.25">
      <c r="A116" s="11" t="s">
        <v>511</v>
      </c>
      <c r="B116" s="3">
        <v>-200000</v>
      </c>
      <c r="C116" s="11">
        <v>2</v>
      </c>
      <c r="D116" s="11">
        <f t="shared" si="3"/>
        <v>109</v>
      </c>
      <c r="E116" s="11">
        <f t="shared" si="4"/>
        <v>0</v>
      </c>
      <c r="F116" s="11">
        <f t="shared" si="5"/>
        <v>-21800000</v>
      </c>
      <c r="G116" s="11" t="s">
        <v>472</v>
      </c>
      <c r="I116" t="s">
        <v>25</v>
      </c>
    </row>
    <row r="117" spans="1:10" x14ac:dyDescent="0.25">
      <c r="A117" s="11" t="s">
        <v>516</v>
      </c>
      <c r="B117" s="3">
        <v>-450500</v>
      </c>
      <c r="C117" s="11">
        <v>0</v>
      </c>
      <c r="D117" s="11">
        <f t="shared" si="3"/>
        <v>107</v>
      </c>
      <c r="E117" s="11">
        <f t="shared" si="4"/>
        <v>0</v>
      </c>
      <c r="F117" s="11">
        <f t="shared" si="5"/>
        <v>-48203500</v>
      </c>
      <c r="G117" s="11" t="s">
        <v>517</v>
      </c>
    </row>
    <row r="118" spans="1:10" x14ac:dyDescent="0.25">
      <c r="A118" s="11" t="s">
        <v>516</v>
      </c>
      <c r="B118" s="3">
        <v>-200000</v>
      </c>
      <c r="C118" s="11">
        <v>6</v>
      </c>
      <c r="D118" s="11">
        <f t="shared" si="3"/>
        <v>107</v>
      </c>
      <c r="E118" s="11">
        <f t="shared" si="4"/>
        <v>0</v>
      </c>
      <c r="F118" s="11">
        <f t="shared" si="5"/>
        <v>-21400000</v>
      </c>
      <c r="G118" s="11" t="s">
        <v>518</v>
      </c>
      <c r="J118" t="s">
        <v>25</v>
      </c>
    </row>
    <row r="119" spans="1:10" x14ac:dyDescent="0.25">
      <c r="A119" s="11" t="s">
        <v>520</v>
      </c>
      <c r="B119" s="3">
        <v>-154550</v>
      </c>
      <c r="C119" s="11">
        <v>0</v>
      </c>
      <c r="D119" s="11">
        <f t="shared" si="3"/>
        <v>101</v>
      </c>
      <c r="E119" s="11">
        <f t="shared" si="4"/>
        <v>0</v>
      </c>
      <c r="F119" s="11">
        <f t="shared" si="5"/>
        <v>-15609550</v>
      </c>
      <c r="G119" s="11" t="s">
        <v>521</v>
      </c>
    </row>
    <row r="120" spans="1:10" x14ac:dyDescent="0.25">
      <c r="A120" s="11" t="s">
        <v>520</v>
      </c>
      <c r="B120" s="3">
        <v>-320</v>
      </c>
      <c r="C120" s="11">
        <v>1</v>
      </c>
      <c r="D120" s="11">
        <f t="shared" si="3"/>
        <v>101</v>
      </c>
      <c r="E120" s="11">
        <f t="shared" si="4"/>
        <v>0</v>
      </c>
      <c r="F120" s="11">
        <f t="shared" si="5"/>
        <v>-32320</v>
      </c>
      <c r="G120" s="11" t="s">
        <v>522</v>
      </c>
    </row>
    <row r="121" spans="1:10" x14ac:dyDescent="0.25">
      <c r="A121" s="11" t="s">
        <v>523</v>
      </c>
      <c r="B121" s="3">
        <v>-432000</v>
      </c>
      <c r="C121" s="11">
        <v>6</v>
      </c>
      <c r="D121" s="11">
        <f t="shared" si="3"/>
        <v>100</v>
      </c>
      <c r="E121" s="11">
        <f t="shared" si="4"/>
        <v>0</v>
      </c>
      <c r="F121" s="11">
        <f t="shared" si="5"/>
        <v>-43200000</v>
      </c>
      <c r="G121" s="11" t="s">
        <v>524</v>
      </c>
    </row>
    <row r="122" spans="1:10" x14ac:dyDescent="0.25">
      <c r="A122" s="11" t="s">
        <v>525</v>
      </c>
      <c r="B122" s="3">
        <v>74043</v>
      </c>
      <c r="C122" s="11">
        <v>21</v>
      </c>
      <c r="D122" s="11">
        <f t="shared" si="3"/>
        <v>94</v>
      </c>
      <c r="E122" s="11">
        <f t="shared" si="4"/>
        <v>1</v>
      </c>
      <c r="F122" s="11">
        <f t="shared" si="5"/>
        <v>6885999</v>
      </c>
      <c r="G122" s="11" t="s">
        <v>526</v>
      </c>
    </row>
    <row r="123" spans="1:10" x14ac:dyDescent="0.25">
      <c r="A123" s="11" t="s">
        <v>551</v>
      </c>
      <c r="B123" s="3">
        <v>-52000</v>
      </c>
      <c r="C123" s="11">
        <v>41</v>
      </c>
      <c r="D123" s="11">
        <f t="shared" si="3"/>
        <v>73</v>
      </c>
      <c r="E123" s="11">
        <f t="shared" si="4"/>
        <v>0</v>
      </c>
      <c r="F123" s="11">
        <f t="shared" si="5"/>
        <v>-3796000</v>
      </c>
      <c r="G123" s="11" t="s">
        <v>553</v>
      </c>
    </row>
    <row r="124" spans="1:10" x14ac:dyDescent="0.25">
      <c r="A124" s="11" t="s">
        <v>605</v>
      </c>
      <c r="B124" s="3">
        <v>1187</v>
      </c>
      <c r="C124" s="11">
        <v>1</v>
      </c>
      <c r="D124" s="11">
        <f t="shared" si="3"/>
        <v>32</v>
      </c>
      <c r="E124" s="11">
        <f t="shared" si="4"/>
        <v>1</v>
      </c>
      <c r="F124" s="11">
        <f t="shared" si="5"/>
        <v>36797</v>
      </c>
      <c r="G124" s="11" t="s">
        <v>606</v>
      </c>
    </row>
    <row r="125" spans="1:10" x14ac:dyDescent="0.25">
      <c r="A125" s="11" t="s">
        <v>603</v>
      </c>
      <c r="B125" s="3">
        <v>2400000</v>
      </c>
      <c r="C125" s="11">
        <v>2</v>
      </c>
      <c r="D125" s="11">
        <f t="shared" si="3"/>
        <v>31</v>
      </c>
      <c r="E125" s="11">
        <f t="shared" si="4"/>
        <v>1</v>
      </c>
      <c r="F125" s="11">
        <f t="shared" si="5"/>
        <v>72000000</v>
      </c>
      <c r="G125" s="11" t="s">
        <v>604</v>
      </c>
    </row>
    <row r="126" spans="1:10" x14ac:dyDescent="0.25">
      <c r="A126" s="11" t="s">
        <v>612</v>
      </c>
      <c r="B126" s="3">
        <v>1342800</v>
      </c>
      <c r="C126" s="11">
        <v>0</v>
      </c>
      <c r="D126" s="11">
        <f t="shared" si="3"/>
        <v>29</v>
      </c>
      <c r="E126" s="11">
        <f t="shared" si="4"/>
        <v>1</v>
      </c>
      <c r="F126" s="11">
        <f t="shared" si="5"/>
        <v>37598400</v>
      </c>
      <c r="G126" s="11" t="s">
        <v>613</v>
      </c>
    </row>
    <row r="127" spans="1:10" x14ac:dyDescent="0.25">
      <c r="A127" s="11" t="s">
        <v>612</v>
      </c>
      <c r="B127" s="3">
        <v>1342800</v>
      </c>
      <c r="C127" s="11">
        <v>12</v>
      </c>
      <c r="D127" s="11">
        <f t="shared" si="3"/>
        <v>29</v>
      </c>
      <c r="E127" s="11">
        <f t="shared" si="4"/>
        <v>1</v>
      </c>
      <c r="F127" s="11">
        <f t="shared" si="5"/>
        <v>37598400</v>
      </c>
      <c r="G127" s="11" t="s">
        <v>614</v>
      </c>
    </row>
    <row r="128" spans="1:10" x14ac:dyDescent="0.25">
      <c r="A128" s="11" t="s">
        <v>621</v>
      </c>
      <c r="B128" s="3">
        <v>-200000</v>
      </c>
      <c r="C128" s="11">
        <v>2</v>
      </c>
      <c r="D128" s="11">
        <f t="shared" si="3"/>
        <v>17</v>
      </c>
      <c r="E128" s="11">
        <f t="shared" si="4"/>
        <v>0</v>
      </c>
      <c r="F128" s="11">
        <f t="shared" si="5"/>
        <v>-3400000</v>
      </c>
      <c r="G128" s="11" t="s">
        <v>158</v>
      </c>
    </row>
    <row r="129" spans="1:11" x14ac:dyDescent="0.25">
      <c r="A129" s="11" t="s">
        <v>622</v>
      </c>
      <c r="B129" s="3">
        <v>-15618</v>
      </c>
      <c r="C129" s="11">
        <v>1</v>
      </c>
      <c r="D129" s="11">
        <f t="shared" si="3"/>
        <v>15</v>
      </c>
      <c r="E129" s="11">
        <f t="shared" si="4"/>
        <v>0</v>
      </c>
      <c r="F129" s="11">
        <f>B129*(D129-E129)</f>
        <v>-234270</v>
      </c>
      <c r="G129" s="11" t="s">
        <v>623</v>
      </c>
      <c r="K129" t="s">
        <v>25</v>
      </c>
    </row>
    <row r="130" spans="1:11" x14ac:dyDescent="0.25">
      <c r="A130" s="11" t="s">
        <v>624</v>
      </c>
      <c r="B130" s="3">
        <v>-200000</v>
      </c>
      <c r="C130" s="11">
        <v>1</v>
      </c>
      <c r="D130" s="11">
        <f t="shared" si="3"/>
        <v>14</v>
      </c>
      <c r="E130" s="11">
        <f t="shared" si="4"/>
        <v>0</v>
      </c>
      <c r="F130" s="11">
        <f t="shared" si="5"/>
        <v>-2800000</v>
      </c>
      <c r="G130" s="11" t="s">
        <v>518</v>
      </c>
    </row>
    <row r="131" spans="1:11" x14ac:dyDescent="0.25">
      <c r="A131" s="11" t="s">
        <v>627</v>
      </c>
      <c r="B131" s="3">
        <v>-200000</v>
      </c>
      <c r="C131" s="11">
        <v>1</v>
      </c>
      <c r="D131" s="11">
        <f t="shared" ref="D131:D146" si="6">D132+C131</f>
        <v>13</v>
      </c>
      <c r="E131" s="11">
        <f t="shared" ref="E131:E146" si="7">IF(B131&gt;0,1,0)</f>
        <v>0</v>
      </c>
      <c r="F131" s="11">
        <f t="shared" si="5"/>
        <v>-2600000</v>
      </c>
      <c r="G131" s="11" t="s">
        <v>628</v>
      </c>
    </row>
    <row r="132" spans="1:11" x14ac:dyDescent="0.25">
      <c r="A132" s="11" t="s">
        <v>629</v>
      </c>
      <c r="B132" s="3">
        <v>-390000</v>
      </c>
      <c r="C132" s="11">
        <v>0</v>
      </c>
      <c r="D132" s="11">
        <f t="shared" si="6"/>
        <v>12</v>
      </c>
      <c r="E132" s="11">
        <f t="shared" si="7"/>
        <v>0</v>
      </c>
      <c r="F132" s="11">
        <f t="shared" si="5"/>
        <v>-4680000</v>
      </c>
      <c r="G132" s="11" t="s">
        <v>630</v>
      </c>
    </row>
    <row r="133" spans="1:11" x14ac:dyDescent="0.25">
      <c r="A133" s="11" t="s">
        <v>629</v>
      </c>
      <c r="B133" s="3">
        <v>-24500</v>
      </c>
      <c r="C133" s="11">
        <v>1</v>
      </c>
      <c r="D133" s="11">
        <f t="shared" si="6"/>
        <v>12</v>
      </c>
      <c r="E133" s="11">
        <f t="shared" si="7"/>
        <v>0</v>
      </c>
      <c r="F133" s="11">
        <f t="shared" si="5"/>
        <v>-294000</v>
      </c>
      <c r="G133" s="11" t="s">
        <v>631</v>
      </c>
    </row>
    <row r="134" spans="1:11" x14ac:dyDescent="0.25">
      <c r="A134" s="11" t="s">
        <v>632</v>
      </c>
      <c r="B134" s="3">
        <v>-95000</v>
      </c>
      <c r="C134" s="11">
        <v>4</v>
      </c>
      <c r="D134" s="11">
        <f t="shared" si="6"/>
        <v>11</v>
      </c>
      <c r="E134" s="11">
        <f t="shared" si="7"/>
        <v>0</v>
      </c>
      <c r="F134" s="11">
        <f t="shared" si="5"/>
        <v>-1045000</v>
      </c>
      <c r="G134" s="11" t="s">
        <v>472</v>
      </c>
    </row>
    <row r="135" spans="1:11" x14ac:dyDescent="0.25">
      <c r="A135" s="11" t="s">
        <v>634</v>
      </c>
      <c r="B135" s="3">
        <v>-200000</v>
      </c>
      <c r="C135" s="11">
        <v>2</v>
      </c>
      <c r="D135" s="11">
        <f t="shared" si="6"/>
        <v>7</v>
      </c>
      <c r="E135" s="11">
        <f t="shared" si="7"/>
        <v>0</v>
      </c>
      <c r="F135" s="11">
        <f t="shared" si="5"/>
        <v>-1400000</v>
      </c>
      <c r="G135" s="11" t="s">
        <v>635</v>
      </c>
    </row>
    <row r="136" spans="1:11" x14ac:dyDescent="0.25">
      <c r="A136" s="11" t="s">
        <v>637</v>
      </c>
      <c r="B136" s="3">
        <v>50000000</v>
      </c>
      <c r="C136" s="11">
        <v>1</v>
      </c>
      <c r="D136" s="11">
        <f t="shared" si="6"/>
        <v>5</v>
      </c>
      <c r="E136" s="11">
        <f t="shared" si="7"/>
        <v>1</v>
      </c>
      <c r="F136" s="11">
        <f t="shared" si="5"/>
        <v>200000000</v>
      </c>
      <c r="G136" s="11" t="s">
        <v>638</v>
      </c>
    </row>
    <row r="137" spans="1:11" x14ac:dyDescent="0.25">
      <c r="A137" s="11" t="s">
        <v>645</v>
      </c>
      <c r="B137" s="3">
        <v>12000000</v>
      </c>
      <c r="C137" s="11">
        <v>2</v>
      </c>
      <c r="D137" s="11">
        <f t="shared" si="6"/>
        <v>4</v>
      </c>
      <c r="E137" s="11">
        <f t="shared" si="7"/>
        <v>1</v>
      </c>
      <c r="F137" s="11">
        <f t="shared" si="5"/>
        <v>36000000</v>
      </c>
      <c r="G137" s="11" t="s">
        <v>638</v>
      </c>
    </row>
    <row r="138" spans="1:11" x14ac:dyDescent="0.25">
      <c r="A138" s="11" t="s">
        <v>648</v>
      </c>
      <c r="B138" s="3">
        <v>2000000</v>
      </c>
      <c r="C138" s="11">
        <v>1</v>
      </c>
      <c r="D138" s="11">
        <f t="shared" si="6"/>
        <v>2</v>
      </c>
      <c r="E138" s="11">
        <f t="shared" si="7"/>
        <v>1</v>
      </c>
      <c r="F138" s="11">
        <f t="shared" si="5"/>
        <v>2000000</v>
      </c>
      <c r="G138" s="11" t="s">
        <v>650</v>
      </c>
    </row>
    <row r="139" spans="1:11" x14ac:dyDescent="0.25">
      <c r="A139" s="11" t="s">
        <v>654</v>
      </c>
      <c r="B139" s="3">
        <v>87538</v>
      </c>
      <c r="C139" s="11">
        <v>1</v>
      </c>
      <c r="D139" s="11">
        <f t="shared" si="6"/>
        <v>1</v>
      </c>
      <c r="E139" s="11">
        <f t="shared" si="7"/>
        <v>1</v>
      </c>
      <c r="F139" s="11">
        <f t="shared" si="5"/>
        <v>0</v>
      </c>
      <c r="G139" s="11" t="s">
        <v>382</v>
      </c>
    </row>
    <row r="140" spans="1:11" x14ac:dyDescent="0.25">
      <c r="A140" s="11"/>
      <c r="B140" s="3"/>
      <c r="C140" s="11"/>
      <c r="D140" s="11">
        <f t="shared" si="6"/>
        <v>0</v>
      </c>
      <c r="E140" s="11">
        <f t="shared" si="7"/>
        <v>0</v>
      </c>
      <c r="F140" s="11">
        <f t="shared" si="5"/>
        <v>0</v>
      </c>
      <c r="G140" s="11"/>
    </row>
    <row r="141" spans="1:11" x14ac:dyDescent="0.25">
      <c r="A141" s="11"/>
      <c r="B141" s="3"/>
      <c r="C141" s="11"/>
      <c r="D141" s="11">
        <f t="shared" si="6"/>
        <v>0</v>
      </c>
      <c r="E141" s="11">
        <f t="shared" si="7"/>
        <v>0</v>
      </c>
      <c r="F141" s="11">
        <f t="shared" si="5"/>
        <v>0</v>
      </c>
      <c r="G141" s="11"/>
      <c r="K141" t="s">
        <v>25</v>
      </c>
    </row>
    <row r="142" spans="1:11" x14ac:dyDescent="0.25">
      <c r="A142" s="11" t="s">
        <v>25</v>
      </c>
      <c r="B142" s="3"/>
      <c r="C142" s="11"/>
      <c r="D142" s="11">
        <f t="shared" si="6"/>
        <v>0</v>
      </c>
      <c r="E142" s="11">
        <f t="shared" si="7"/>
        <v>0</v>
      </c>
      <c r="F142" s="11">
        <f t="shared" si="5"/>
        <v>0</v>
      </c>
      <c r="G142" s="11"/>
    </row>
    <row r="143" spans="1:11" x14ac:dyDescent="0.25">
      <c r="A143" s="11"/>
      <c r="B143" s="3"/>
      <c r="C143" s="11"/>
      <c r="D143" s="11">
        <f t="shared" si="6"/>
        <v>0</v>
      </c>
      <c r="E143" s="11">
        <f t="shared" si="7"/>
        <v>0</v>
      </c>
      <c r="F143" s="11">
        <f t="shared" si="5"/>
        <v>0</v>
      </c>
      <c r="G143" s="11"/>
    </row>
    <row r="144" spans="1:11" x14ac:dyDescent="0.25">
      <c r="A144" s="11"/>
      <c r="B144" s="3"/>
      <c r="C144" s="11"/>
      <c r="D144" s="11">
        <f t="shared" si="6"/>
        <v>0</v>
      </c>
      <c r="E144" s="11">
        <f t="shared" si="7"/>
        <v>0</v>
      </c>
      <c r="F144" s="11">
        <f t="shared" si="5"/>
        <v>0</v>
      </c>
      <c r="G144" s="11"/>
    </row>
    <row r="145" spans="1:11" x14ac:dyDescent="0.25">
      <c r="A145" s="11"/>
      <c r="B145" s="3">
        <v>0</v>
      </c>
      <c r="C145" s="11">
        <v>0</v>
      </c>
      <c r="D145" s="11">
        <f t="shared" si="6"/>
        <v>0</v>
      </c>
      <c r="E145" s="11">
        <f t="shared" si="7"/>
        <v>0</v>
      </c>
      <c r="F145" s="11">
        <f t="shared" si="5"/>
        <v>0</v>
      </c>
      <c r="G145" s="11"/>
    </row>
    <row r="146" spans="1:11" x14ac:dyDescent="0.25">
      <c r="A146" s="11"/>
      <c r="B146" s="3">
        <v>0</v>
      </c>
      <c r="C146" s="11">
        <v>0</v>
      </c>
      <c r="D146" s="11">
        <f t="shared" si="6"/>
        <v>0</v>
      </c>
      <c r="E146" s="11">
        <f t="shared" si="7"/>
        <v>0</v>
      </c>
      <c r="F146" s="11">
        <f t="shared" si="5"/>
        <v>0</v>
      </c>
      <c r="G146" s="11"/>
    </row>
    <row r="147" spans="1:11" x14ac:dyDescent="0.25">
      <c r="A147" s="11"/>
      <c r="B147" s="3"/>
      <c r="C147" s="11"/>
      <c r="D147" s="11"/>
      <c r="E147" s="11"/>
      <c r="F147" s="11"/>
      <c r="G147" s="11"/>
      <c r="K147" t="s">
        <v>25</v>
      </c>
    </row>
    <row r="148" spans="1:11" x14ac:dyDescent="0.25">
      <c r="A148" s="11"/>
      <c r="B148" s="31">
        <f>SUM(B2:B146)</f>
        <v>67895111</v>
      </c>
      <c r="C148" s="11"/>
      <c r="D148" s="11"/>
      <c r="E148" s="11"/>
      <c r="F148" s="31">
        <f>SUM(F2:F146)</f>
        <v>4678666545</v>
      </c>
      <c r="G148" s="11"/>
    </row>
    <row r="149" spans="1:11" x14ac:dyDescent="0.25">
      <c r="A149" s="11"/>
      <c r="B149" s="11" t="s">
        <v>283</v>
      </c>
      <c r="C149" s="11"/>
      <c r="D149" s="11"/>
      <c r="E149" s="11"/>
      <c r="F149" s="11" t="s">
        <v>284</v>
      </c>
      <c r="G149" s="11"/>
    </row>
    <row r="150" spans="1:11" x14ac:dyDescent="0.25">
      <c r="A150" s="11"/>
      <c r="B150" s="11"/>
      <c r="C150" s="11"/>
      <c r="D150" s="11"/>
      <c r="E150" s="11"/>
      <c r="F150" s="11"/>
      <c r="G150" s="11"/>
    </row>
    <row r="151" spans="1:11" x14ac:dyDescent="0.25">
      <c r="A151" s="11"/>
      <c r="B151" s="11"/>
      <c r="C151" s="11"/>
      <c r="D151" s="11"/>
      <c r="E151" s="11"/>
      <c r="F151" s="3">
        <f>F148/D2</f>
        <v>11192982.165071771</v>
      </c>
      <c r="G151" s="11"/>
    </row>
    <row r="152" spans="1:11" x14ac:dyDescent="0.25">
      <c r="A152" s="11"/>
      <c r="B152" s="11"/>
      <c r="C152" s="11"/>
      <c r="D152" s="11"/>
      <c r="E152" s="11"/>
      <c r="F152" s="11" t="s">
        <v>286</v>
      </c>
      <c r="G152" s="11"/>
    </row>
    <row r="157" spans="1:11" x14ac:dyDescent="0.25">
      <c r="D157" t="s">
        <v>25</v>
      </c>
    </row>
    <row r="160" spans="1:11" ht="75" x14ac:dyDescent="0.25">
      <c r="E160" s="22" t="s">
        <v>578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7"/>
  <sheetViews>
    <sheetView tabSelected="1" zoomScaleNormal="100" workbookViewId="0">
      <selection activeCell="K17" sqref="K17"/>
    </sheetView>
  </sheetViews>
  <sheetFormatPr defaultRowHeight="15" x14ac:dyDescent="0.25"/>
  <cols>
    <col min="1" max="1" width="5" bestFit="1" customWidth="1"/>
    <col min="2" max="2" width="3" bestFit="1" customWidth="1"/>
    <col min="3" max="3" width="16.140625" bestFit="1" customWidth="1"/>
    <col min="4" max="4" width="14.140625" bestFit="1" customWidth="1"/>
    <col min="5" max="6" width="16.140625" bestFit="1" customWidth="1"/>
    <col min="7" max="7" width="17.28515625" bestFit="1" customWidth="1"/>
    <col min="8" max="8" width="20" bestFit="1" customWidth="1"/>
    <col min="10" max="10" width="36.28515625" bestFit="1" customWidth="1"/>
    <col min="11" max="11" width="27.5703125" bestFit="1" customWidth="1"/>
    <col min="12" max="12" width="19.42578125" bestFit="1" customWidth="1"/>
    <col min="13" max="13" width="21.5703125" bestFit="1" customWidth="1"/>
    <col min="14" max="14" width="5.7109375" customWidth="1"/>
    <col min="15" max="15" width="24.7109375" bestFit="1" customWidth="1"/>
    <col min="16" max="16" width="24.5703125" bestFit="1" customWidth="1"/>
    <col min="17" max="17" width="15.85546875" bestFit="1" customWidth="1"/>
    <col min="18" max="21" width="16.140625" bestFit="1" customWidth="1"/>
  </cols>
  <sheetData>
    <row r="1" spans="1:22" x14ac:dyDescent="0.25">
      <c r="A1" s="11" t="s">
        <v>455</v>
      </c>
      <c r="B1" s="11" t="s">
        <v>453</v>
      </c>
      <c r="C1" s="11" t="s">
        <v>465</v>
      </c>
      <c r="D1" s="11" t="s">
        <v>454</v>
      </c>
      <c r="E1" s="11" t="s">
        <v>566</v>
      </c>
      <c r="F1" s="11" t="s">
        <v>466</v>
      </c>
      <c r="G1" s="11" t="s">
        <v>467</v>
      </c>
      <c r="H1" s="11" t="s">
        <v>8</v>
      </c>
      <c r="K1" s="11" t="s">
        <v>456</v>
      </c>
      <c r="L1" s="11" t="s">
        <v>457</v>
      </c>
    </row>
    <row r="2" spans="1:22" x14ac:dyDescent="0.25">
      <c r="A2" s="11"/>
      <c r="B2" s="11">
        <v>0</v>
      </c>
      <c r="C2" s="3">
        <v>0</v>
      </c>
      <c r="D2" s="3">
        <v>0</v>
      </c>
      <c r="E2" s="3">
        <v>152000000</v>
      </c>
      <c r="F2" s="48">
        <v>152000000</v>
      </c>
      <c r="G2" s="31">
        <f t="shared" ref="G2:G7" si="0">E2-F2</f>
        <v>0</v>
      </c>
      <c r="H2" s="11" t="s">
        <v>530</v>
      </c>
      <c r="K2" s="11">
        <v>1.01</v>
      </c>
      <c r="L2" s="11">
        <v>1.02</v>
      </c>
      <c r="M2" s="28"/>
    </row>
    <row r="3" spans="1:22" x14ac:dyDescent="0.25">
      <c r="A3" s="25">
        <v>96</v>
      </c>
      <c r="B3" s="11">
        <v>1</v>
      </c>
      <c r="C3" s="47">
        <v>5150000</v>
      </c>
      <c r="D3" s="3">
        <v>3200000</v>
      </c>
      <c r="E3" s="3">
        <f>E2*$L$2+C3-D3</f>
        <v>156990000</v>
      </c>
      <c r="F3" s="48">
        <v>156964000</v>
      </c>
      <c r="G3" s="31">
        <f t="shared" si="0"/>
        <v>26000</v>
      </c>
      <c r="H3" s="11" t="s">
        <v>534</v>
      </c>
    </row>
    <row r="4" spans="1:22" x14ac:dyDescent="0.25">
      <c r="A4" s="25">
        <v>96</v>
      </c>
      <c r="B4" s="11">
        <v>2</v>
      </c>
      <c r="C4" s="47">
        <f t="shared" ref="C4:C35" si="1">C3*$K$2</f>
        <v>5201500</v>
      </c>
      <c r="D4" s="3">
        <f t="shared" ref="D4:D35" si="2">D3*$K$2</f>
        <v>3232000</v>
      </c>
      <c r="E4" s="3">
        <f t="shared" ref="E4:E34" si="3">E3*$L$2+C4-D4</f>
        <v>162099300</v>
      </c>
      <c r="F4" s="48">
        <v>162894000</v>
      </c>
      <c r="G4" s="31">
        <f t="shared" si="0"/>
        <v>-794700</v>
      </c>
      <c r="H4" s="11" t="s">
        <v>565</v>
      </c>
    </row>
    <row r="5" spans="1:22" x14ac:dyDescent="0.25">
      <c r="A5" s="25">
        <v>96</v>
      </c>
      <c r="B5" s="11">
        <v>3</v>
      </c>
      <c r="C5" s="47">
        <f t="shared" si="1"/>
        <v>5253515</v>
      </c>
      <c r="D5" s="3">
        <f t="shared" si="2"/>
        <v>3264320</v>
      </c>
      <c r="E5" s="3">
        <f t="shared" si="3"/>
        <v>167330481</v>
      </c>
      <c r="F5" s="48">
        <v>168574405</v>
      </c>
      <c r="G5" s="31">
        <f t="shared" si="0"/>
        <v>-1243924</v>
      </c>
      <c r="H5" s="11" t="s">
        <v>611</v>
      </c>
      <c r="J5" s="2"/>
      <c r="K5" s="2" t="s">
        <v>458</v>
      </c>
      <c r="L5" s="3"/>
      <c r="M5" s="3"/>
    </row>
    <row r="6" spans="1:22" x14ac:dyDescent="0.25">
      <c r="A6" s="25">
        <v>96</v>
      </c>
      <c r="B6" s="11">
        <v>4</v>
      </c>
      <c r="C6" s="52">
        <f t="shared" si="1"/>
        <v>5306050.1500000004</v>
      </c>
      <c r="D6" s="3">
        <f t="shared" si="2"/>
        <v>3296963.2</v>
      </c>
      <c r="E6" s="3">
        <f t="shared" si="3"/>
        <v>172686177.57000002</v>
      </c>
      <c r="F6" s="72">
        <v>176261287</v>
      </c>
      <c r="G6" s="31">
        <f t="shared" si="0"/>
        <v>-3575109.4299999774</v>
      </c>
      <c r="H6" s="11" t="s">
        <v>651</v>
      </c>
      <c r="J6" s="2" t="s">
        <v>8</v>
      </c>
      <c r="K6" s="2" t="s">
        <v>267</v>
      </c>
      <c r="L6" s="2" t="s">
        <v>459</v>
      </c>
      <c r="M6" s="61" t="s">
        <v>460</v>
      </c>
    </row>
    <row r="7" spans="1:22" x14ac:dyDescent="0.25">
      <c r="A7" s="25">
        <v>96</v>
      </c>
      <c r="B7" s="11">
        <v>5</v>
      </c>
      <c r="C7" s="52">
        <f t="shared" si="1"/>
        <v>5359110.6515000006</v>
      </c>
      <c r="D7" s="3">
        <f t="shared" si="2"/>
        <v>3329932.8320000004</v>
      </c>
      <c r="E7" s="3">
        <f t="shared" si="3"/>
        <v>178169078.94090003</v>
      </c>
      <c r="F7" s="73">
        <f>K23</f>
        <v>175302273.02739727</v>
      </c>
      <c r="G7" s="31">
        <f t="shared" si="0"/>
        <v>2866805.9135027528</v>
      </c>
      <c r="H7" s="11"/>
      <c r="J7" s="62" t="s">
        <v>652</v>
      </c>
      <c r="K7" s="46">
        <f>2*(J31+L31)</f>
        <v>47949150.684931509</v>
      </c>
      <c r="L7" s="3">
        <f>K7</f>
        <v>47949150.684931509</v>
      </c>
      <c r="M7" s="3">
        <f t="shared" ref="M7:M8" si="4">K7-L7</f>
        <v>0</v>
      </c>
    </row>
    <row r="8" spans="1:22" x14ac:dyDescent="0.25">
      <c r="A8" s="25">
        <v>96</v>
      </c>
      <c r="B8" s="11">
        <v>6</v>
      </c>
      <c r="C8" s="52">
        <f t="shared" si="1"/>
        <v>5412701.7580150003</v>
      </c>
      <c r="D8" s="3">
        <f t="shared" si="2"/>
        <v>3363232.1603200003</v>
      </c>
      <c r="E8" s="3">
        <f t="shared" si="3"/>
        <v>183781930.11741301</v>
      </c>
      <c r="F8" s="3"/>
      <c r="G8" s="11"/>
      <c r="H8" s="11" t="s">
        <v>25</v>
      </c>
      <c r="J8" s="2" t="s">
        <v>653</v>
      </c>
      <c r="K8" s="46">
        <f>J31+L31</f>
        <v>23974575.342465755</v>
      </c>
      <c r="L8" s="3">
        <v>0</v>
      </c>
      <c r="M8" s="3">
        <f t="shared" si="4"/>
        <v>23974575.342465755</v>
      </c>
    </row>
    <row r="9" spans="1:22" x14ac:dyDescent="0.25">
      <c r="A9" s="25">
        <v>96</v>
      </c>
      <c r="B9" s="11">
        <v>7</v>
      </c>
      <c r="C9" s="53">
        <f t="shared" si="1"/>
        <v>5466828.77559515</v>
      </c>
      <c r="D9" s="3">
        <f t="shared" si="2"/>
        <v>3396864.4819232002</v>
      </c>
      <c r="E9" s="3">
        <f t="shared" si="3"/>
        <v>189527533.01343325</v>
      </c>
      <c r="F9" s="3"/>
      <c r="G9" s="11"/>
      <c r="H9" s="11"/>
      <c r="J9" s="19" t="s">
        <v>301</v>
      </c>
      <c r="K9" s="46">
        <f>'مسکن ایلیا'!B148</f>
        <v>67895111</v>
      </c>
      <c r="L9" s="3">
        <f>K9-M9</f>
        <v>21895111</v>
      </c>
      <c r="M9" s="3">
        <v>46000000</v>
      </c>
    </row>
    <row r="10" spans="1:22" x14ac:dyDescent="0.25">
      <c r="A10" s="25">
        <v>96</v>
      </c>
      <c r="B10" s="11">
        <v>8</v>
      </c>
      <c r="C10" s="53">
        <f t="shared" si="1"/>
        <v>5521497.0633511012</v>
      </c>
      <c r="D10" s="3">
        <f t="shared" si="2"/>
        <v>3430833.1267424324</v>
      </c>
      <c r="E10" s="3">
        <f t="shared" si="3"/>
        <v>195408747.61031058</v>
      </c>
      <c r="F10" s="3"/>
      <c r="G10" s="11"/>
      <c r="H10" s="11"/>
      <c r="J10" s="2" t="s">
        <v>464</v>
      </c>
      <c r="K10" s="46">
        <f>'مسکن علی سید الشهدا'!B27</f>
        <v>50000</v>
      </c>
      <c r="L10" s="3">
        <f>K10</f>
        <v>50000</v>
      </c>
      <c r="M10" s="3">
        <f t="shared" ref="M10:M22" si="5">K10-L10</f>
        <v>0</v>
      </c>
    </row>
    <row r="11" spans="1:22" x14ac:dyDescent="0.25">
      <c r="A11" s="25">
        <v>96</v>
      </c>
      <c r="B11" s="11">
        <v>9</v>
      </c>
      <c r="C11" s="53">
        <f t="shared" si="1"/>
        <v>5576712.0339846127</v>
      </c>
      <c r="D11" s="3">
        <f t="shared" si="2"/>
        <v>3465141.4580098568</v>
      </c>
      <c r="E11" s="3">
        <f t="shared" si="3"/>
        <v>201428493.13849154</v>
      </c>
      <c r="F11" s="3"/>
      <c r="G11" s="11"/>
      <c r="H11" s="11"/>
      <c r="J11" s="46" t="s">
        <v>461</v>
      </c>
      <c r="K11" s="46">
        <f>سارا!D129</f>
        <v>31731972</v>
      </c>
      <c r="L11" s="3">
        <v>0</v>
      </c>
      <c r="M11" s="3">
        <f t="shared" si="5"/>
        <v>31731972</v>
      </c>
    </row>
    <row r="12" spans="1:22" x14ac:dyDescent="0.25">
      <c r="A12" s="25">
        <v>96</v>
      </c>
      <c r="B12" s="11">
        <v>10</v>
      </c>
      <c r="C12" s="3">
        <f t="shared" si="1"/>
        <v>5632479.1543244589</v>
      </c>
      <c r="D12" s="3">
        <f t="shared" si="2"/>
        <v>3499792.8725899556</v>
      </c>
      <c r="E12" s="3">
        <f t="shared" si="3"/>
        <v>207589749.28299591</v>
      </c>
      <c r="F12" s="3"/>
      <c r="G12" s="11"/>
      <c r="H12" s="11"/>
      <c r="J12" s="2" t="s">
        <v>462</v>
      </c>
      <c r="K12" s="46">
        <f>'مسکن مریم یاران'!B68</f>
        <v>2089747</v>
      </c>
      <c r="L12" s="3">
        <v>0</v>
      </c>
      <c r="M12" s="3">
        <f t="shared" si="5"/>
        <v>2089747</v>
      </c>
    </row>
    <row r="13" spans="1:22" x14ac:dyDescent="0.25">
      <c r="A13" s="25">
        <v>96</v>
      </c>
      <c r="B13" s="11">
        <v>11</v>
      </c>
      <c r="C13" s="3">
        <f t="shared" si="1"/>
        <v>5688803.9458677033</v>
      </c>
      <c r="D13" s="3">
        <f t="shared" si="2"/>
        <v>3534790.8013158552</v>
      </c>
      <c r="E13" s="3">
        <f t="shared" si="3"/>
        <v>213895557.41320771</v>
      </c>
      <c r="F13" s="3"/>
      <c r="G13" s="11"/>
      <c r="H13" s="11"/>
      <c r="J13" s="2" t="s">
        <v>463</v>
      </c>
      <c r="K13" s="46">
        <f>'مسکن مریم سید الشهدا'!B27</f>
        <v>96717</v>
      </c>
      <c r="L13" s="3">
        <v>0</v>
      </c>
      <c r="M13" s="3">
        <f t="shared" si="5"/>
        <v>96717</v>
      </c>
    </row>
    <row r="14" spans="1:22" x14ac:dyDescent="0.25">
      <c r="A14" s="25">
        <v>96</v>
      </c>
      <c r="B14" s="11">
        <v>12</v>
      </c>
      <c r="C14" s="3">
        <f t="shared" si="1"/>
        <v>5745691.9853263805</v>
      </c>
      <c r="D14" s="3">
        <f t="shared" si="2"/>
        <v>3570138.7093290137</v>
      </c>
      <c r="E14" s="49">
        <f t="shared" si="3"/>
        <v>220349021.83746925</v>
      </c>
      <c r="F14" s="3"/>
      <c r="G14" s="11"/>
      <c r="H14" s="11"/>
      <c r="J14" s="2" t="s">
        <v>625</v>
      </c>
      <c r="K14" s="46">
        <v>1150000</v>
      </c>
      <c r="L14" s="3">
        <v>1150000</v>
      </c>
      <c r="M14" s="3">
        <f t="shared" si="5"/>
        <v>0</v>
      </c>
      <c r="N14" s="27"/>
      <c r="O14" s="27"/>
      <c r="P14" s="27"/>
      <c r="Q14" s="27"/>
      <c r="R14" s="27"/>
      <c r="S14" s="27"/>
      <c r="T14" s="27"/>
      <c r="U14" s="27"/>
      <c r="V14" s="27"/>
    </row>
    <row r="15" spans="1:22" x14ac:dyDescent="0.25">
      <c r="A15" s="66">
        <v>97</v>
      </c>
      <c r="B15" s="11">
        <v>13</v>
      </c>
      <c r="C15" s="47">
        <f t="shared" si="1"/>
        <v>5803148.905179644</v>
      </c>
      <c r="D15" s="3">
        <f t="shared" si="2"/>
        <v>3605840.0964223039</v>
      </c>
      <c r="E15" s="3">
        <f t="shared" si="3"/>
        <v>226953311.08297598</v>
      </c>
      <c r="F15" s="3"/>
      <c r="G15" s="11"/>
      <c r="H15" s="11"/>
      <c r="J15" s="2" t="s">
        <v>85</v>
      </c>
      <c r="K15" s="46">
        <v>0</v>
      </c>
      <c r="L15" s="3">
        <v>-8500000</v>
      </c>
      <c r="M15" s="3">
        <f t="shared" si="5"/>
        <v>8500000</v>
      </c>
      <c r="N15" s="27"/>
      <c r="O15" s="11"/>
      <c r="P15" s="11" t="s">
        <v>302</v>
      </c>
      <c r="Q15" s="11" t="s">
        <v>459</v>
      </c>
      <c r="R15" s="11" t="s">
        <v>460</v>
      </c>
      <c r="S15" s="30"/>
      <c r="T15" s="30"/>
      <c r="U15" s="27"/>
      <c r="V15" s="27"/>
    </row>
    <row r="16" spans="1:22" x14ac:dyDescent="0.25">
      <c r="A16" s="66">
        <v>97</v>
      </c>
      <c r="B16" s="11">
        <v>14</v>
      </c>
      <c r="C16" s="47">
        <f t="shared" si="1"/>
        <v>5861180.3942314405</v>
      </c>
      <c r="D16" s="3">
        <f t="shared" si="2"/>
        <v>3641898.4973865268</v>
      </c>
      <c r="E16" s="3">
        <f t="shared" si="3"/>
        <v>233711659.20148042</v>
      </c>
      <c r="F16" s="3"/>
      <c r="G16" s="11"/>
      <c r="H16" s="11"/>
      <c r="J16" s="2" t="s">
        <v>468</v>
      </c>
      <c r="K16" s="46">
        <v>165000</v>
      </c>
      <c r="L16" s="3">
        <f>K16</f>
        <v>165000</v>
      </c>
      <c r="M16" s="3">
        <f t="shared" si="5"/>
        <v>0</v>
      </c>
      <c r="N16" s="27"/>
      <c r="O16" s="11" t="s">
        <v>303</v>
      </c>
      <c r="P16" s="31">
        <f>152000000</f>
        <v>152000000</v>
      </c>
      <c r="Q16" s="31">
        <v>52000000</v>
      </c>
      <c r="R16" s="31">
        <f>P16-Q16</f>
        <v>100000000</v>
      </c>
      <c r="S16" s="30"/>
      <c r="T16" s="30"/>
      <c r="U16" s="27"/>
      <c r="V16" s="27"/>
    </row>
    <row r="17" spans="1:23" x14ac:dyDescent="0.25">
      <c r="A17" s="66">
        <v>97</v>
      </c>
      <c r="B17" s="11">
        <v>15</v>
      </c>
      <c r="C17" s="47">
        <f t="shared" si="1"/>
        <v>5919792.1981737548</v>
      </c>
      <c r="D17" s="3">
        <f t="shared" si="2"/>
        <v>3678317.4823603919</v>
      </c>
      <c r="E17" s="3">
        <f t="shared" si="3"/>
        <v>240627367.1013234</v>
      </c>
      <c r="F17" s="3"/>
      <c r="G17" s="11"/>
      <c r="H17" s="11"/>
      <c r="J17" s="2" t="s">
        <v>469</v>
      </c>
      <c r="K17" s="46">
        <v>200000</v>
      </c>
      <c r="L17" s="3">
        <v>0</v>
      </c>
      <c r="M17" s="3">
        <f t="shared" si="5"/>
        <v>200000</v>
      </c>
      <c r="N17" s="27"/>
      <c r="O17" s="11" t="s">
        <v>304</v>
      </c>
      <c r="P17" s="31">
        <v>80000000</v>
      </c>
      <c r="Q17" s="31">
        <v>30000000</v>
      </c>
      <c r="R17" s="31">
        <f t="shared" ref="R17:R23" si="6">P17-Q17</f>
        <v>50000000</v>
      </c>
      <c r="S17" s="30"/>
      <c r="T17" s="30"/>
      <c r="U17" s="27"/>
      <c r="V17" s="27"/>
    </row>
    <row r="18" spans="1:23" x14ac:dyDescent="0.25">
      <c r="A18" s="66">
        <v>97</v>
      </c>
      <c r="B18" s="11">
        <v>16</v>
      </c>
      <c r="C18" s="52">
        <f t="shared" si="1"/>
        <v>5978990.1201554928</v>
      </c>
      <c r="D18" s="3">
        <f t="shared" si="2"/>
        <v>3715100.6571839959</v>
      </c>
      <c r="E18" s="3">
        <f t="shared" si="3"/>
        <v>247703803.90632135</v>
      </c>
      <c r="F18" s="3"/>
      <c r="G18" s="11"/>
      <c r="H18" s="11"/>
      <c r="J18" s="2"/>
      <c r="K18" s="46">
        <v>0</v>
      </c>
      <c r="L18" s="3">
        <v>0</v>
      </c>
      <c r="M18" s="3">
        <f t="shared" si="5"/>
        <v>0</v>
      </c>
      <c r="N18" s="27"/>
      <c r="O18" s="11" t="s">
        <v>305</v>
      </c>
      <c r="P18" s="31">
        <v>0</v>
      </c>
      <c r="Q18" s="31">
        <v>0</v>
      </c>
      <c r="R18" s="31">
        <f t="shared" si="6"/>
        <v>0</v>
      </c>
      <c r="S18" s="30"/>
      <c r="T18" s="30"/>
      <c r="U18" s="27"/>
      <c r="V18" s="27"/>
    </row>
    <row r="19" spans="1:23" x14ac:dyDescent="0.25">
      <c r="A19" s="66">
        <v>97</v>
      </c>
      <c r="B19" s="11">
        <v>17</v>
      </c>
      <c r="C19" s="52">
        <f t="shared" si="1"/>
        <v>6038780.0213570474</v>
      </c>
      <c r="D19" s="3">
        <f t="shared" si="2"/>
        <v>3752251.663755836</v>
      </c>
      <c r="E19" s="3">
        <f t="shared" si="3"/>
        <v>254944408.342049</v>
      </c>
      <c r="F19" s="3"/>
      <c r="G19" s="11"/>
      <c r="H19" s="11"/>
      <c r="J19" s="2"/>
      <c r="K19" s="46">
        <v>0</v>
      </c>
      <c r="L19" s="3"/>
      <c r="M19" s="3">
        <f t="shared" si="5"/>
        <v>0</v>
      </c>
      <c r="N19" s="27"/>
      <c r="O19" s="11" t="s">
        <v>308</v>
      </c>
      <c r="P19" s="31">
        <f>12*P16*0.02</f>
        <v>36480000</v>
      </c>
      <c r="Q19" s="31">
        <v>12480000</v>
      </c>
      <c r="R19" s="31">
        <f t="shared" si="6"/>
        <v>24000000</v>
      </c>
      <c r="S19" s="30"/>
      <c r="T19" s="30"/>
      <c r="U19" s="27"/>
      <c r="V19" s="27"/>
    </row>
    <row r="20" spans="1:23" x14ac:dyDescent="0.25">
      <c r="A20" s="66">
        <v>97</v>
      </c>
      <c r="B20" s="11">
        <v>18</v>
      </c>
      <c r="C20" s="52">
        <f t="shared" si="1"/>
        <v>6099167.8215706181</v>
      </c>
      <c r="D20" s="3">
        <f t="shared" si="2"/>
        <v>3789774.1803933945</v>
      </c>
      <c r="E20" s="3">
        <f t="shared" si="3"/>
        <v>262352690.15006718</v>
      </c>
      <c r="F20" s="3"/>
      <c r="G20" s="11"/>
      <c r="H20" s="11"/>
      <c r="J20" s="2"/>
      <c r="K20" s="46">
        <v>0</v>
      </c>
      <c r="L20" s="3"/>
      <c r="M20" s="3">
        <f t="shared" si="5"/>
        <v>0</v>
      </c>
      <c r="N20" s="27"/>
      <c r="O20" s="11" t="s">
        <v>307</v>
      </c>
      <c r="P20" s="31">
        <f>-Q58*12</f>
        <v>-48180000</v>
      </c>
      <c r="Q20" s="31">
        <v>-24480000</v>
      </c>
      <c r="R20" s="31">
        <f t="shared" si="6"/>
        <v>-23700000</v>
      </c>
      <c r="S20" s="30"/>
      <c r="T20" s="30"/>
      <c r="U20" s="27"/>
      <c r="V20" s="27"/>
    </row>
    <row r="21" spans="1:23" x14ac:dyDescent="0.25">
      <c r="A21" s="66">
        <v>97</v>
      </c>
      <c r="B21" s="11">
        <v>19</v>
      </c>
      <c r="C21" s="53">
        <f t="shared" si="1"/>
        <v>6160159.4997863239</v>
      </c>
      <c r="D21" s="3">
        <f t="shared" si="2"/>
        <v>3827671.9221973284</v>
      </c>
      <c r="E21" s="3">
        <f t="shared" si="3"/>
        <v>269932231.53065753</v>
      </c>
      <c r="F21" s="3"/>
      <c r="G21" s="11"/>
      <c r="H21" s="11"/>
      <c r="J21" s="2"/>
      <c r="K21" s="46">
        <v>0</v>
      </c>
      <c r="L21" s="3"/>
      <c r="M21" s="3">
        <f t="shared" si="5"/>
        <v>0</v>
      </c>
      <c r="N21" s="27"/>
      <c r="O21" s="11"/>
      <c r="P21" s="31"/>
      <c r="Q21" s="31"/>
      <c r="R21" s="31">
        <f t="shared" si="6"/>
        <v>0</v>
      </c>
      <c r="S21" s="30"/>
      <c r="T21" s="30"/>
      <c r="U21" s="27"/>
      <c r="V21" s="27"/>
    </row>
    <row r="22" spans="1:23" x14ac:dyDescent="0.25">
      <c r="A22" s="66">
        <v>97</v>
      </c>
      <c r="B22" s="11">
        <v>20</v>
      </c>
      <c r="C22" s="53">
        <f t="shared" si="1"/>
        <v>6221761.0947841872</v>
      </c>
      <c r="D22" s="3">
        <f t="shared" si="2"/>
        <v>3865948.6414193017</v>
      </c>
      <c r="E22" s="3">
        <f t="shared" si="3"/>
        <v>277686688.61463559</v>
      </c>
      <c r="F22" s="3"/>
      <c r="G22" s="11"/>
      <c r="H22" s="11"/>
      <c r="J22" s="2"/>
      <c r="K22" s="46">
        <v>0</v>
      </c>
      <c r="L22" s="3"/>
      <c r="M22" s="3">
        <f t="shared" si="5"/>
        <v>0</v>
      </c>
      <c r="N22" s="27"/>
      <c r="O22" s="11"/>
      <c r="P22" s="11"/>
      <c r="Q22" s="31"/>
      <c r="R22" s="31">
        <f t="shared" si="6"/>
        <v>0</v>
      </c>
      <c r="S22" s="30"/>
      <c r="T22" s="30"/>
      <c r="U22" s="27"/>
      <c r="V22" s="27"/>
    </row>
    <row r="23" spans="1:23" x14ac:dyDescent="0.25">
      <c r="A23" s="66">
        <v>97</v>
      </c>
      <c r="B23" s="11">
        <v>21</v>
      </c>
      <c r="C23" s="53">
        <f t="shared" si="1"/>
        <v>6283978.7057320289</v>
      </c>
      <c r="D23" s="3">
        <f t="shared" si="2"/>
        <v>3904608.1278334949</v>
      </c>
      <c r="E23" s="3">
        <f t="shared" si="3"/>
        <v>285619792.96482688</v>
      </c>
      <c r="F23" s="3"/>
      <c r="G23" s="11"/>
      <c r="H23" s="11"/>
      <c r="J23" s="2" t="s">
        <v>619</v>
      </c>
      <c r="K23" s="3">
        <f>SUM(K7:K22)</f>
        <v>175302273.02739727</v>
      </c>
      <c r="L23" s="3">
        <f>SUM(L7:L22)</f>
        <v>62709261.684931517</v>
      </c>
      <c r="M23" s="3">
        <f>SUM(M7:M22)</f>
        <v>112593011.34246576</v>
      </c>
      <c r="N23" s="27"/>
      <c r="O23" s="11" t="s">
        <v>25</v>
      </c>
      <c r="P23" s="31"/>
      <c r="Q23" s="31"/>
      <c r="R23" s="31">
        <f t="shared" si="6"/>
        <v>0</v>
      </c>
      <c r="S23" s="30"/>
      <c r="T23" s="30"/>
      <c r="U23" s="27"/>
      <c r="V23" s="27"/>
    </row>
    <row r="24" spans="1:23" x14ac:dyDescent="0.25">
      <c r="A24" s="66">
        <v>97</v>
      </c>
      <c r="B24" s="11">
        <v>22</v>
      </c>
      <c r="C24" s="3">
        <f t="shared" si="1"/>
        <v>6346818.4927893495</v>
      </c>
      <c r="D24" s="3">
        <f t="shared" si="2"/>
        <v>3943654.2091118298</v>
      </c>
      <c r="E24" s="3">
        <f t="shared" si="3"/>
        <v>293735353.10780096</v>
      </c>
      <c r="F24" s="3"/>
      <c r="G24" s="11"/>
      <c r="H24" s="11"/>
      <c r="J24" s="2" t="s">
        <v>620</v>
      </c>
      <c r="K24" s="3">
        <f>K9+K11+K12+K13+K10+K16+K17</f>
        <v>102228547</v>
      </c>
      <c r="L24" s="3">
        <f>L9+L16+L12+L10</f>
        <v>22110111</v>
      </c>
      <c r="M24" s="3">
        <f>M11+M12+M13+M17+M9</f>
        <v>80118436</v>
      </c>
      <c r="N24" s="27"/>
      <c r="O24" s="11"/>
      <c r="P24" s="31"/>
      <c r="Q24" s="31"/>
      <c r="R24" s="31"/>
      <c r="S24" s="30"/>
      <c r="T24" s="30"/>
      <c r="U24" s="27"/>
      <c r="V24" s="27"/>
    </row>
    <row r="25" spans="1:23" x14ac:dyDescent="0.25">
      <c r="A25" s="66">
        <v>97</v>
      </c>
      <c r="B25" s="11">
        <v>23</v>
      </c>
      <c r="C25" s="3">
        <f t="shared" si="1"/>
        <v>6410286.6777172433</v>
      </c>
      <c r="D25" s="3">
        <f t="shared" si="2"/>
        <v>3983090.7512029479</v>
      </c>
      <c r="E25" s="3">
        <f t="shared" si="3"/>
        <v>302037256.09647131</v>
      </c>
      <c r="F25" s="3"/>
      <c r="G25" s="11"/>
      <c r="H25" s="11"/>
      <c r="N25" s="27"/>
      <c r="O25" s="11" t="s">
        <v>6</v>
      </c>
      <c r="P25" s="31">
        <f>SUM(P16:P24)</f>
        <v>220300000</v>
      </c>
      <c r="Q25" s="31">
        <f>SUM(Q16:Q23)</f>
        <v>70000000</v>
      </c>
      <c r="R25" s="31">
        <f>SUM(R16:R23)</f>
        <v>150300000</v>
      </c>
      <c r="S25" s="30"/>
      <c r="T25" s="30"/>
      <c r="U25" s="27"/>
      <c r="V25" s="27"/>
    </row>
    <row r="26" spans="1:23" x14ac:dyDescent="0.25">
      <c r="A26" s="66">
        <v>97</v>
      </c>
      <c r="B26" s="11">
        <v>24</v>
      </c>
      <c r="C26" s="3">
        <f t="shared" si="1"/>
        <v>6474389.5444944156</v>
      </c>
      <c r="D26" s="3">
        <f t="shared" si="2"/>
        <v>4022921.6587149776</v>
      </c>
      <c r="E26" s="49">
        <f t="shared" si="3"/>
        <v>310529469.10418016</v>
      </c>
      <c r="F26" s="3"/>
      <c r="G26" s="11"/>
      <c r="H26" s="11"/>
      <c r="O26" s="27"/>
      <c r="P26" s="27"/>
      <c r="Q26" s="27"/>
      <c r="R26" s="27"/>
      <c r="S26" s="33"/>
      <c r="T26" s="30"/>
      <c r="U26" s="30"/>
      <c r="V26" s="27"/>
      <c r="W26" s="27"/>
    </row>
    <row r="27" spans="1:23" x14ac:dyDescent="0.25">
      <c r="A27" s="67">
        <v>98</v>
      </c>
      <c r="B27" s="11">
        <v>25</v>
      </c>
      <c r="C27" s="47">
        <f t="shared" si="1"/>
        <v>6539133.4399393601</v>
      </c>
      <c r="D27" s="3">
        <f t="shared" si="2"/>
        <v>4063150.8753021276</v>
      </c>
      <c r="E27" s="3">
        <f t="shared" si="3"/>
        <v>319216041.050901</v>
      </c>
      <c r="F27" s="3"/>
      <c r="G27" s="11"/>
      <c r="H27" s="11"/>
      <c r="O27" s="27"/>
      <c r="P27" s="27"/>
      <c r="Q27" s="27"/>
      <c r="R27" s="27"/>
      <c r="S27" s="30"/>
      <c r="T27" s="27"/>
      <c r="U27" s="27"/>
      <c r="V27" s="27"/>
      <c r="W27" s="27"/>
    </row>
    <row r="28" spans="1:23" x14ac:dyDescent="0.25">
      <c r="A28" s="67">
        <v>98</v>
      </c>
      <c r="B28" s="11">
        <v>26</v>
      </c>
      <c r="C28" s="47">
        <f t="shared" si="1"/>
        <v>6604524.7743387539</v>
      </c>
      <c r="D28" s="3">
        <f t="shared" si="2"/>
        <v>4103782.3840551488</v>
      </c>
      <c r="E28" s="3">
        <f t="shared" si="3"/>
        <v>328101104.26220268</v>
      </c>
      <c r="F28" s="3"/>
      <c r="G28" s="11"/>
      <c r="H28" s="11"/>
      <c r="O28" s="27"/>
      <c r="P28" s="27"/>
      <c r="Q28" s="27"/>
      <c r="R28" s="27"/>
      <c r="S28" s="27"/>
      <c r="T28" s="30"/>
      <c r="U28" s="27"/>
      <c r="V28" s="27"/>
      <c r="W28" s="27"/>
    </row>
    <row r="29" spans="1:23" x14ac:dyDescent="0.25">
      <c r="A29" s="67">
        <v>98</v>
      </c>
      <c r="B29" s="11">
        <v>27</v>
      </c>
      <c r="C29" s="47">
        <f t="shared" si="1"/>
        <v>6670570.0220821416</v>
      </c>
      <c r="D29" s="3">
        <f t="shared" si="2"/>
        <v>4144820.2078957004</v>
      </c>
      <c r="E29" s="3">
        <f t="shared" si="3"/>
        <v>337188876.16163319</v>
      </c>
      <c r="F29" s="3"/>
      <c r="G29" s="11"/>
      <c r="H29" s="11"/>
      <c r="O29" s="27"/>
      <c r="P29" s="3"/>
      <c r="Q29" s="11" t="s">
        <v>309</v>
      </c>
      <c r="R29" s="27"/>
      <c r="S29" s="27"/>
      <c r="T29" s="27"/>
      <c r="U29" s="30"/>
      <c r="V29" s="27"/>
      <c r="W29" s="27"/>
    </row>
    <row r="30" spans="1:23" x14ac:dyDescent="0.25">
      <c r="A30" s="67">
        <v>98</v>
      </c>
      <c r="B30" s="11">
        <v>28</v>
      </c>
      <c r="C30" s="52">
        <f t="shared" si="1"/>
        <v>6737275.722302963</v>
      </c>
      <c r="D30" s="3">
        <f t="shared" si="2"/>
        <v>4186268.4099746575</v>
      </c>
      <c r="E30" s="3">
        <f t="shared" si="3"/>
        <v>346483660.99719423</v>
      </c>
      <c r="F30" s="3"/>
      <c r="G30" s="11"/>
      <c r="H30" s="11"/>
      <c r="J30" s="11" t="s">
        <v>535</v>
      </c>
      <c r="K30" s="11" t="s">
        <v>183</v>
      </c>
      <c r="L30" s="11" t="s">
        <v>536</v>
      </c>
      <c r="M30" s="11" t="s">
        <v>537</v>
      </c>
      <c r="N30" s="27"/>
      <c r="P30" s="1" t="s">
        <v>310</v>
      </c>
      <c r="Q30" s="1">
        <v>70000</v>
      </c>
      <c r="R30" s="28"/>
      <c r="S30" s="27"/>
      <c r="T30" s="27" t="s">
        <v>25</v>
      </c>
      <c r="U30" s="27"/>
      <c r="V30" s="27"/>
    </row>
    <row r="31" spans="1:23" x14ac:dyDescent="0.25">
      <c r="A31" s="67">
        <v>98</v>
      </c>
      <c r="B31" s="11">
        <v>29</v>
      </c>
      <c r="C31" s="52">
        <f t="shared" si="1"/>
        <v>6804648.4795259926</v>
      </c>
      <c r="D31" s="3">
        <f t="shared" si="2"/>
        <v>4228131.0940744039</v>
      </c>
      <c r="E31" s="3">
        <f t="shared" si="3"/>
        <v>355989851.60258967</v>
      </c>
      <c r="F31" s="3"/>
      <c r="G31" s="11"/>
      <c r="H31" s="11"/>
      <c r="J31" s="46">
        <v>22000000</v>
      </c>
      <c r="K31" s="11">
        <v>182</v>
      </c>
      <c r="L31" s="46">
        <f>J31*0.18*K31/365</f>
        <v>1974575.3424657534</v>
      </c>
      <c r="M31" s="46">
        <f>J31*0.24*K31/365</f>
        <v>2632767.1232876712</v>
      </c>
      <c r="N31" s="27"/>
      <c r="P31" s="1" t="s">
        <v>326</v>
      </c>
      <c r="Q31" s="1">
        <v>100000</v>
      </c>
      <c r="R31" s="27"/>
      <c r="S31" s="27"/>
      <c r="T31" s="27"/>
      <c r="U31" s="27"/>
      <c r="V31" s="27"/>
    </row>
    <row r="32" spans="1:23" x14ac:dyDescent="0.25">
      <c r="A32" s="67">
        <v>98</v>
      </c>
      <c r="B32" s="11">
        <v>30</v>
      </c>
      <c r="C32" s="52">
        <f t="shared" si="1"/>
        <v>6872694.9643212529</v>
      </c>
      <c r="D32" s="3">
        <f t="shared" si="2"/>
        <v>4270412.4050151482</v>
      </c>
      <c r="E32" s="3">
        <f t="shared" si="3"/>
        <v>365711931.19394755</v>
      </c>
      <c r="F32" s="3"/>
      <c r="G32" s="11"/>
      <c r="H32" s="11"/>
      <c r="J32" s="27"/>
      <c r="K32" s="27" t="s">
        <v>647</v>
      </c>
      <c r="L32" s="58"/>
      <c r="M32" s="58"/>
      <c r="N32" s="58"/>
      <c r="O32" s="27"/>
      <c r="P32" s="1" t="s">
        <v>311</v>
      </c>
      <c r="Q32" s="1">
        <v>95000</v>
      </c>
      <c r="R32" s="27"/>
      <c r="S32" s="27"/>
      <c r="T32" s="27"/>
      <c r="U32" s="27"/>
      <c r="V32" s="27"/>
      <c r="W32" s="27"/>
    </row>
    <row r="33" spans="1:22" x14ac:dyDescent="0.25">
      <c r="A33" s="67">
        <v>98</v>
      </c>
      <c r="B33" s="11">
        <v>31</v>
      </c>
      <c r="C33" s="53">
        <f t="shared" si="1"/>
        <v>6941421.9139644653</v>
      </c>
      <c r="D33" s="3">
        <f t="shared" si="2"/>
        <v>4313116.5290652998</v>
      </c>
      <c r="E33" s="3">
        <f t="shared" si="3"/>
        <v>375654475.20272565</v>
      </c>
      <c r="F33" s="3"/>
      <c r="G33" s="11"/>
      <c r="H33" s="11"/>
      <c r="L33" s="7">
        <f>M31-L31</f>
        <v>658191.78082191781</v>
      </c>
      <c r="O33" s="33" t="s">
        <v>25</v>
      </c>
      <c r="P33" s="34" t="s">
        <v>312</v>
      </c>
      <c r="Q33" s="1">
        <v>150000</v>
      </c>
      <c r="S33" s="51" t="s">
        <v>491</v>
      </c>
      <c r="T33" s="51" t="s">
        <v>489</v>
      </c>
    </row>
    <row r="34" spans="1:22" x14ac:dyDescent="0.25">
      <c r="A34" s="67">
        <v>98</v>
      </c>
      <c r="B34" s="11">
        <v>32</v>
      </c>
      <c r="C34" s="53">
        <f t="shared" si="1"/>
        <v>7010836.1331041101</v>
      </c>
      <c r="D34" s="3">
        <f t="shared" si="2"/>
        <v>4356247.6943559526</v>
      </c>
      <c r="E34" s="3">
        <f t="shared" si="3"/>
        <v>385822153.14552832</v>
      </c>
      <c r="F34" s="3"/>
      <c r="G34" s="11"/>
      <c r="H34" s="11"/>
      <c r="O34" s="27"/>
      <c r="P34" s="34" t="s">
        <v>313</v>
      </c>
      <c r="Q34" s="1">
        <v>300000</v>
      </c>
      <c r="S34" s="59">
        <v>820000</v>
      </c>
      <c r="T34" s="60" t="s">
        <v>490</v>
      </c>
    </row>
    <row r="35" spans="1:22" x14ac:dyDescent="0.25">
      <c r="A35" s="67">
        <v>98</v>
      </c>
      <c r="B35" s="11">
        <v>33</v>
      </c>
      <c r="C35" s="53">
        <f t="shared" si="1"/>
        <v>7080944.4944351511</v>
      </c>
      <c r="D35" s="3">
        <f t="shared" si="2"/>
        <v>4399810.1712995125</v>
      </c>
      <c r="E35" s="3">
        <f t="shared" ref="E35:E62" si="7">E34*$L$2+C35-D35</f>
        <v>396219730.53157449</v>
      </c>
      <c r="F35" s="3"/>
      <c r="G35" s="11"/>
      <c r="H35" s="11"/>
      <c r="O35" s="27"/>
      <c r="P35" s="34" t="s">
        <v>314</v>
      </c>
      <c r="Q35" s="1">
        <v>100000</v>
      </c>
      <c r="S35" s="50">
        <v>500000</v>
      </c>
      <c r="T35" s="51" t="s">
        <v>494</v>
      </c>
    </row>
    <row r="36" spans="1:22" x14ac:dyDescent="0.25">
      <c r="A36" s="67">
        <v>98</v>
      </c>
      <c r="B36" s="11">
        <v>34</v>
      </c>
      <c r="C36" s="3">
        <f t="shared" ref="C36:C62" si="8">C35*$K$2</f>
        <v>7151753.939379503</v>
      </c>
      <c r="D36" s="3">
        <f t="shared" ref="D36:D62" si="9">D35*$K$2</f>
        <v>4443808.2730125077</v>
      </c>
      <c r="E36" s="3">
        <f t="shared" si="7"/>
        <v>406852070.80857301</v>
      </c>
      <c r="F36" s="3"/>
      <c r="G36" s="11"/>
      <c r="H36" s="11"/>
      <c r="O36" s="27"/>
      <c r="P36" s="34" t="s">
        <v>315</v>
      </c>
      <c r="Q36" s="1">
        <v>200000</v>
      </c>
      <c r="S36" s="50">
        <v>130000</v>
      </c>
      <c r="T36" s="51" t="s">
        <v>577</v>
      </c>
      <c r="V36" t="s">
        <v>25</v>
      </c>
    </row>
    <row r="37" spans="1:22" x14ac:dyDescent="0.25">
      <c r="A37" s="67">
        <v>98</v>
      </c>
      <c r="B37" s="11">
        <v>35</v>
      </c>
      <c r="C37" s="3">
        <f t="shared" si="8"/>
        <v>7223271.4787732977</v>
      </c>
      <c r="D37" s="3">
        <f t="shared" si="9"/>
        <v>4488246.3557426324</v>
      </c>
      <c r="E37" s="3">
        <f t="shared" si="7"/>
        <v>417724137.34777516</v>
      </c>
      <c r="F37" s="3"/>
      <c r="G37" s="11"/>
      <c r="H37" s="11"/>
      <c r="O37" s="27"/>
      <c r="P37" s="18" t="s">
        <v>316</v>
      </c>
      <c r="Q37" s="18">
        <v>300000</v>
      </c>
      <c r="S37" s="50">
        <v>250000</v>
      </c>
      <c r="T37" s="51" t="s">
        <v>495</v>
      </c>
    </row>
    <row r="38" spans="1:22" x14ac:dyDescent="0.25">
      <c r="A38" s="67">
        <v>98</v>
      </c>
      <c r="B38" s="11">
        <v>36</v>
      </c>
      <c r="C38" s="3">
        <f t="shared" si="8"/>
        <v>7295504.1935610306</v>
      </c>
      <c r="D38" s="3">
        <f t="shared" si="9"/>
        <v>4533128.8193000592</v>
      </c>
      <c r="E38" s="49">
        <f t="shared" si="7"/>
        <v>428840995.46899164</v>
      </c>
      <c r="F38" s="3"/>
      <c r="G38" s="11"/>
      <c r="H38" s="11"/>
      <c r="O38" s="27"/>
      <c r="P38" s="35" t="s">
        <v>317</v>
      </c>
      <c r="Q38" s="1">
        <v>200000</v>
      </c>
      <c r="S38" s="50">
        <v>280000</v>
      </c>
      <c r="T38" s="51" t="s">
        <v>319</v>
      </c>
    </row>
    <row r="39" spans="1:22" x14ac:dyDescent="0.25">
      <c r="A39" s="68">
        <v>99</v>
      </c>
      <c r="B39" s="11">
        <v>37</v>
      </c>
      <c r="C39" s="47">
        <f t="shared" si="8"/>
        <v>7368459.2354966411</v>
      </c>
      <c r="D39" s="3">
        <f t="shared" si="9"/>
        <v>4578460.1074930597</v>
      </c>
      <c r="E39" s="3">
        <f t="shared" si="7"/>
        <v>440207814.50637507</v>
      </c>
      <c r="F39" s="3"/>
      <c r="G39" s="11"/>
      <c r="H39" s="11"/>
      <c r="J39" s="46">
        <v>1481000000</v>
      </c>
      <c r="K39" t="s">
        <v>639</v>
      </c>
      <c r="O39" s="27"/>
      <c r="P39" s="35" t="s">
        <v>318</v>
      </c>
      <c r="Q39" s="1">
        <v>20000</v>
      </c>
      <c r="S39" s="50">
        <f>SUM(S34:S38)</f>
        <v>1980000</v>
      </c>
      <c r="T39" s="51" t="s">
        <v>6</v>
      </c>
    </row>
    <row r="40" spans="1:22" x14ac:dyDescent="0.25">
      <c r="A40" s="68">
        <v>99</v>
      </c>
      <c r="B40" s="11">
        <v>38</v>
      </c>
      <c r="C40" s="47">
        <f t="shared" si="8"/>
        <v>7442143.8278516075</v>
      </c>
      <c r="D40" s="3">
        <f t="shared" si="9"/>
        <v>4624244.70856799</v>
      </c>
      <c r="E40" s="3">
        <f t="shared" si="7"/>
        <v>451829869.91578621</v>
      </c>
      <c r="F40" s="3"/>
      <c r="G40" s="11"/>
      <c r="H40" s="11"/>
      <c r="J40">
        <f>J39/46000000</f>
        <v>32.195652173913047</v>
      </c>
      <c r="K40" t="s">
        <v>640</v>
      </c>
      <c r="O40" s="27"/>
      <c r="P40" s="35" t="s">
        <v>320</v>
      </c>
      <c r="Q40" s="1">
        <v>50000</v>
      </c>
    </row>
    <row r="41" spans="1:22" x14ac:dyDescent="0.25">
      <c r="A41" s="68">
        <v>99</v>
      </c>
      <c r="B41" s="11">
        <v>39</v>
      </c>
      <c r="C41" s="47">
        <f t="shared" si="8"/>
        <v>7516565.2661301233</v>
      </c>
      <c r="D41" s="3">
        <f t="shared" si="9"/>
        <v>4670487.1556536695</v>
      </c>
      <c r="E41" s="3">
        <f t="shared" si="7"/>
        <v>463712545.42457843</v>
      </c>
      <c r="F41" s="3"/>
      <c r="G41" s="11"/>
      <c r="H41" s="11"/>
      <c r="O41" s="27"/>
      <c r="P41" s="35" t="s">
        <v>321</v>
      </c>
      <c r="Q41" s="1">
        <v>90000</v>
      </c>
    </row>
    <row r="42" spans="1:22" x14ac:dyDescent="0.25">
      <c r="A42" s="68">
        <v>99</v>
      </c>
      <c r="B42" s="11">
        <v>40</v>
      </c>
      <c r="C42" s="52">
        <f t="shared" si="8"/>
        <v>7591730.9187914245</v>
      </c>
      <c r="D42" s="3">
        <f t="shared" si="9"/>
        <v>4717192.0272102058</v>
      </c>
      <c r="E42" s="3">
        <f t="shared" si="7"/>
        <v>475861335.22465122</v>
      </c>
      <c r="F42" s="3"/>
      <c r="G42" s="11"/>
      <c r="H42" s="11"/>
      <c r="O42" s="27"/>
      <c r="P42" s="35" t="s">
        <v>322</v>
      </c>
      <c r="Q42" s="1">
        <v>50000</v>
      </c>
    </row>
    <row r="43" spans="1:22" x14ac:dyDescent="0.25">
      <c r="A43" s="68">
        <v>99</v>
      </c>
      <c r="B43" s="11">
        <v>41</v>
      </c>
      <c r="C43" s="52">
        <f t="shared" si="8"/>
        <v>7667648.2279793387</v>
      </c>
      <c r="D43" s="3">
        <f t="shared" si="9"/>
        <v>4764363.9474823074</v>
      </c>
      <c r="E43" s="3">
        <f t="shared" si="7"/>
        <v>488281846.20964134</v>
      </c>
      <c r="F43" s="3"/>
      <c r="G43" s="11"/>
      <c r="H43" s="11"/>
      <c r="O43" s="27"/>
      <c r="P43" s="35" t="s">
        <v>334</v>
      </c>
      <c r="Q43" s="1">
        <v>150000</v>
      </c>
    </row>
    <row r="44" spans="1:22" x14ac:dyDescent="0.25">
      <c r="A44" s="68">
        <v>99</v>
      </c>
      <c r="B44" s="11">
        <v>42</v>
      </c>
      <c r="C44" s="52">
        <f t="shared" si="8"/>
        <v>7744324.7102591321</v>
      </c>
      <c r="D44" s="3">
        <f t="shared" si="9"/>
        <v>4812007.5869571306</v>
      </c>
      <c r="E44" s="3">
        <f t="shared" si="7"/>
        <v>500979800.25713617</v>
      </c>
      <c r="F44" s="3"/>
      <c r="G44" s="11"/>
      <c r="H44" s="11"/>
      <c r="O44" s="27"/>
      <c r="P44" s="35" t="s">
        <v>323</v>
      </c>
      <c r="Q44" s="1">
        <v>15000</v>
      </c>
    </row>
    <row r="45" spans="1:22" x14ac:dyDescent="0.25">
      <c r="A45" s="68">
        <v>99</v>
      </c>
      <c r="B45" s="11">
        <v>43</v>
      </c>
      <c r="C45" s="53">
        <f t="shared" si="8"/>
        <v>7821767.9573617233</v>
      </c>
      <c r="D45" s="3">
        <f t="shared" si="9"/>
        <v>4860127.662826702</v>
      </c>
      <c r="E45" s="3">
        <f t="shared" si="7"/>
        <v>513961036.5568139</v>
      </c>
      <c r="F45" s="3"/>
      <c r="G45" s="11"/>
      <c r="H45" s="11"/>
      <c r="O45" s="27"/>
      <c r="P45" s="35" t="s">
        <v>324</v>
      </c>
      <c r="Q45" s="1">
        <v>20000</v>
      </c>
    </row>
    <row r="46" spans="1:22" x14ac:dyDescent="0.25">
      <c r="A46" s="68">
        <v>99</v>
      </c>
      <c r="B46" s="11">
        <v>44</v>
      </c>
      <c r="C46" s="53">
        <f t="shared" si="8"/>
        <v>7899985.6369353402</v>
      </c>
      <c r="D46" s="3">
        <f t="shared" si="9"/>
        <v>4908728.939454969</v>
      </c>
      <c r="E46" s="3">
        <f t="shared" si="7"/>
        <v>527231513.98543054</v>
      </c>
      <c r="F46" s="3"/>
      <c r="G46" s="11"/>
      <c r="H46" s="11"/>
      <c r="O46" s="27"/>
      <c r="P46" s="35" t="s">
        <v>325</v>
      </c>
      <c r="Q46" s="1">
        <v>40000</v>
      </c>
    </row>
    <row r="47" spans="1:22" x14ac:dyDescent="0.25">
      <c r="A47" s="68">
        <v>99</v>
      </c>
      <c r="B47" s="11">
        <v>45</v>
      </c>
      <c r="C47" s="53">
        <f t="shared" si="8"/>
        <v>7978985.4933046941</v>
      </c>
      <c r="D47" s="3">
        <f t="shared" si="9"/>
        <v>4957816.228849519</v>
      </c>
      <c r="E47" s="3">
        <f t="shared" si="7"/>
        <v>540797313.5295943</v>
      </c>
      <c r="F47" s="3"/>
      <c r="G47" s="11"/>
      <c r="H47" s="11"/>
      <c r="O47" s="27"/>
      <c r="P47" s="35" t="s">
        <v>327</v>
      </c>
      <c r="Q47" s="1">
        <v>150000</v>
      </c>
    </row>
    <row r="48" spans="1:22" x14ac:dyDescent="0.25">
      <c r="A48" s="70">
        <v>99</v>
      </c>
      <c r="B48" s="70">
        <v>46</v>
      </c>
      <c r="C48" s="71">
        <f t="shared" si="8"/>
        <v>8058775.3482377408</v>
      </c>
      <c r="D48" s="71">
        <f t="shared" si="9"/>
        <v>5007394.3911380144</v>
      </c>
      <c r="E48" s="71">
        <f t="shared" si="7"/>
        <v>554664640.75728595</v>
      </c>
      <c r="F48" s="3"/>
      <c r="G48" s="11"/>
      <c r="H48" s="11" t="s">
        <v>633</v>
      </c>
      <c r="P48" s="35" t="s">
        <v>329</v>
      </c>
      <c r="Q48" s="1">
        <v>75000</v>
      </c>
    </row>
    <row r="49" spans="1:17" x14ac:dyDescent="0.25">
      <c r="A49" s="68">
        <v>99</v>
      </c>
      <c r="B49" s="11">
        <v>47</v>
      </c>
      <c r="C49" s="3">
        <f t="shared" si="8"/>
        <v>8139363.101720118</v>
      </c>
      <c r="D49" s="3">
        <f t="shared" si="9"/>
        <v>5057468.3350493945</v>
      </c>
      <c r="E49" s="3">
        <f t="shared" si="7"/>
        <v>568839828.33910239</v>
      </c>
      <c r="F49" s="3"/>
      <c r="G49" s="11"/>
      <c r="H49" s="11"/>
      <c r="P49" s="35" t="s">
        <v>319</v>
      </c>
      <c r="Q49" s="1">
        <v>140000</v>
      </c>
    </row>
    <row r="50" spans="1:17" x14ac:dyDescent="0.25">
      <c r="A50" s="68">
        <v>99</v>
      </c>
      <c r="B50" s="11">
        <v>48</v>
      </c>
      <c r="C50" s="54">
        <f t="shared" si="8"/>
        <v>8220756.7327373195</v>
      </c>
      <c r="D50" s="54">
        <f t="shared" si="9"/>
        <v>5108043.0183998886</v>
      </c>
      <c r="E50" s="55">
        <f t="shared" si="7"/>
        <v>583329338.62022197</v>
      </c>
      <c r="F50" s="54"/>
      <c r="G50" s="11"/>
      <c r="H50" s="11"/>
      <c r="P50" s="2" t="s">
        <v>493</v>
      </c>
      <c r="Q50" s="3">
        <v>500000</v>
      </c>
    </row>
    <row r="51" spans="1:17" x14ac:dyDescent="0.25">
      <c r="A51" s="69">
        <v>1400</v>
      </c>
      <c r="B51" s="11">
        <v>49</v>
      </c>
      <c r="C51" s="47">
        <f t="shared" si="8"/>
        <v>8302964.3000646932</v>
      </c>
      <c r="D51" s="3">
        <f t="shared" si="9"/>
        <v>5159123.4485838879</v>
      </c>
      <c r="E51" s="3">
        <f t="shared" si="7"/>
        <v>598139766.24410725</v>
      </c>
      <c r="F51" s="3"/>
      <c r="G51" s="11"/>
      <c r="H51" s="11"/>
      <c r="P51" s="2" t="s">
        <v>496</v>
      </c>
      <c r="Q51" s="3">
        <v>1200000</v>
      </c>
    </row>
    <row r="52" spans="1:17" x14ac:dyDescent="0.25">
      <c r="A52" s="69">
        <v>1400</v>
      </c>
      <c r="B52" s="11">
        <v>50</v>
      </c>
      <c r="C52" s="47">
        <f t="shared" si="8"/>
        <v>8385993.9430653406</v>
      </c>
      <c r="D52" s="3">
        <f t="shared" si="9"/>
        <v>5210714.6830697265</v>
      </c>
      <c r="E52" s="3">
        <f t="shared" si="7"/>
        <v>613277840.82898498</v>
      </c>
      <c r="F52" s="3"/>
      <c r="G52" s="11"/>
      <c r="H52" s="11"/>
      <c r="P52" s="2"/>
      <c r="Q52" s="3"/>
    </row>
    <row r="53" spans="1:17" x14ac:dyDescent="0.25">
      <c r="A53" s="69">
        <v>1400</v>
      </c>
      <c r="B53" s="11">
        <v>51</v>
      </c>
      <c r="C53" s="47">
        <f t="shared" si="8"/>
        <v>8469853.8824959937</v>
      </c>
      <c r="D53" s="3">
        <f t="shared" si="9"/>
        <v>5262821.829900424</v>
      </c>
      <c r="E53" s="3">
        <f t="shared" si="7"/>
        <v>628750429.69816029</v>
      </c>
      <c r="F53" s="3"/>
      <c r="G53" s="11"/>
      <c r="H53" s="11"/>
      <c r="P53" s="2"/>
      <c r="Q53" s="3"/>
    </row>
    <row r="54" spans="1:17" x14ac:dyDescent="0.25">
      <c r="A54" s="69">
        <v>1400</v>
      </c>
      <c r="B54" s="11">
        <v>52</v>
      </c>
      <c r="C54" s="52">
        <f t="shared" si="8"/>
        <v>8554552.4213209543</v>
      </c>
      <c r="D54" s="3">
        <f t="shared" si="9"/>
        <v>5315450.0481994282</v>
      </c>
      <c r="E54" s="3">
        <f t="shared" si="7"/>
        <v>644564540.66524506</v>
      </c>
      <c r="F54" s="3"/>
      <c r="G54" s="11"/>
      <c r="H54" s="11"/>
      <c r="P54" s="2"/>
      <c r="Q54" s="3"/>
    </row>
    <row r="55" spans="1:17" x14ac:dyDescent="0.25">
      <c r="A55" s="69">
        <v>1400</v>
      </c>
      <c r="B55" s="11">
        <v>53</v>
      </c>
      <c r="C55" s="52">
        <f t="shared" si="8"/>
        <v>8640097.9455341641</v>
      </c>
      <c r="D55" s="3">
        <f t="shared" si="9"/>
        <v>5368604.5486814221</v>
      </c>
      <c r="E55" s="3">
        <f t="shared" si="7"/>
        <v>660727324.87540269</v>
      </c>
      <c r="F55" s="3"/>
      <c r="G55" s="11"/>
      <c r="H55" s="11"/>
      <c r="P55" s="2"/>
      <c r="Q55" s="3"/>
    </row>
    <row r="56" spans="1:17" x14ac:dyDescent="0.25">
      <c r="A56" s="69">
        <v>1400</v>
      </c>
      <c r="B56" s="11">
        <v>54</v>
      </c>
      <c r="C56" s="52">
        <f t="shared" si="8"/>
        <v>8726498.9249895066</v>
      </c>
      <c r="D56" s="3">
        <f t="shared" si="9"/>
        <v>5422290.5941682365</v>
      </c>
      <c r="E56" s="3">
        <f t="shared" si="7"/>
        <v>677246079.70373201</v>
      </c>
      <c r="F56" s="3"/>
      <c r="G56" s="11"/>
      <c r="H56" s="11"/>
      <c r="P56" s="2"/>
      <c r="Q56" s="3"/>
    </row>
    <row r="57" spans="1:17" x14ac:dyDescent="0.25">
      <c r="A57" s="69">
        <v>1400</v>
      </c>
      <c r="B57" s="11">
        <v>55</v>
      </c>
      <c r="C57" s="53">
        <f t="shared" si="8"/>
        <v>8813763.914239401</v>
      </c>
      <c r="D57" s="3">
        <f t="shared" si="9"/>
        <v>5476513.5001099193</v>
      </c>
      <c r="E57" s="3">
        <f t="shared" si="7"/>
        <v>694128251.71193612</v>
      </c>
      <c r="F57" s="3"/>
      <c r="G57" s="11"/>
      <c r="H57" s="11"/>
      <c r="P57" s="2"/>
      <c r="Q57" s="3"/>
    </row>
    <row r="58" spans="1:17" x14ac:dyDescent="0.25">
      <c r="A58" s="69">
        <v>1400</v>
      </c>
      <c r="B58" s="11">
        <v>56</v>
      </c>
      <c r="C58" s="53">
        <f t="shared" si="8"/>
        <v>8901901.5533817951</v>
      </c>
      <c r="D58" s="3">
        <f t="shared" si="9"/>
        <v>5531278.635111019</v>
      </c>
      <c r="E58" s="3">
        <f t="shared" si="7"/>
        <v>711381439.66444564</v>
      </c>
      <c r="F58" s="3"/>
      <c r="G58" s="11"/>
      <c r="H58" s="11"/>
      <c r="P58" s="2" t="s">
        <v>6</v>
      </c>
      <c r="Q58" s="3">
        <f>SUM(Q30:Q51)</f>
        <v>4015000</v>
      </c>
    </row>
    <row r="59" spans="1:17" x14ac:dyDescent="0.25">
      <c r="A59" s="69">
        <v>1400</v>
      </c>
      <c r="B59" s="11">
        <v>57</v>
      </c>
      <c r="C59" s="53">
        <f t="shared" si="8"/>
        <v>8990920.568915613</v>
      </c>
      <c r="D59" s="3">
        <f t="shared" si="9"/>
        <v>5586591.4214621289</v>
      </c>
      <c r="E59" s="3">
        <f t="shared" si="7"/>
        <v>729013397.60518801</v>
      </c>
      <c r="F59" s="3"/>
      <c r="G59" s="11"/>
      <c r="H59" s="11"/>
      <c r="P59" s="2" t="s">
        <v>335</v>
      </c>
      <c r="Q59" s="3">
        <f>Q58/30</f>
        <v>133833.33333333334</v>
      </c>
    </row>
    <row r="60" spans="1:17" x14ac:dyDescent="0.25">
      <c r="A60" s="69">
        <v>1400</v>
      </c>
      <c r="B60" s="11">
        <v>58</v>
      </c>
      <c r="C60" s="3">
        <f t="shared" si="8"/>
        <v>9080829.7746047694</v>
      </c>
      <c r="D60" s="3">
        <f t="shared" si="9"/>
        <v>5642457.3356767502</v>
      </c>
      <c r="E60" s="3">
        <f t="shared" si="7"/>
        <v>747032037.99621975</v>
      </c>
      <c r="F60" s="3"/>
      <c r="G60" s="11"/>
      <c r="H60" s="11"/>
    </row>
    <row r="61" spans="1:17" x14ac:dyDescent="0.25">
      <c r="A61" s="69">
        <v>1400</v>
      </c>
      <c r="B61" s="11">
        <v>59</v>
      </c>
      <c r="C61" s="3">
        <f t="shared" si="8"/>
        <v>9171638.0723508168</v>
      </c>
      <c r="D61" s="3">
        <f t="shared" si="9"/>
        <v>5698881.9090335174</v>
      </c>
      <c r="E61" s="3">
        <f t="shared" si="7"/>
        <v>765445434.91946149</v>
      </c>
      <c r="F61" s="3"/>
      <c r="G61" s="11"/>
      <c r="H61" s="11"/>
    </row>
    <row r="62" spans="1:17" x14ac:dyDescent="0.25">
      <c r="A62" s="69">
        <v>1400</v>
      </c>
      <c r="B62" s="11">
        <v>60</v>
      </c>
      <c r="C62" s="3">
        <f t="shared" si="8"/>
        <v>9263354.4530743249</v>
      </c>
      <c r="D62" s="3">
        <f t="shared" si="9"/>
        <v>5755870.728123853</v>
      </c>
      <c r="E62" s="49">
        <f t="shared" si="7"/>
        <v>784261827.34280121</v>
      </c>
      <c r="F62" s="3"/>
      <c r="G62" s="11"/>
      <c r="H62" s="11"/>
    </row>
    <row r="63" spans="1:17" x14ac:dyDescent="0.25">
      <c r="E63" s="28"/>
    </row>
    <row r="64" spans="1:17" x14ac:dyDescent="0.25">
      <c r="E64" s="28"/>
    </row>
    <row r="67" spans="1:1" x14ac:dyDescent="0.25">
      <c r="A67" t="s">
        <v>25</v>
      </c>
    </row>
  </sheetData>
  <conditionalFormatting sqref="G3:G6">
    <cfRule type="cellIs" dxfId="2" priority="3" operator="greaterThan">
      <formula>0</formula>
    </cfRule>
  </conditionalFormatting>
  <conditionalFormatting sqref="G2:G62">
    <cfRule type="cellIs" dxfId="1" priority="2" operator="greaterThan">
      <formula>0</formula>
    </cfRule>
  </conditionalFormatting>
  <conditionalFormatting sqref="G1:G1048576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C14" sqref="C14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35" bestFit="1" customWidth="1"/>
    <col min="4" max="4" width="12.28515625" customWidth="1"/>
    <col min="5" max="5" width="21.42578125" customWidth="1"/>
    <col min="6" max="6" width="12.85546875" customWidth="1"/>
    <col min="7" max="7" width="17.85546875" bestFit="1" customWidth="1"/>
  </cols>
  <sheetData>
    <row r="1" spans="1:7" ht="35.25" customHeight="1" x14ac:dyDescent="0.25">
      <c r="A1" t="s">
        <v>180</v>
      </c>
      <c r="B1" t="s">
        <v>267</v>
      </c>
      <c r="C1" t="s">
        <v>8</v>
      </c>
      <c r="D1" s="22" t="s">
        <v>280</v>
      </c>
      <c r="E1" s="22" t="s">
        <v>281</v>
      </c>
      <c r="F1" s="22" t="s">
        <v>285</v>
      </c>
      <c r="G1" t="s">
        <v>282</v>
      </c>
    </row>
    <row r="2" spans="1:7" x14ac:dyDescent="0.25">
      <c r="A2" t="s">
        <v>292</v>
      </c>
      <c r="B2" s="3">
        <v>50000</v>
      </c>
      <c r="C2" t="s">
        <v>1</v>
      </c>
      <c r="D2">
        <v>6</v>
      </c>
      <c r="E2">
        <f>E3+D2</f>
        <v>35</v>
      </c>
      <c r="F2">
        <v>1</v>
      </c>
      <c r="G2">
        <f>B2*(E2-F2)</f>
        <v>1700000</v>
      </c>
    </row>
    <row r="3" spans="1:7" x14ac:dyDescent="0.25">
      <c r="A3" t="s">
        <v>337</v>
      </c>
      <c r="B3" s="3">
        <v>15000000</v>
      </c>
      <c r="C3" t="s">
        <v>338</v>
      </c>
      <c r="D3">
        <v>2</v>
      </c>
      <c r="E3">
        <f t="shared" ref="E3:E19" si="0">E4+D3</f>
        <v>29</v>
      </c>
      <c r="F3">
        <v>1</v>
      </c>
      <c r="G3">
        <f t="shared" ref="G3:G21" si="1">B3*(E3-F3)</f>
        <v>420000000</v>
      </c>
    </row>
    <row r="4" spans="1:7" x14ac:dyDescent="0.25">
      <c r="A4" t="s">
        <v>350</v>
      </c>
      <c r="B4" s="3">
        <v>-3000000</v>
      </c>
      <c r="C4" t="s">
        <v>351</v>
      </c>
      <c r="D4">
        <v>1</v>
      </c>
      <c r="E4">
        <f t="shared" si="0"/>
        <v>27</v>
      </c>
      <c r="F4">
        <v>0</v>
      </c>
      <c r="G4">
        <f t="shared" si="1"/>
        <v>-81000000</v>
      </c>
    </row>
    <row r="5" spans="1:7" x14ac:dyDescent="0.25">
      <c r="A5" t="s">
        <v>416</v>
      </c>
      <c r="B5" s="3">
        <v>-3200900</v>
      </c>
      <c r="C5" t="s">
        <v>418</v>
      </c>
      <c r="D5">
        <v>2</v>
      </c>
      <c r="E5">
        <f t="shared" si="0"/>
        <v>26</v>
      </c>
      <c r="F5">
        <v>0</v>
      </c>
      <c r="G5">
        <f t="shared" si="1"/>
        <v>-83223400</v>
      </c>
    </row>
    <row r="6" spans="1:7" x14ac:dyDescent="0.25">
      <c r="A6" t="s">
        <v>428</v>
      </c>
      <c r="B6" s="3">
        <v>-3000900</v>
      </c>
      <c r="C6" t="s">
        <v>429</v>
      </c>
      <c r="D6">
        <v>2</v>
      </c>
      <c r="E6">
        <f t="shared" si="0"/>
        <v>24</v>
      </c>
      <c r="F6">
        <v>0</v>
      </c>
      <c r="G6">
        <f t="shared" si="1"/>
        <v>-72021600</v>
      </c>
    </row>
    <row r="7" spans="1:7" x14ac:dyDescent="0.25">
      <c r="A7" t="s">
        <v>441</v>
      </c>
      <c r="B7" s="3">
        <v>-5805900</v>
      </c>
      <c r="C7" t="s">
        <v>442</v>
      </c>
      <c r="D7">
        <v>22</v>
      </c>
      <c r="E7">
        <f t="shared" si="0"/>
        <v>22</v>
      </c>
      <c r="F7">
        <v>0</v>
      </c>
      <c r="G7">
        <f t="shared" si="1"/>
        <v>-127729800</v>
      </c>
    </row>
    <row r="8" spans="1:7" x14ac:dyDescent="0.25">
      <c r="A8" t="s">
        <v>484</v>
      </c>
      <c r="B8" s="3">
        <v>54417</v>
      </c>
      <c r="C8" s="9" t="s">
        <v>488</v>
      </c>
      <c r="D8">
        <v>0</v>
      </c>
      <c r="E8">
        <f t="shared" si="0"/>
        <v>0</v>
      </c>
      <c r="F8">
        <v>0</v>
      </c>
      <c r="G8">
        <f t="shared" si="1"/>
        <v>0</v>
      </c>
    </row>
    <row r="9" spans="1:7" x14ac:dyDescent="0.25">
      <c r="B9" s="3"/>
      <c r="D9">
        <v>0</v>
      </c>
      <c r="E9">
        <f t="shared" si="0"/>
        <v>0</v>
      </c>
      <c r="F9">
        <v>1</v>
      </c>
      <c r="G9">
        <f>B9*(E9-F9)</f>
        <v>0</v>
      </c>
    </row>
    <row r="10" spans="1:7" x14ac:dyDescent="0.25">
      <c r="B10" s="3"/>
      <c r="D10">
        <v>0</v>
      </c>
      <c r="E10">
        <f t="shared" si="0"/>
        <v>0</v>
      </c>
      <c r="F10">
        <v>1</v>
      </c>
      <c r="G10">
        <f t="shared" si="1"/>
        <v>0</v>
      </c>
    </row>
    <row r="11" spans="1:7" x14ac:dyDescent="0.25">
      <c r="B11" s="3"/>
      <c r="D11">
        <v>0</v>
      </c>
      <c r="E11">
        <f t="shared" si="0"/>
        <v>0</v>
      </c>
      <c r="F11">
        <v>1</v>
      </c>
      <c r="G11">
        <f t="shared" si="1"/>
        <v>0</v>
      </c>
    </row>
    <row r="12" spans="1:7" x14ac:dyDescent="0.25">
      <c r="B12" s="3"/>
      <c r="D12">
        <v>0</v>
      </c>
      <c r="E12">
        <f t="shared" si="0"/>
        <v>0</v>
      </c>
      <c r="F12">
        <v>1</v>
      </c>
      <c r="G12">
        <f t="shared" si="1"/>
        <v>0</v>
      </c>
    </row>
    <row r="13" spans="1:7" x14ac:dyDescent="0.25">
      <c r="B13" s="3"/>
      <c r="D13">
        <v>0</v>
      </c>
      <c r="E13">
        <f t="shared" si="0"/>
        <v>0</v>
      </c>
      <c r="F13">
        <v>1</v>
      </c>
      <c r="G13">
        <f t="shared" si="1"/>
        <v>0</v>
      </c>
    </row>
    <row r="14" spans="1:7" x14ac:dyDescent="0.25">
      <c r="B14" s="3"/>
      <c r="D14">
        <v>0</v>
      </c>
      <c r="E14">
        <f t="shared" si="0"/>
        <v>0</v>
      </c>
      <c r="F14">
        <v>1</v>
      </c>
      <c r="G14">
        <f t="shared" si="1"/>
        <v>0</v>
      </c>
    </row>
    <row r="15" spans="1:7" x14ac:dyDescent="0.25">
      <c r="B15" s="3"/>
      <c r="D15">
        <v>0</v>
      </c>
      <c r="E15">
        <f t="shared" si="0"/>
        <v>0</v>
      </c>
      <c r="F15">
        <v>1</v>
      </c>
      <c r="G15">
        <f t="shared" si="1"/>
        <v>0</v>
      </c>
    </row>
    <row r="16" spans="1:7" x14ac:dyDescent="0.25">
      <c r="B16" s="3"/>
      <c r="D16">
        <v>0</v>
      </c>
      <c r="E16">
        <f t="shared" si="0"/>
        <v>0</v>
      </c>
      <c r="F16">
        <v>1</v>
      </c>
      <c r="G16">
        <f t="shared" si="1"/>
        <v>0</v>
      </c>
    </row>
    <row r="17" spans="2:7" x14ac:dyDescent="0.25">
      <c r="B17" s="3"/>
      <c r="D17">
        <v>0</v>
      </c>
      <c r="E17">
        <f t="shared" si="0"/>
        <v>0</v>
      </c>
      <c r="F17">
        <v>1</v>
      </c>
      <c r="G17">
        <f t="shared" si="1"/>
        <v>0</v>
      </c>
    </row>
    <row r="18" spans="2:7" x14ac:dyDescent="0.25">
      <c r="B18" s="3"/>
      <c r="D18">
        <v>0</v>
      </c>
      <c r="E18">
        <f t="shared" si="0"/>
        <v>0</v>
      </c>
      <c r="F18">
        <v>1</v>
      </c>
      <c r="G18">
        <f t="shared" si="1"/>
        <v>0</v>
      </c>
    </row>
    <row r="19" spans="2:7" x14ac:dyDescent="0.25">
      <c r="B19" s="3"/>
      <c r="D19">
        <v>0</v>
      </c>
      <c r="E19">
        <f t="shared" si="0"/>
        <v>0</v>
      </c>
      <c r="F19">
        <v>1</v>
      </c>
      <c r="G19">
        <f t="shared" si="1"/>
        <v>0</v>
      </c>
    </row>
    <row r="20" spans="2:7" x14ac:dyDescent="0.25">
      <c r="B20" s="3"/>
      <c r="D20">
        <v>0</v>
      </c>
      <c r="E20">
        <f>E21+D20</f>
        <v>0</v>
      </c>
      <c r="F20">
        <v>1</v>
      </c>
      <c r="G20">
        <f t="shared" si="1"/>
        <v>0</v>
      </c>
    </row>
    <row r="21" spans="2:7" x14ac:dyDescent="0.25">
      <c r="B21" s="3"/>
      <c r="D21">
        <v>0</v>
      </c>
      <c r="E21">
        <f>D21</f>
        <v>0</v>
      </c>
      <c r="F21">
        <v>1</v>
      </c>
      <c r="G21">
        <f t="shared" si="1"/>
        <v>0</v>
      </c>
    </row>
    <row r="24" spans="2:7" x14ac:dyDescent="0.25">
      <c r="D24" t="s">
        <v>25</v>
      </c>
    </row>
    <row r="27" spans="2:7" x14ac:dyDescent="0.25">
      <c r="B27" s="7">
        <f>SUM(B2:B25)</f>
        <v>96717</v>
      </c>
      <c r="G27" s="7">
        <f>SUM(G2:G21)</f>
        <v>57725200</v>
      </c>
    </row>
    <row r="28" spans="2:7" x14ac:dyDescent="0.25">
      <c r="B28" t="s">
        <v>283</v>
      </c>
      <c r="G28" t="s">
        <v>284</v>
      </c>
    </row>
    <row r="30" spans="2:7" x14ac:dyDescent="0.25">
      <c r="G30" s="3">
        <f>G27/E2</f>
        <v>1649291.4285714286</v>
      </c>
    </row>
    <row r="31" spans="2:7" x14ac:dyDescent="0.25">
      <c r="G31" t="s">
        <v>286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D4" sqref="D4"/>
    </sheetView>
  </sheetViews>
  <sheetFormatPr defaultRowHeight="15" x14ac:dyDescent="0.25"/>
  <cols>
    <col min="1" max="1" width="10.7109375" bestFit="1" customWidth="1"/>
    <col min="2" max="2" width="12.28515625" bestFit="1" customWidth="1"/>
    <col min="3" max="3" width="12.42578125" bestFit="1" customWidth="1"/>
    <col min="4" max="4" width="13.28515625" customWidth="1"/>
    <col min="5" max="5" width="20.85546875" customWidth="1"/>
    <col min="6" max="6" width="14.42578125" customWidth="1"/>
    <col min="7" max="7" width="15.85546875" bestFit="1" customWidth="1"/>
  </cols>
  <sheetData>
    <row r="1" spans="1:7" ht="31.5" customHeight="1" x14ac:dyDescent="0.25">
      <c r="A1" t="s">
        <v>180</v>
      </c>
      <c r="B1" t="s">
        <v>267</v>
      </c>
      <c r="C1" t="s">
        <v>8</v>
      </c>
      <c r="D1" s="22" t="s">
        <v>280</v>
      </c>
      <c r="E1" s="22" t="s">
        <v>281</v>
      </c>
      <c r="F1" s="22" t="s">
        <v>285</v>
      </c>
      <c r="G1" t="s">
        <v>282</v>
      </c>
    </row>
    <row r="2" spans="1:7" x14ac:dyDescent="0.25">
      <c r="A2" t="s">
        <v>292</v>
      </c>
      <c r="B2" s="3">
        <v>50000</v>
      </c>
      <c r="C2" t="s">
        <v>1</v>
      </c>
      <c r="D2">
        <v>2</v>
      </c>
      <c r="E2">
        <f t="shared" ref="E2:E19" si="0">E3+D2</f>
        <v>62</v>
      </c>
      <c r="F2">
        <v>1</v>
      </c>
      <c r="G2">
        <f>B2*(E2-F2)</f>
        <v>3050000</v>
      </c>
    </row>
    <row r="3" spans="1:7" x14ac:dyDescent="0.25">
      <c r="A3" t="s">
        <v>300</v>
      </c>
      <c r="B3" s="3">
        <v>0</v>
      </c>
      <c r="D3">
        <v>60</v>
      </c>
      <c r="E3">
        <f>E4+D3</f>
        <v>60</v>
      </c>
      <c r="F3">
        <v>1</v>
      </c>
      <c r="G3">
        <f t="shared" ref="G3:G21" si="1">B3*(E3-F3)</f>
        <v>0</v>
      </c>
    </row>
    <row r="4" spans="1:7" x14ac:dyDescent="0.25">
      <c r="B4" s="3"/>
      <c r="D4">
        <v>0</v>
      </c>
      <c r="E4">
        <f t="shared" si="0"/>
        <v>0</v>
      </c>
      <c r="F4">
        <v>1</v>
      </c>
      <c r="G4">
        <f t="shared" si="1"/>
        <v>0</v>
      </c>
    </row>
    <row r="5" spans="1:7" x14ac:dyDescent="0.25">
      <c r="B5" s="3"/>
      <c r="D5">
        <v>0</v>
      </c>
      <c r="E5">
        <f t="shared" si="0"/>
        <v>0</v>
      </c>
      <c r="F5">
        <v>1</v>
      </c>
      <c r="G5">
        <f t="shared" si="1"/>
        <v>0</v>
      </c>
    </row>
    <row r="6" spans="1:7" x14ac:dyDescent="0.25">
      <c r="B6" s="3"/>
      <c r="D6">
        <v>0</v>
      </c>
      <c r="E6">
        <f t="shared" si="0"/>
        <v>0</v>
      </c>
      <c r="F6">
        <v>1</v>
      </c>
      <c r="G6">
        <f t="shared" si="1"/>
        <v>0</v>
      </c>
    </row>
    <row r="7" spans="1:7" x14ac:dyDescent="0.25">
      <c r="B7" s="3"/>
      <c r="D7">
        <v>0</v>
      </c>
      <c r="E7">
        <f t="shared" si="0"/>
        <v>0</v>
      </c>
      <c r="F7">
        <v>0</v>
      </c>
      <c r="G7">
        <f t="shared" si="1"/>
        <v>0</v>
      </c>
    </row>
    <row r="8" spans="1:7" x14ac:dyDescent="0.25">
      <c r="B8" s="3"/>
      <c r="D8">
        <v>0</v>
      </c>
      <c r="E8">
        <f t="shared" si="0"/>
        <v>0</v>
      </c>
      <c r="F8">
        <v>0</v>
      </c>
      <c r="G8">
        <f t="shared" si="1"/>
        <v>0</v>
      </c>
    </row>
    <row r="9" spans="1:7" x14ac:dyDescent="0.25">
      <c r="B9" s="3"/>
      <c r="D9">
        <v>0</v>
      </c>
      <c r="E9">
        <f t="shared" si="0"/>
        <v>0</v>
      </c>
      <c r="F9">
        <v>1</v>
      </c>
      <c r="G9">
        <f>B9*(E9-F9)</f>
        <v>0</v>
      </c>
    </row>
    <row r="10" spans="1:7" x14ac:dyDescent="0.25">
      <c r="B10" s="3"/>
      <c r="D10">
        <v>0</v>
      </c>
      <c r="E10">
        <f t="shared" si="0"/>
        <v>0</v>
      </c>
      <c r="F10">
        <v>1</v>
      </c>
      <c r="G10">
        <f t="shared" si="1"/>
        <v>0</v>
      </c>
    </row>
    <row r="11" spans="1:7" x14ac:dyDescent="0.25">
      <c r="B11" s="3"/>
      <c r="D11">
        <v>0</v>
      </c>
      <c r="E11">
        <f t="shared" si="0"/>
        <v>0</v>
      </c>
      <c r="F11">
        <v>1</v>
      </c>
      <c r="G11">
        <f t="shared" si="1"/>
        <v>0</v>
      </c>
    </row>
    <row r="12" spans="1:7" x14ac:dyDescent="0.25">
      <c r="B12" s="3"/>
      <c r="D12">
        <v>0</v>
      </c>
      <c r="E12">
        <f t="shared" si="0"/>
        <v>0</v>
      </c>
      <c r="F12">
        <v>1</v>
      </c>
      <c r="G12">
        <f t="shared" si="1"/>
        <v>0</v>
      </c>
    </row>
    <row r="13" spans="1:7" x14ac:dyDescent="0.25">
      <c r="B13" s="3"/>
      <c r="D13">
        <v>0</v>
      </c>
      <c r="E13">
        <f t="shared" si="0"/>
        <v>0</v>
      </c>
      <c r="F13">
        <v>1</v>
      </c>
      <c r="G13">
        <f t="shared" si="1"/>
        <v>0</v>
      </c>
    </row>
    <row r="14" spans="1:7" x14ac:dyDescent="0.25">
      <c r="B14" s="3"/>
      <c r="D14">
        <v>0</v>
      </c>
      <c r="E14">
        <f t="shared" si="0"/>
        <v>0</v>
      </c>
      <c r="F14">
        <v>1</v>
      </c>
      <c r="G14">
        <f t="shared" si="1"/>
        <v>0</v>
      </c>
    </row>
    <row r="15" spans="1:7" x14ac:dyDescent="0.25">
      <c r="B15" s="3"/>
      <c r="D15">
        <v>0</v>
      </c>
      <c r="E15">
        <f t="shared" si="0"/>
        <v>0</v>
      </c>
      <c r="F15">
        <v>1</v>
      </c>
      <c r="G15">
        <f t="shared" si="1"/>
        <v>0</v>
      </c>
    </row>
    <row r="16" spans="1:7" x14ac:dyDescent="0.25">
      <c r="B16" s="3"/>
      <c r="D16">
        <v>0</v>
      </c>
      <c r="E16">
        <f t="shared" si="0"/>
        <v>0</v>
      </c>
      <c r="F16">
        <v>1</v>
      </c>
      <c r="G16">
        <f t="shared" si="1"/>
        <v>0</v>
      </c>
    </row>
    <row r="17" spans="2:7" x14ac:dyDescent="0.25">
      <c r="B17" s="3"/>
      <c r="D17">
        <v>0</v>
      </c>
      <c r="E17">
        <f t="shared" si="0"/>
        <v>0</v>
      </c>
      <c r="F17">
        <v>1</v>
      </c>
      <c r="G17">
        <f t="shared" si="1"/>
        <v>0</v>
      </c>
    </row>
    <row r="18" spans="2:7" x14ac:dyDescent="0.25">
      <c r="B18" s="3"/>
      <c r="D18">
        <v>0</v>
      </c>
      <c r="E18">
        <f t="shared" si="0"/>
        <v>0</v>
      </c>
      <c r="F18">
        <v>1</v>
      </c>
      <c r="G18">
        <f t="shared" si="1"/>
        <v>0</v>
      </c>
    </row>
    <row r="19" spans="2:7" x14ac:dyDescent="0.25">
      <c r="B19" s="3"/>
      <c r="D19">
        <v>0</v>
      </c>
      <c r="E19">
        <f t="shared" si="0"/>
        <v>0</v>
      </c>
      <c r="F19">
        <v>1</v>
      </c>
      <c r="G19">
        <f t="shared" si="1"/>
        <v>0</v>
      </c>
    </row>
    <row r="20" spans="2:7" x14ac:dyDescent="0.25">
      <c r="B20" s="3"/>
      <c r="D20">
        <v>0</v>
      </c>
      <c r="E20">
        <f>E21+D20</f>
        <v>0</v>
      </c>
      <c r="F20">
        <v>1</v>
      </c>
      <c r="G20">
        <f t="shared" si="1"/>
        <v>0</v>
      </c>
    </row>
    <row r="21" spans="2:7" x14ac:dyDescent="0.25">
      <c r="B21" s="3"/>
      <c r="D21">
        <v>0</v>
      </c>
      <c r="E21">
        <f>D21</f>
        <v>0</v>
      </c>
      <c r="F21">
        <v>1</v>
      </c>
      <c r="G21">
        <f t="shared" si="1"/>
        <v>0</v>
      </c>
    </row>
    <row r="24" spans="2:7" x14ac:dyDescent="0.25">
      <c r="D24" t="s">
        <v>25</v>
      </c>
    </row>
    <row r="27" spans="2:7" x14ac:dyDescent="0.25">
      <c r="B27" s="7">
        <f>SUM(B2:B25)</f>
        <v>50000</v>
      </c>
      <c r="G27" s="7">
        <f>SUM(G2:G21)</f>
        <v>3050000</v>
      </c>
    </row>
    <row r="28" spans="2:7" x14ac:dyDescent="0.25">
      <c r="B28" t="s">
        <v>283</v>
      </c>
      <c r="G28" t="s">
        <v>284</v>
      </c>
    </row>
    <row r="30" spans="2:7" x14ac:dyDescent="0.25">
      <c r="G30" s="3">
        <f>G27/E2</f>
        <v>49193.548387096773</v>
      </c>
    </row>
    <row r="31" spans="2:7" x14ac:dyDescent="0.25">
      <c r="G31" t="s">
        <v>286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3"/>
  <sheetViews>
    <sheetView topLeftCell="A25" workbookViewId="0">
      <selection activeCell="G31" sqref="G31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6.140625" bestFit="1" customWidth="1"/>
    <col min="4" max="4" width="35.28515625" bestFit="1" customWidth="1"/>
    <col min="6" max="6" width="18.85546875" bestFit="1" customWidth="1"/>
    <col min="7" max="7" width="16.7109375" bestFit="1" customWidth="1"/>
    <col min="8" max="8" width="10.7109375" bestFit="1" customWidth="1"/>
    <col min="9" max="9" width="10.42578125" bestFit="1" customWidth="1"/>
    <col min="10" max="10" width="10.28515625" bestFit="1" customWidth="1"/>
    <col min="14" max="14" width="11.28515625" bestFit="1" customWidth="1"/>
    <col min="15" max="15" width="17.85546875" bestFit="1" customWidth="1"/>
    <col min="16" max="16" width="15.7109375" bestFit="1" customWidth="1"/>
    <col min="17" max="17" width="16.140625" bestFit="1" customWidth="1"/>
    <col min="18" max="19" width="17.85546875" bestFit="1" customWidth="1"/>
    <col min="20" max="20" width="19.28515625" customWidth="1"/>
    <col min="21" max="21" width="16.140625" bestFit="1" customWidth="1"/>
    <col min="22" max="23" width="17.85546875" bestFit="1" customWidth="1"/>
  </cols>
  <sheetData>
    <row r="1" spans="1:21" x14ac:dyDescent="0.25">
      <c r="A1" t="s">
        <v>180</v>
      </c>
      <c r="B1" t="s">
        <v>181</v>
      </c>
      <c r="C1" s="18" t="s">
        <v>182</v>
      </c>
      <c r="D1" s="18" t="s">
        <v>8</v>
      </c>
      <c r="E1" t="s">
        <v>183</v>
      </c>
    </row>
    <row r="2" spans="1:21" x14ac:dyDescent="0.25">
      <c r="A2" t="s">
        <v>179</v>
      </c>
      <c r="B2" s="18">
        <v>64500000</v>
      </c>
      <c r="C2" s="18">
        <f>B2</f>
        <v>64500000</v>
      </c>
      <c r="D2" s="18" t="s">
        <v>185</v>
      </c>
      <c r="E2">
        <v>45</v>
      </c>
      <c r="F2" s="18">
        <f>C2*E2</f>
        <v>2902500000</v>
      </c>
    </row>
    <row r="3" spans="1:21" x14ac:dyDescent="0.25">
      <c r="A3" t="s">
        <v>143</v>
      </c>
      <c r="B3" s="18">
        <v>-16000000</v>
      </c>
      <c r="C3" s="18">
        <f>C2+B3</f>
        <v>48500000</v>
      </c>
      <c r="D3" s="18" t="s">
        <v>186</v>
      </c>
      <c r="E3">
        <v>25</v>
      </c>
      <c r="F3" s="18">
        <f t="shared" ref="F3" si="0">C3*E3</f>
        <v>1212500000</v>
      </c>
    </row>
    <row r="4" spans="1:21" x14ac:dyDescent="0.25">
      <c r="A4" t="s">
        <v>184</v>
      </c>
      <c r="B4" s="18">
        <v>-30000000</v>
      </c>
      <c r="C4" s="18">
        <f t="shared" ref="C4:C19" si="1">C3+B4</f>
        <v>18500000</v>
      </c>
      <c r="D4" s="18" t="s">
        <v>187</v>
      </c>
      <c r="E4">
        <v>1</v>
      </c>
      <c r="F4" s="18">
        <f>C4*E4</f>
        <v>18500000</v>
      </c>
    </row>
    <row r="5" spans="1:21" x14ac:dyDescent="0.25">
      <c r="A5" t="s">
        <v>188</v>
      </c>
      <c r="B5" s="18">
        <v>-10000000</v>
      </c>
      <c r="C5" s="18">
        <f t="shared" si="1"/>
        <v>8500000</v>
      </c>
      <c r="D5" s="18" t="s">
        <v>186</v>
      </c>
      <c r="E5">
        <v>1</v>
      </c>
      <c r="F5" s="18">
        <f t="shared" ref="F5:F10" si="2">C5*E5</f>
        <v>8500000</v>
      </c>
    </row>
    <row r="6" spans="1:21" x14ac:dyDescent="0.25">
      <c r="A6" t="s">
        <v>196</v>
      </c>
      <c r="B6" s="18">
        <v>-4000000</v>
      </c>
      <c r="C6" s="18">
        <f t="shared" si="1"/>
        <v>4500000</v>
      </c>
      <c r="D6" s="18" t="s">
        <v>197</v>
      </c>
      <c r="E6">
        <v>106</v>
      </c>
      <c r="F6" s="18">
        <f t="shared" si="2"/>
        <v>477000000</v>
      </c>
    </row>
    <row r="7" spans="1:21" x14ac:dyDescent="0.25">
      <c r="A7" t="s">
        <v>473</v>
      </c>
      <c r="B7" s="18">
        <v>-4000000</v>
      </c>
      <c r="C7" s="18">
        <f t="shared" si="1"/>
        <v>500000</v>
      </c>
      <c r="D7" s="18" t="s">
        <v>475</v>
      </c>
      <c r="E7">
        <v>1</v>
      </c>
      <c r="F7" s="18">
        <f>C7*E7</f>
        <v>500000</v>
      </c>
    </row>
    <row r="8" spans="1:21" x14ac:dyDescent="0.25">
      <c r="B8" s="18"/>
      <c r="C8" s="18">
        <f t="shared" si="1"/>
        <v>500000</v>
      </c>
      <c r="D8" s="18"/>
      <c r="F8" s="18">
        <f t="shared" si="2"/>
        <v>0</v>
      </c>
    </row>
    <row r="9" spans="1:21" x14ac:dyDescent="0.25">
      <c r="B9" s="18"/>
      <c r="C9" s="18">
        <f t="shared" si="1"/>
        <v>500000</v>
      </c>
      <c r="D9" s="18"/>
      <c r="F9" s="18">
        <f t="shared" si="2"/>
        <v>0</v>
      </c>
    </row>
    <row r="10" spans="1:21" x14ac:dyDescent="0.25">
      <c r="B10" s="18"/>
      <c r="C10" s="18">
        <f t="shared" si="1"/>
        <v>500000</v>
      </c>
      <c r="D10" s="18"/>
      <c r="F10" s="18">
        <f t="shared" si="2"/>
        <v>0</v>
      </c>
    </row>
    <row r="11" spans="1:21" x14ac:dyDescent="0.25">
      <c r="B11" s="18"/>
      <c r="C11" s="18">
        <f t="shared" si="1"/>
        <v>500000</v>
      </c>
      <c r="D11" s="18"/>
      <c r="F11" s="18"/>
    </row>
    <row r="12" spans="1:21" ht="45" x14ac:dyDescent="0.25">
      <c r="B12" s="18"/>
      <c r="C12" s="18">
        <f t="shared" si="1"/>
        <v>500000</v>
      </c>
      <c r="D12" s="18"/>
      <c r="F12" s="18"/>
      <c r="O12" s="23" t="s">
        <v>232</v>
      </c>
      <c r="P12" s="23" t="s">
        <v>234</v>
      </c>
      <c r="Q12" s="23" t="s">
        <v>233</v>
      </c>
      <c r="R12" s="23" t="s">
        <v>235</v>
      </c>
    </row>
    <row r="13" spans="1:21" x14ac:dyDescent="0.25">
      <c r="B13" s="18"/>
      <c r="C13" s="18">
        <f t="shared" si="1"/>
        <v>500000</v>
      </c>
      <c r="D13" s="18"/>
      <c r="F13" s="18"/>
      <c r="O13" s="24">
        <v>6</v>
      </c>
      <c r="P13" s="24">
        <v>36</v>
      </c>
      <c r="Q13" s="23">
        <v>0.5</v>
      </c>
      <c r="R13">
        <f>P13/Q13</f>
        <v>72</v>
      </c>
      <c r="S13">
        <f>$R$13*$O$13/O13</f>
        <v>72</v>
      </c>
      <c r="U13">
        <f>O13*R13*30.5</f>
        <v>13176</v>
      </c>
    </row>
    <row r="14" spans="1:21" x14ac:dyDescent="0.25">
      <c r="B14" s="18"/>
      <c r="C14" s="18">
        <f t="shared" si="1"/>
        <v>500000</v>
      </c>
      <c r="D14" s="18"/>
      <c r="F14" s="18"/>
      <c r="O14" s="24">
        <v>9</v>
      </c>
      <c r="P14" s="24">
        <v>37</v>
      </c>
      <c r="Q14" s="23">
        <v>0.75</v>
      </c>
      <c r="R14">
        <f t="shared" ref="R14:R19" si="3">P14/Q14</f>
        <v>49.333333333333336</v>
      </c>
      <c r="S14">
        <f>$R$13*$O$13/O14</f>
        <v>48</v>
      </c>
      <c r="U14">
        <f t="shared" ref="U14:U19" si="4">O14*R14*30.5</f>
        <v>13542</v>
      </c>
    </row>
    <row r="15" spans="1:21" x14ac:dyDescent="0.25">
      <c r="B15" s="18"/>
      <c r="C15" s="18">
        <f t="shared" si="1"/>
        <v>500000</v>
      </c>
      <c r="D15" s="18"/>
      <c r="F15" s="18"/>
      <c r="O15" s="24">
        <v>12</v>
      </c>
      <c r="P15" s="24">
        <v>38</v>
      </c>
      <c r="Q15" s="23">
        <v>1</v>
      </c>
      <c r="R15">
        <f t="shared" si="3"/>
        <v>38</v>
      </c>
      <c r="S15">
        <f t="shared" ref="S15:S19" si="5">$R$13*$O$13/O15</f>
        <v>36</v>
      </c>
      <c r="U15">
        <f t="shared" si="4"/>
        <v>13908</v>
      </c>
    </row>
    <row r="16" spans="1:21" x14ac:dyDescent="0.25">
      <c r="B16" s="18"/>
      <c r="C16" s="18">
        <f t="shared" si="1"/>
        <v>500000</v>
      </c>
      <c r="D16" s="18"/>
      <c r="F16" s="18"/>
      <c r="O16" s="24">
        <v>18</v>
      </c>
      <c r="P16" s="24">
        <v>41</v>
      </c>
      <c r="Q16" s="23">
        <v>2</v>
      </c>
      <c r="R16">
        <f t="shared" si="3"/>
        <v>20.5</v>
      </c>
      <c r="S16">
        <f t="shared" si="5"/>
        <v>24</v>
      </c>
      <c r="U16">
        <f t="shared" si="4"/>
        <v>11254.5</v>
      </c>
    </row>
    <row r="17" spans="2:21" x14ac:dyDescent="0.25">
      <c r="B17" s="18"/>
      <c r="C17" s="18">
        <f t="shared" si="1"/>
        <v>500000</v>
      </c>
      <c r="D17" s="18"/>
      <c r="F17" s="18"/>
      <c r="O17" s="24">
        <v>24</v>
      </c>
      <c r="P17" s="24">
        <v>44</v>
      </c>
      <c r="Q17" s="23">
        <v>3</v>
      </c>
      <c r="R17">
        <f t="shared" si="3"/>
        <v>14.666666666666666</v>
      </c>
      <c r="S17">
        <f t="shared" si="5"/>
        <v>18</v>
      </c>
      <c r="U17">
        <f t="shared" si="4"/>
        <v>10736</v>
      </c>
    </row>
    <row r="18" spans="2:21" x14ac:dyDescent="0.25">
      <c r="B18" s="18"/>
      <c r="C18" s="18">
        <f t="shared" si="1"/>
        <v>500000</v>
      </c>
      <c r="D18" s="18"/>
      <c r="F18" s="18"/>
      <c r="O18" s="24">
        <v>30</v>
      </c>
      <c r="P18" s="24">
        <v>47</v>
      </c>
      <c r="Q18" s="23">
        <v>4</v>
      </c>
      <c r="R18">
        <f t="shared" si="3"/>
        <v>11.75</v>
      </c>
      <c r="S18">
        <f t="shared" si="5"/>
        <v>14.4</v>
      </c>
      <c r="U18">
        <f t="shared" si="4"/>
        <v>10751.25</v>
      </c>
    </row>
    <row r="19" spans="2:21" x14ac:dyDescent="0.25">
      <c r="B19" s="18"/>
      <c r="C19" s="18">
        <f t="shared" si="1"/>
        <v>500000</v>
      </c>
      <c r="D19" s="18"/>
      <c r="F19" s="18"/>
      <c r="O19" s="24">
        <v>36</v>
      </c>
      <c r="P19" s="24">
        <v>50</v>
      </c>
      <c r="Q19" s="23">
        <v>5</v>
      </c>
      <c r="R19">
        <f t="shared" si="3"/>
        <v>10</v>
      </c>
      <c r="S19">
        <f t="shared" si="5"/>
        <v>12</v>
      </c>
      <c r="U19">
        <f t="shared" si="4"/>
        <v>10980</v>
      </c>
    </row>
    <row r="20" spans="2:21" x14ac:dyDescent="0.25">
      <c r="F20" s="18">
        <f>SUM(F2:F15)</f>
        <v>4619500000</v>
      </c>
      <c r="G20" t="s">
        <v>189</v>
      </c>
      <c r="H20">
        <v>24</v>
      </c>
      <c r="I20" t="s">
        <v>190</v>
      </c>
    </row>
    <row r="21" spans="2:21" x14ac:dyDescent="0.25">
      <c r="P21" t="s">
        <v>25</v>
      </c>
    </row>
    <row r="22" spans="2:21" x14ac:dyDescent="0.25">
      <c r="F22" s="18">
        <f>F20*H20/36500</f>
        <v>3037479.4520547944</v>
      </c>
      <c r="G22" t="s">
        <v>191</v>
      </c>
    </row>
    <row r="28" spans="2:21" x14ac:dyDescent="0.25">
      <c r="G28" s="11" t="s">
        <v>593</v>
      </c>
      <c r="H28" s="11" t="s">
        <v>180</v>
      </c>
      <c r="I28" s="11" t="s">
        <v>592</v>
      </c>
      <c r="J28" s="11" t="s">
        <v>582</v>
      </c>
    </row>
    <row r="29" spans="2:21" x14ac:dyDescent="0.25">
      <c r="G29" s="11">
        <f>$I$41-I29</f>
        <v>55000</v>
      </c>
      <c r="H29" s="11" t="s">
        <v>590</v>
      </c>
      <c r="I29" s="11">
        <v>165000</v>
      </c>
      <c r="J29" s="11" t="s">
        <v>583</v>
      </c>
    </row>
    <row r="30" spans="2:21" x14ac:dyDescent="0.25">
      <c r="G30" s="11">
        <f t="shared" ref="G30:G36" si="6">$I$41-I30</f>
        <v>20000</v>
      </c>
      <c r="H30" s="11" t="s">
        <v>591</v>
      </c>
      <c r="I30" s="11">
        <v>200000</v>
      </c>
      <c r="J30" s="11" t="s">
        <v>584</v>
      </c>
    </row>
    <row r="31" spans="2:21" x14ac:dyDescent="0.25">
      <c r="G31" s="11">
        <f t="shared" si="6"/>
        <v>2500</v>
      </c>
      <c r="H31" s="11" t="s">
        <v>585</v>
      </c>
      <c r="I31" s="11">
        <v>217500</v>
      </c>
      <c r="J31" s="11" t="s">
        <v>492</v>
      </c>
    </row>
    <row r="32" spans="2:21" x14ac:dyDescent="0.25">
      <c r="G32" s="11">
        <f t="shared" si="6"/>
        <v>35000</v>
      </c>
      <c r="H32" s="65">
        <v>34617</v>
      </c>
      <c r="I32" s="11">
        <v>185000</v>
      </c>
      <c r="J32" s="11" t="s">
        <v>577</v>
      </c>
    </row>
    <row r="33" spans="6:23" x14ac:dyDescent="0.25">
      <c r="G33" s="11">
        <f t="shared" si="6"/>
        <v>3000</v>
      </c>
      <c r="H33" s="11" t="s">
        <v>589</v>
      </c>
      <c r="I33" s="11">
        <v>217000</v>
      </c>
      <c r="J33" s="11" t="s">
        <v>586</v>
      </c>
    </row>
    <row r="34" spans="6:23" x14ac:dyDescent="0.25">
      <c r="G34" s="11">
        <f t="shared" si="6"/>
        <v>3000</v>
      </c>
      <c r="H34" s="11" t="s">
        <v>589</v>
      </c>
      <c r="I34" s="11">
        <v>217000</v>
      </c>
      <c r="J34" s="11" t="s">
        <v>587</v>
      </c>
    </row>
    <row r="35" spans="6:23" x14ac:dyDescent="0.25">
      <c r="G35" s="11">
        <f t="shared" si="6"/>
        <v>2500</v>
      </c>
      <c r="H35" s="11" t="s">
        <v>585</v>
      </c>
      <c r="I35" s="11">
        <v>217500</v>
      </c>
      <c r="J35" s="11" t="s">
        <v>588</v>
      </c>
    </row>
    <row r="36" spans="6:23" ht="75" x14ac:dyDescent="0.25">
      <c r="F36" t="s">
        <v>25</v>
      </c>
      <c r="G36" s="11">
        <f t="shared" si="6"/>
        <v>1000</v>
      </c>
      <c r="H36" s="11" t="s">
        <v>691</v>
      </c>
      <c r="I36" s="11">
        <v>219000</v>
      </c>
      <c r="J36" s="11" t="s">
        <v>690</v>
      </c>
      <c r="O36" s="22" t="s">
        <v>657</v>
      </c>
    </row>
    <row r="37" spans="6:23" x14ac:dyDescent="0.25">
      <c r="G37" s="11"/>
      <c r="H37" s="11"/>
      <c r="I37" s="11"/>
      <c r="J37" s="11"/>
    </row>
    <row r="38" spans="6:23" x14ac:dyDescent="0.25">
      <c r="G38" s="11"/>
      <c r="H38" s="11"/>
      <c r="I38" s="11"/>
      <c r="J38" s="11"/>
    </row>
    <row r="39" spans="6:23" x14ac:dyDescent="0.25">
      <c r="G39" s="11"/>
      <c r="H39" s="11"/>
      <c r="I39" s="11"/>
      <c r="J39" s="11"/>
    </row>
    <row r="40" spans="6:23" x14ac:dyDescent="0.25">
      <c r="G40" s="11"/>
      <c r="H40" s="11"/>
      <c r="I40" s="11"/>
      <c r="J40" s="11"/>
      <c r="O40" t="s">
        <v>660</v>
      </c>
      <c r="P40" t="s">
        <v>659</v>
      </c>
      <c r="Q40" t="s">
        <v>658</v>
      </c>
      <c r="R40" t="s">
        <v>661</v>
      </c>
      <c r="S40" t="s">
        <v>663</v>
      </c>
      <c r="T40" t="s">
        <v>662</v>
      </c>
      <c r="U40" t="s">
        <v>664</v>
      </c>
      <c r="V40" t="s">
        <v>665</v>
      </c>
      <c r="W40" t="s">
        <v>666</v>
      </c>
    </row>
    <row r="41" spans="6:23" x14ac:dyDescent="0.25">
      <c r="G41" s="11"/>
      <c r="H41" s="11"/>
      <c r="I41" s="11">
        <v>220000</v>
      </c>
      <c r="J41" s="11" t="s">
        <v>594</v>
      </c>
      <c r="N41" t="s">
        <v>667</v>
      </c>
      <c r="O41" s="18">
        <v>9322000000</v>
      </c>
      <c r="P41">
        <v>137</v>
      </c>
      <c r="Q41" s="18">
        <v>68000000</v>
      </c>
      <c r="R41" s="18">
        <f>P41*Q41</f>
        <v>9316000000</v>
      </c>
      <c r="S41" s="7">
        <f>Q41-S45</f>
        <v>45518867.924528301</v>
      </c>
      <c r="T41" s="7">
        <f>S41*106</f>
        <v>4825000000</v>
      </c>
      <c r="U41" s="7">
        <f>Q43-U42</f>
        <v>112499998</v>
      </c>
      <c r="V41" s="7">
        <f>U41*31</f>
        <v>3487499938</v>
      </c>
      <c r="W41" s="7">
        <f>T41+V41</f>
        <v>8312499938</v>
      </c>
    </row>
    <row r="42" spans="6:23" x14ac:dyDescent="0.25">
      <c r="G42" s="11"/>
      <c r="H42" s="11"/>
      <c r="I42" s="11"/>
      <c r="J42" s="11"/>
      <c r="N42" t="s">
        <v>668</v>
      </c>
      <c r="O42" s="18">
        <v>7100000000</v>
      </c>
      <c r="P42">
        <v>106</v>
      </c>
      <c r="Q42" s="18">
        <v>44500000</v>
      </c>
      <c r="R42" s="18">
        <f>P42*Q42</f>
        <v>4717000000</v>
      </c>
      <c r="S42" s="7">
        <f>O42/P42</f>
        <v>66981132.075471699</v>
      </c>
      <c r="T42" s="7">
        <f>S42*106</f>
        <v>7100000000</v>
      </c>
      <c r="U42">
        <v>2</v>
      </c>
      <c r="V42" s="7">
        <f>U42*31</f>
        <v>62</v>
      </c>
      <c r="W42" s="7">
        <f>T42+V42</f>
        <v>7100000062</v>
      </c>
    </row>
    <row r="43" spans="6:23" x14ac:dyDescent="0.25">
      <c r="G43" s="11"/>
      <c r="H43" s="11"/>
      <c r="I43" s="11"/>
      <c r="J43" s="11"/>
      <c r="Q43" s="7">
        <f>Q41+Q42</f>
        <v>112500000</v>
      </c>
      <c r="S43" s="7">
        <f>S41+S42</f>
        <v>112500000</v>
      </c>
    </row>
    <row r="44" spans="6:23" x14ac:dyDescent="0.25">
      <c r="G44" s="11"/>
      <c r="H44" s="11"/>
      <c r="I44" s="11"/>
      <c r="J44" s="11"/>
    </row>
    <row r="45" spans="6:23" x14ac:dyDescent="0.25">
      <c r="S45" s="7">
        <f>S42-Q42</f>
        <v>22481132.075471699</v>
      </c>
    </row>
    <row r="50" spans="15:20" x14ac:dyDescent="0.25">
      <c r="P50" t="s">
        <v>670</v>
      </c>
      <c r="Q50" t="s">
        <v>669</v>
      </c>
      <c r="R50" t="s">
        <v>659</v>
      </c>
      <c r="S50" t="s">
        <v>282</v>
      </c>
    </row>
    <row r="51" spans="15:20" x14ac:dyDescent="0.25">
      <c r="O51" t="s">
        <v>676</v>
      </c>
      <c r="P51" t="s">
        <v>671</v>
      </c>
      <c r="Q51" s="18">
        <v>-6000000</v>
      </c>
      <c r="R51">
        <v>122</v>
      </c>
      <c r="S51" s="18">
        <f t="shared" ref="S51:S58" si="7">Q51*R51</f>
        <v>-732000000</v>
      </c>
    </row>
    <row r="52" spans="15:20" x14ac:dyDescent="0.25">
      <c r="O52" s="74" t="s">
        <v>677</v>
      </c>
      <c r="P52" t="s">
        <v>672</v>
      </c>
      <c r="Q52" s="18">
        <v>4000000</v>
      </c>
      <c r="R52">
        <v>107</v>
      </c>
      <c r="S52" s="18">
        <f t="shared" si="7"/>
        <v>428000000</v>
      </c>
    </row>
    <row r="53" spans="15:20" x14ac:dyDescent="0.25">
      <c r="O53" s="74" t="s">
        <v>678</v>
      </c>
      <c r="P53" t="s">
        <v>673</v>
      </c>
      <c r="Q53" s="18">
        <v>4000000</v>
      </c>
      <c r="R53">
        <v>76</v>
      </c>
      <c r="S53" s="18">
        <f t="shared" si="7"/>
        <v>304000000</v>
      </c>
    </row>
    <row r="54" spans="15:20" x14ac:dyDescent="0.25">
      <c r="O54" t="s">
        <v>679</v>
      </c>
      <c r="P54" t="s">
        <v>674</v>
      </c>
      <c r="Q54" s="18">
        <v>4000000</v>
      </c>
      <c r="R54">
        <v>46</v>
      </c>
      <c r="S54" s="18">
        <f t="shared" si="7"/>
        <v>184000000</v>
      </c>
    </row>
    <row r="55" spans="15:20" x14ac:dyDescent="0.25">
      <c r="O55" t="s">
        <v>680</v>
      </c>
      <c r="P55" t="s">
        <v>675</v>
      </c>
      <c r="Q55" s="18">
        <v>4000000</v>
      </c>
      <c r="R55">
        <v>15</v>
      </c>
      <c r="S55" s="18">
        <f t="shared" si="7"/>
        <v>60000000</v>
      </c>
    </row>
    <row r="56" spans="15:20" x14ac:dyDescent="0.25">
      <c r="O56" t="s">
        <v>681</v>
      </c>
      <c r="P56" t="s">
        <v>682</v>
      </c>
      <c r="Q56" s="18">
        <v>5500000</v>
      </c>
      <c r="R56">
        <v>61</v>
      </c>
      <c r="S56" s="18">
        <f t="shared" si="7"/>
        <v>335500000</v>
      </c>
    </row>
    <row r="57" spans="15:20" x14ac:dyDescent="0.25">
      <c r="O57" t="s">
        <v>678</v>
      </c>
      <c r="P57" t="s">
        <v>683</v>
      </c>
      <c r="Q57" s="18">
        <v>24000000</v>
      </c>
      <c r="R57">
        <v>76</v>
      </c>
      <c r="S57" s="18">
        <f t="shared" si="7"/>
        <v>1824000000</v>
      </c>
    </row>
    <row r="58" spans="15:20" x14ac:dyDescent="0.25">
      <c r="Q58" s="18"/>
      <c r="S58" s="18">
        <f t="shared" si="7"/>
        <v>0</v>
      </c>
    </row>
    <row r="59" spans="15:20" x14ac:dyDescent="0.25">
      <c r="Q59" s="18"/>
      <c r="S59" s="18"/>
    </row>
    <row r="60" spans="15:20" x14ac:dyDescent="0.25">
      <c r="Q60" s="18"/>
      <c r="S60" s="18"/>
    </row>
    <row r="61" spans="15:20" x14ac:dyDescent="0.25">
      <c r="Q61" s="18"/>
      <c r="S61" s="18"/>
    </row>
    <row r="62" spans="15:20" x14ac:dyDescent="0.25">
      <c r="S62" s="18"/>
    </row>
    <row r="63" spans="15:20" x14ac:dyDescent="0.25">
      <c r="S63" s="7">
        <f>SUM(S51:S58)</f>
        <v>2403500000</v>
      </c>
      <c r="T63" t="s">
        <v>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I27" sqref="I27"/>
    </sheetView>
  </sheetViews>
  <sheetFormatPr defaultRowHeight="15" x14ac:dyDescent="0.25"/>
  <cols>
    <col min="1" max="1" width="8.7109375" bestFit="1" customWidth="1"/>
    <col min="2" max="3" width="16.140625" bestFit="1" customWidth="1"/>
    <col min="4" max="4" width="15.85546875" bestFit="1" customWidth="1"/>
    <col min="5" max="5" width="22.85546875" bestFit="1" customWidth="1"/>
    <col min="6" max="6" width="18.85546875" bestFit="1" customWidth="1"/>
    <col min="7" max="7" width="13.85546875" bestFit="1" customWidth="1"/>
    <col min="8" max="9" width="12.42578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>
        <v>43</v>
      </c>
      <c r="G2">
        <f>B2*F2</f>
        <v>718100</v>
      </c>
      <c r="H2">
        <f>C2*F2</f>
        <v>718100</v>
      </c>
      <c r="I2">
        <f>D2*F2</f>
        <v>0</v>
      </c>
    </row>
    <row r="3" spans="1:17" x14ac:dyDescent="0.25">
      <c r="A3" s="2" t="s">
        <v>2</v>
      </c>
      <c r="B3" s="1">
        <v>19900000</v>
      </c>
      <c r="C3" s="1">
        <v>11387000</v>
      </c>
      <c r="D3" s="3">
        <f t="shared" ref="D3:D21" si="0">B3-C3</f>
        <v>8513000</v>
      </c>
      <c r="E3" s="2" t="s">
        <v>9</v>
      </c>
      <c r="F3">
        <v>42</v>
      </c>
      <c r="G3">
        <f t="shared" ref="G3:G19" si="1">B3*F3</f>
        <v>835800000</v>
      </c>
      <c r="H3">
        <f t="shared" ref="H3:H19" si="2">C3*F3</f>
        <v>478254000</v>
      </c>
      <c r="I3">
        <f t="shared" ref="I3:I19" si="3">D3*F3</f>
        <v>357546000</v>
      </c>
    </row>
    <row r="4" spans="1:17" x14ac:dyDescent="0.25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>
        <v>43</v>
      </c>
      <c r="G4">
        <f t="shared" si="1"/>
        <v>0</v>
      </c>
      <c r="H4">
        <f t="shared" si="2"/>
        <v>365500</v>
      </c>
      <c r="I4">
        <f t="shared" si="3"/>
        <v>-365500</v>
      </c>
      <c r="O4">
        <v>18</v>
      </c>
      <c r="P4">
        <v>43</v>
      </c>
      <c r="Q4">
        <v>44</v>
      </c>
    </row>
    <row r="5" spans="1:17" x14ac:dyDescent="0.25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>
        <v>40</v>
      </c>
      <c r="G5">
        <f t="shared" si="1"/>
        <v>80000000</v>
      </c>
      <c r="H5">
        <f t="shared" si="2"/>
        <v>0</v>
      </c>
      <c r="I5">
        <f t="shared" si="3"/>
        <v>80000000</v>
      </c>
      <c r="O5">
        <v>19</v>
      </c>
      <c r="P5">
        <v>42</v>
      </c>
      <c r="Q5">
        <v>43</v>
      </c>
    </row>
    <row r="6" spans="1:17" x14ac:dyDescent="0.25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>
        <v>34</v>
      </c>
      <c r="G6">
        <f t="shared" si="1"/>
        <v>-170000</v>
      </c>
      <c r="H6">
        <f t="shared" si="2"/>
        <v>0</v>
      </c>
      <c r="I6">
        <f t="shared" si="3"/>
        <v>-170000</v>
      </c>
      <c r="O6">
        <v>20</v>
      </c>
      <c r="P6">
        <v>41</v>
      </c>
      <c r="Q6">
        <v>42</v>
      </c>
    </row>
    <row r="7" spans="1:17" x14ac:dyDescent="0.25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>
        <v>31</v>
      </c>
      <c r="G7">
        <f t="shared" si="1"/>
        <v>-37215500</v>
      </c>
      <c r="H7">
        <f t="shared" si="2"/>
        <v>0</v>
      </c>
      <c r="I7">
        <f t="shared" si="3"/>
        <v>-37215500</v>
      </c>
      <c r="O7">
        <v>21</v>
      </c>
      <c r="P7">
        <v>40</v>
      </c>
      <c r="Q7">
        <v>41</v>
      </c>
    </row>
    <row r="8" spans="1:17" x14ac:dyDescent="0.25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>
        <v>30</v>
      </c>
      <c r="G8">
        <f t="shared" si="1"/>
        <v>-6000000</v>
      </c>
      <c r="H8">
        <f t="shared" si="2"/>
        <v>0</v>
      </c>
      <c r="I8">
        <f t="shared" si="3"/>
        <v>-6000000</v>
      </c>
      <c r="O8">
        <v>22</v>
      </c>
      <c r="P8">
        <v>39</v>
      </c>
      <c r="Q8">
        <v>40</v>
      </c>
    </row>
    <row r="9" spans="1:17" x14ac:dyDescent="0.25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>
        <v>28</v>
      </c>
      <c r="G9">
        <f t="shared" si="1"/>
        <v>-19754000</v>
      </c>
      <c r="H9">
        <f t="shared" si="2"/>
        <v>0</v>
      </c>
      <c r="I9">
        <f t="shared" si="3"/>
        <v>-19754000</v>
      </c>
      <c r="O9">
        <v>23</v>
      </c>
      <c r="P9">
        <v>38</v>
      </c>
      <c r="Q9">
        <v>39</v>
      </c>
    </row>
    <row r="10" spans="1:17" x14ac:dyDescent="0.25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>
        <v>19</v>
      </c>
      <c r="G10">
        <f t="shared" si="1"/>
        <v>-3800000</v>
      </c>
      <c r="H10">
        <f t="shared" si="2"/>
        <v>0</v>
      </c>
      <c r="I10">
        <f t="shared" si="3"/>
        <v>-3800000</v>
      </c>
      <c r="O10">
        <v>24</v>
      </c>
      <c r="P10">
        <v>37</v>
      </c>
      <c r="Q10">
        <v>38</v>
      </c>
    </row>
    <row r="11" spans="1:17" x14ac:dyDescent="0.25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>
        <v>18</v>
      </c>
      <c r="G11">
        <f t="shared" si="1"/>
        <v>18000000</v>
      </c>
      <c r="H11">
        <f t="shared" si="2"/>
        <v>0</v>
      </c>
      <c r="I11">
        <f t="shared" si="3"/>
        <v>18000000</v>
      </c>
      <c r="O11">
        <v>25</v>
      </c>
      <c r="P11">
        <v>36</v>
      </c>
      <c r="Q11">
        <v>37</v>
      </c>
    </row>
    <row r="12" spans="1:17" x14ac:dyDescent="0.25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>
        <v>15</v>
      </c>
      <c r="G12">
        <f t="shared" si="1"/>
        <v>-4500000</v>
      </c>
      <c r="H12">
        <f t="shared" si="2"/>
        <v>0</v>
      </c>
      <c r="I12">
        <f t="shared" si="3"/>
        <v>-4500000</v>
      </c>
      <c r="O12">
        <v>26</v>
      </c>
      <c r="P12">
        <v>35</v>
      </c>
      <c r="Q12">
        <v>36</v>
      </c>
    </row>
    <row r="13" spans="1:17" x14ac:dyDescent="0.25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>
        <v>10</v>
      </c>
      <c r="G13">
        <f t="shared" si="1"/>
        <v>-620000</v>
      </c>
      <c r="H13">
        <f t="shared" si="2"/>
        <v>0</v>
      </c>
      <c r="I13">
        <f t="shared" si="3"/>
        <v>-620000</v>
      </c>
      <c r="O13">
        <v>27</v>
      </c>
      <c r="P13">
        <v>34</v>
      </c>
      <c r="Q13">
        <v>35</v>
      </c>
    </row>
    <row r="14" spans="1:17" x14ac:dyDescent="0.25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>
        <v>9</v>
      </c>
      <c r="G14">
        <f t="shared" si="1"/>
        <v>18000000</v>
      </c>
      <c r="H14">
        <f t="shared" si="2"/>
        <v>0</v>
      </c>
      <c r="I14">
        <f t="shared" si="3"/>
        <v>18000000</v>
      </c>
      <c r="O14">
        <v>28</v>
      </c>
      <c r="P14">
        <v>33</v>
      </c>
      <c r="Q14">
        <v>34</v>
      </c>
    </row>
    <row r="15" spans="1:17" x14ac:dyDescent="0.25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>
        <v>8</v>
      </c>
      <c r="G15">
        <f t="shared" si="1"/>
        <v>14400000</v>
      </c>
      <c r="H15">
        <f t="shared" si="2"/>
        <v>0</v>
      </c>
      <c r="I15">
        <f t="shared" si="3"/>
        <v>14400000</v>
      </c>
      <c r="O15">
        <v>29</v>
      </c>
      <c r="P15">
        <v>32</v>
      </c>
      <c r="Q15">
        <v>33</v>
      </c>
    </row>
    <row r="16" spans="1:17" x14ac:dyDescent="0.25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>
        <v>9</v>
      </c>
      <c r="G16">
        <f t="shared" si="1"/>
        <v>-1800000</v>
      </c>
      <c r="H16">
        <f t="shared" si="2"/>
        <v>0</v>
      </c>
      <c r="I16">
        <f t="shared" si="3"/>
        <v>-1800000</v>
      </c>
      <c r="O16">
        <v>31</v>
      </c>
      <c r="P16">
        <v>31</v>
      </c>
      <c r="Q16">
        <v>32</v>
      </c>
    </row>
    <row r="17" spans="1:17" x14ac:dyDescent="0.25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>
        <v>5</v>
      </c>
      <c r="G17">
        <f t="shared" si="1"/>
        <v>-10000000</v>
      </c>
      <c r="H17">
        <f t="shared" si="2"/>
        <v>0</v>
      </c>
      <c r="I17">
        <f t="shared" si="3"/>
        <v>-10000000</v>
      </c>
      <c r="O17">
        <v>1</v>
      </c>
      <c r="P17">
        <v>30</v>
      </c>
      <c r="Q17">
        <v>31</v>
      </c>
    </row>
    <row r="18" spans="1:17" x14ac:dyDescent="0.25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>
        <v>4</v>
      </c>
      <c r="G18">
        <f t="shared" si="1"/>
        <v>-1200000</v>
      </c>
      <c r="H18">
        <f t="shared" si="2"/>
        <v>0</v>
      </c>
      <c r="I18">
        <f t="shared" si="3"/>
        <v>-1200000</v>
      </c>
      <c r="O18">
        <v>2</v>
      </c>
      <c r="P18">
        <v>29</v>
      </c>
      <c r="Q18">
        <v>30</v>
      </c>
    </row>
    <row r="19" spans="1:17" x14ac:dyDescent="0.25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>
        <v>3</v>
      </c>
      <c r="G19">
        <f t="shared" si="1"/>
        <v>-600000</v>
      </c>
      <c r="H19">
        <f t="shared" si="2"/>
        <v>0</v>
      </c>
      <c r="I19">
        <f t="shared" si="3"/>
        <v>-600000</v>
      </c>
      <c r="O19">
        <v>3</v>
      </c>
      <c r="P19">
        <v>28</v>
      </c>
      <c r="Q19">
        <v>29</v>
      </c>
    </row>
    <row r="20" spans="1:17" x14ac:dyDescent="0.25">
      <c r="A20" s="2"/>
      <c r="B20" s="1"/>
      <c r="C20" s="1"/>
      <c r="D20" s="3">
        <f t="shared" si="0"/>
        <v>0</v>
      </c>
      <c r="E20" s="2"/>
      <c r="O20">
        <v>4</v>
      </c>
      <c r="P20">
        <v>27</v>
      </c>
      <c r="Q20">
        <v>28</v>
      </c>
    </row>
    <row r="21" spans="1:17" x14ac:dyDescent="0.25">
      <c r="A21" s="2"/>
      <c r="B21" s="1"/>
      <c r="C21" s="1"/>
      <c r="D21" s="3">
        <f t="shared" si="0"/>
        <v>0</v>
      </c>
      <c r="E21" s="2"/>
      <c r="G21">
        <f>SUM(G2:G19)</f>
        <v>881258600</v>
      </c>
      <c r="H21">
        <f>SUM(H2:H19)</f>
        <v>479337600</v>
      </c>
      <c r="I21">
        <f>SUM(I2:I19)</f>
        <v>401921000</v>
      </c>
      <c r="O21">
        <v>5</v>
      </c>
      <c r="P21">
        <v>26</v>
      </c>
      <c r="Q21">
        <v>27</v>
      </c>
    </row>
    <row r="22" spans="1:17" x14ac:dyDescent="0.25">
      <c r="A22" s="2"/>
      <c r="B22" s="1"/>
      <c r="C22" s="1" t="s">
        <v>25</v>
      </c>
      <c r="D22" s="3"/>
      <c r="E22" s="2"/>
      <c r="G22" t="s">
        <v>35</v>
      </c>
      <c r="H22" t="s">
        <v>36</v>
      </c>
      <c r="I22" t="s">
        <v>37</v>
      </c>
      <c r="O22">
        <v>6</v>
      </c>
      <c r="P22">
        <v>25</v>
      </c>
      <c r="Q22">
        <v>26</v>
      </c>
    </row>
    <row r="23" spans="1:17" x14ac:dyDescent="0.25">
      <c r="A23" s="2"/>
      <c r="B23" s="2" t="s">
        <v>25</v>
      </c>
      <c r="C23" s="2"/>
      <c r="D23" s="2"/>
      <c r="E23" s="2"/>
      <c r="G23" s="1">
        <v>271089</v>
      </c>
      <c r="H23" s="1">
        <f>H21*G23/G21</f>
        <v>147451.78162959203</v>
      </c>
      <c r="I23" s="1">
        <f>I21*G23/G21</f>
        <v>123637.21837040797</v>
      </c>
      <c r="O23">
        <v>7</v>
      </c>
      <c r="P23">
        <v>24</v>
      </c>
      <c r="Q23">
        <v>25</v>
      </c>
    </row>
    <row r="24" spans="1:17" x14ac:dyDescent="0.25">
      <c r="A24" s="2" t="s">
        <v>6</v>
      </c>
      <c r="B24" s="3">
        <f>SUM(B2:B21)</f>
        <v>21343700</v>
      </c>
      <c r="C24" s="3">
        <f>SUM(C2:C21)</f>
        <v>11412200</v>
      </c>
      <c r="D24" s="3">
        <f>SUM(D2:D21)</f>
        <v>9931500</v>
      </c>
      <c r="E24" s="2"/>
      <c r="G24" s="9" t="s">
        <v>66</v>
      </c>
      <c r="H24" s="9" t="s">
        <v>38</v>
      </c>
      <c r="I24" s="9" t="s">
        <v>39</v>
      </c>
      <c r="O24">
        <v>8</v>
      </c>
      <c r="P24">
        <v>23</v>
      </c>
      <c r="Q24">
        <v>24</v>
      </c>
    </row>
    <row r="25" spans="1:17" x14ac:dyDescent="0.25">
      <c r="O25">
        <v>9</v>
      </c>
      <c r="P25">
        <v>22</v>
      </c>
      <c r="Q25">
        <v>23</v>
      </c>
    </row>
    <row r="26" spans="1:17" x14ac:dyDescent="0.25">
      <c r="O26">
        <v>10</v>
      </c>
      <c r="P26">
        <v>21</v>
      </c>
      <c r="Q26">
        <v>22</v>
      </c>
    </row>
    <row r="27" spans="1:17" x14ac:dyDescent="0.25">
      <c r="O27">
        <v>11</v>
      </c>
      <c r="P27">
        <v>20</v>
      </c>
      <c r="Q27">
        <v>21</v>
      </c>
    </row>
    <row r="28" spans="1:17" x14ac:dyDescent="0.25">
      <c r="O28">
        <v>12</v>
      </c>
      <c r="P28">
        <v>19</v>
      </c>
      <c r="Q28">
        <v>20</v>
      </c>
    </row>
    <row r="29" spans="1:17" x14ac:dyDescent="0.25">
      <c r="O29">
        <v>13</v>
      </c>
      <c r="P29">
        <v>18</v>
      </c>
      <c r="Q29">
        <v>19</v>
      </c>
    </row>
    <row r="30" spans="1:17" x14ac:dyDescent="0.25">
      <c r="O30">
        <v>14</v>
      </c>
      <c r="P30">
        <v>17</v>
      </c>
      <c r="Q30">
        <v>18</v>
      </c>
    </row>
    <row r="31" spans="1:17" x14ac:dyDescent="0.25">
      <c r="O31">
        <v>15</v>
      </c>
      <c r="P31">
        <v>16</v>
      </c>
      <c r="Q31">
        <v>17</v>
      </c>
    </row>
    <row r="32" spans="1:17" x14ac:dyDescent="0.25">
      <c r="B32" s="7"/>
      <c r="O32">
        <v>16</v>
      </c>
      <c r="P32">
        <v>15</v>
      </c>
      <c r="Q32">
        <v>16</v>
      </c>
    </row>
    <row r="33" spans="15:17" x14ac:dyDescent="0.25">
      <c r="O33">
        <v>17</v>
      </c>
      <c r="P33">
        <v>14</v>
      </c>
      <c r="Q33">
        <v>15</v>
      </c>
    </row>
    <row r="34" spans="15:17" x14ac:dyDescent="0.25">
      <c r="O34">
        <v>18</v>
      </c>
      <c r="P34">
        <v>13</v>
      </c>
      <c r="Q34">
        <v>14</v>
      </c>
    </row>
    <row r="35" spans="15:17" x14ac:dyDescent="0.25">
      <c r="O35">
        <v>19</v>
      </c>
      <c r="P35">
        <v>12</v>
      </c>
      <c r="Q35">
        <v>13</v>
      </c>
    </row>
    <row r="36" spans="15:17" x14ac:dyDescent="0.25">
      <c r="O36">
        <v>20</v>
      </c>
      <c r="P36">
        <v>11</v>
      </c>
      <c r="Q36">
        <v>12</v>
      </c>
    </row>
    <row r="37" spans="15:17" x14ac:dyDescent="0.25">
      <c r="O37">
        <v>21</v>
      </c>
      <c r="P37">
        <v>10</v>
      </c>
      <c r="Q37">
        <v>11</v>
      </c>
    </row>
    <row r="38" spans="15:17" x14ac:dyDescent="0.25">
      <c r="O38">
        <v>22</v>
      </c>
      <c r="P38">
        <v>9</v>
      </c>
      <c r="Q38">
        <v>10</v>
      </c>
    </row>
    <row r="39" spans="15:17" x14ac:dyDescent="0.25">
      <c r="O39">
        <v>23</v>
      </c>
      <c r="P39">
        <v>8</v>
      </c>
      <c r="Q39">
        <v>9</v>
      </c>
    </row>
    <row r="40" spans="15:17" x14ac:dyDescent="0.25">
      <c r="O40">
        <v>24</v>
      </c>
      <c r="P40">
        <v>7</v>
      </c>
      <c r="Q40">
        <v>8</v>
      </c>
    </row>
    <row r="41" spans="15:17" x14ac:dyDescent="0.25">
      <c r="O41">
        <v>25</v>
      </c>
      <c r="P41">
        <v>6</v>
      </c>
      <c r="Q41">
        <v>7</v>
      </c>
    </row>
    <row r="42" spans="15:17" x14ac:dyDescent="0.25">
      <c r="O42">
        <v>26</v>
      </c>
      <c r="P42">
        <v>5</v>
      </c>
      <c r="Q42">
        <v>6</v>
      </c>
    </row>
    <row r="43" spans="15:17" x14ac:dyDescent="0.25">
      <c r="O43">
        <v>27</v>
      </c>
      <c r="P43">
        <v>4</v>
      </c>
      <c r="Q43">
        <v>5</v>
      </c>
    </row>
    <row r="44" spans="15:17" x14ac:dyDescent="0.25">
      <c r="O44">
        <v>28</v>
      </c>
      <c r="P44">
        <v>3</v>
      </c>
      <c r="Q44">
        <v>4</v>
      </c>
    </row>
    <row r="45" spans="15:17" x14ac:dyDescent="0.25">
      <c r="O45">
        <v>29</v>
      </c>
      <c r="P45">
        <v>2</v>
      </c>
      <c r="Q45">
        <v>3</v>
      </c>
    </row>
    <row r="46" spans="15:17" x14ac:dyDescent="0.25">
      <c r="O46">
        <v>30</v>
      </c>
      <c r="P46">
        <v>1</v>
      </c>
      <c r="Q46">
        <v>2</v>
      </c>
    </row>
    <row r="47" spans="15:17" x14ac:dyDescent="0.25">
      <c r="O47">
        <v>31</v>
      </c>
      <c r="P47">
        <v>0</v>
      </c>
      <c r="Q47">
        <v>1</v>
      </c>
    </row>
    <row r="48" spans="15:17" x14ac:dyDescent="0.25">
      <c r="P48" t="s">
        <v>60</v>
      </c>
      <c r="Q48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مرداد 96</vt:lpstr>
      <vt:lpstr>سارا</vt:lpstr>
      <vt:lpstr>مسکن مریم یاران</vt:lpstr>
      <vt:lpstr>مسکن ایلیا</vt:lpstr>
      <vt:lpstr>برنامه 5 ساله</vt:lpstr>
      <vt:lpstr>مسکن مریم سید الشهدا</vt:lpstr>
      <vt:lpstr>مسکن علی سید الشهدا</vt:lpstr>
      <vt:lpstr>بدهی خانه</vt:lpstr>
      <vt:lpstr>اردیبهشت95</vt:lpstr>
      <vt:lpstr>خرداد 95</vt:lpstr>
      <vt:lpstr>تیرماه95</vt:lpstr>
      <vt:lpstr>مرداد 95</vt:lpstr>
      <vt:lpstr>شهریور 95</vt:lpstr>
      <vt:lpstr>مهر 95</vt:lpstr>
      <vt:lpstr>آبان 95</vt:lpstr>
      <vt:lpstr>آذر 95</vt:lpstr>
      <vt:lpstr>دی 95</vt:lpstr>
      <vt:lpstr>بهمن 95</vt:lpstr>
      <vt:lpstr>اسفند 95</vt:lpstr>
      <vt:lpstr>فروردین 96</vt:lpstr>
      <vt:lpstr>اردیبهشت 96</vt:lpstr>
      <vt:lpstr>خرداد 96</vt:lpstr>
      <vt:lpstr>تیر 96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2017-07-30T13:53:26Z</dcterms:modified>
</cp:coreProperties>
</file>