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66" i="57" l="1"/>
  <c r="P170" i="18"/>
  <c r="D75" i="52"/>
  <c r="D329" i="20"/>
  <c r="S130" i="18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17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D2" i="57" s="1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 l="1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9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AJ148" i="18"/>
  <c r="N24" i="52"/>
  <c r="N26" i="52"/>
  <c r="N25" i="52"/>
  <c r="T225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5" i="18" l="1"/>
  <c r="T212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5" i="18"/>
  <c r="V225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<sst xmlns="http://schemas.openxmlformats.org/spreadsheetml/2006/main" count="11150" uniqueCount="4889">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</sst>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4583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4830</v>
      </c>
      <c r="B44" s="113">
        <v>-31000</v>
      </c>
      <c r="C44" s="99" t="s">
        <v>4843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31" workbookViewId="0">
      <selection activeCell="I60" sqref="I60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4791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4804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4842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4842</v>
      </c>
      <c r="B6" s="18">
        <v>-1866154</v>
      </c>
      <c r="C6" s="18">
        <v>0</v>
      </c>
      <c r="D6" s="113">
        <f t="shared" si="0"/>
        <v>-1866154</v>
      </c>
      <c r="E6" s="19" t="s">
        <v>4852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4842</v>
      </c>
      <c r="B7" s="18">
        <v>-36600</v>
      </c>
      <c r="C7" s="18">
        <v>0</v>
      </c>
      <c r="D7" s="113">
        <f t="shared" si="0"/>
        <v>-36600</v>
      </c>
      <c r="E7" s="19" t="s">
        <v>4853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4854</v>
      </c>
      <c r="B8" s="18">
        <v>-492000</v>
      </c>
      <c r="C8" s="18">
        <v>0</v>
      </c>
      <c r="D8" s="113">
        <f t="shared" si="0"/>
        <v>-492000</v>
      </c>
      <c r="E8" s="19" t="s">
        <v>4855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4854</v>
      </c>
      <c r="B10" s="18">
        <v>-40000</v>
      </c>
      <c r="C10" s="18">
        <v>0</v>
      </c>
      <c r="D10" s="113">
        <f t="shared" si="0"/>
        <v>-40000</v>
      </c>
      <c r="E10" s="19" t="s">
        <v>4857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4858</v>
      </c>
      <c r="B11" s="18">
        <v>-66000</v>
      </c>
      <c r="C11" s="18">
        <v>0</v>
      </c>
      <c r="D11" s="113">
        <f t="shared" si="0"/>
        <v>-66000</v>
      </c>
      <c r="E11" s="19" t="s">
        <v>4857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4859</v>
      </c>
      <c r="B13" s="18">
        <v>-200500</v>
      </c>
      <c r="C13" s="18">
        <v>0</v>
      </c>
      <c r="D13" s="113">
        <f t="shared" si="0"/>
        <v>-200500</v>
      </c>
      <c r="E13" s="20" t="s">
        <v>4860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4864</v>
      </c>
      <c r="B14" s="18">
        <v>1563000</v>
      </c>
      <c r="C14" s="18">
        <v>0</v>
      </c>
      <c r="D14" s="113">
        <f t="shared" si="0"/>
        <v>1563000</v>
      </c>
      <c r="E14" s="20" t="s">
        <v>4870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4880</v>
      </c>
      <c r="B16" s="18">
        <v>-20000</v>
      </c>
      <c r="C16" s="18">
        <v>0</v>
      </c>
      <c r="D16" s="113">
        <f t="shared" si="0"/>
        <v>-20000</v>
      </c>
      <c r="E16" s="20" t="s">
        <v>4886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4743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4749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4749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4761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4751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4771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4641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4874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4879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4884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/>
      <c r="E61" s="122"/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12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0</v>
      </c>
      <c r="E63" s="12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0</v>
      </c>
      <c r="E64" s="12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f>SUM(D38:D65)</f>
        <v>392739</v>
      </c>
      <c r="E66" s="96" t="s">
        <v>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 t="s">
        <v>25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96"/>
      <c r="E68" s="96" t="s">
        <v>25</v>
      </c>
    </row>
    <row r="69" spans="1:22">
      <c r="D69" s="96"/>
      <c r="E69" s="96" t="s">
        <v>25</v>
      </c>
    </row>
    <row r="70" spans="1:22">
      <c r="D70" s="96"/>
      <c r="E7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4517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4518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4518</v>
      </c>
      <c r="B261" s="18">
        <v>-100500</v>
      </c>
      <c r="C261" s="18">
        <v>0</v>
      </c>
      <c r="D261" s="18">
        <f t="shared" si="18"/>
        <v>-100500</v>
      </c>
      <c r="E261" s="99" t="s">
        <v>4520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4518</v>
      </c>
      <c r="B262" s="18">
        <v>-68670</v>
      </c>
      <c r="C262" s="18">
        <v>0</v>
      </c>
      <c r="D262" s="18">
        <f t="shared" si="18"/>
        <v>-68670</v>
      </c>
      <c r="E262" s="99" t="s">
        <v>4524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4521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4531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4531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4531</v>
      </c>
      <c r="B266" s="18">
        <v>-389000</v>
      </c>
      <c r="C266" s="18">
        <v>0</v>
      </c>
      <c r="D266" s="18">
        <f t="shared" si="18"/>
        <v>-389000</v>
      </c>
      <c r="E266" s="99" t="s">
        <v>4534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4558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4562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4562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4565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4565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4570</v>
      </c>
      <c r="B273" s="18">
        <v>-900000</v>
      </c>
      <c r="C273" s="18">
        <v>0</v>
      </c>
      <c r="D273" s="18">
        <f t="shared" si="18"/>
        <v>-900000</v>
      </c>
      <c r="E273" s="99" t="s">
        <v>4576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4573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4573</v>
      </c>
      <c r="B275" s="18">
        <v>-1287000</v>
      </c>
      <c r="C275" s="18">
        <v>0</v>
      </c>
      <c r="D275" s="18">
        <f t="shared" si="18"/>
        <v>-1287000</v>
      </c>
      <c r="E275" s="99" t="s">
        <v>4574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4571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4591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4605</v>
      </c>
      <c r="B285" s="18">
        <v>-3995000</v>
      </c>
      <c r="C285" s="18">
        <v>0</v>
      </c>
      <c r="D285" s="18">
        <f t="shared" si="18"/>
        <v>-3995000</v>
      </c>
      <c r="E285" s="99" t="s">
        <v>4607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4615</v>
      </c>
      <c r="B286" s="18">
        <v>-2010700</v>
      </c>
      <c r="C286" s="18">
        <v>0</v>
      </c>
      <c r="D286" s="18">
        <f t="shared" si="18"/>
        <v>-2010700</v>
      </c>
      <c r="E286" s="99" t="s">
        <v>4620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4621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4631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4641</v>
      </c>
      <c r="B293" s="18">
        <v>-96850</v>
      </c>
      <c r="C293" s="18">
        <v>0</v>
      </c>
      <c r="D293" s="18">
        <f t="shared" si="18"/>
        <v>-96850</v>
      </c>
      <c r="E293" s="99" t="s">
        <v>4647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4651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4651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4667</v>
      </c>
      <c r="B296" s="18">
        <v>-200000</v>
      </c>
      <c r="C296" s="18">
        <v>0</v>
      </c>
      <c r="D296" s="18">
        <f t="shared" si="18"/>
        <v>-200000</v>
      </c>
      <c r="E296" s="99" t="s">
        <v>4668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4684</v>
      </c>
      <c r="B301" s="18">
        <v>-51400</v>
      </c>
      <c r="C301" s="18">
        <v>0</v>
      </c>
      <c r="D301" s="18">
        <f t="shared" si="18"/>
        <v>-51400</v>
      </c>
      <c r="E301" s="99" t="s">
        <v>4691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4722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4722</v>
      </c>
      <c r="B305" s="18">
        <v>-276773</v>
      </c>
      <c r="C305" s="18">
        <v>0</v>
      </c>
      <c r="D305" s="18">
        <f t="shared" si="18"/>
        <v>-276773</v>
      </c>
      <c r="E305" s="99" t="s">
        <v>4726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4749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4749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4761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4751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4753</v>
      </c>
      <c r="B312" s="18">
        <v>-324747</v>
      </c>
      <c r="C312" s="18">
        <v>0</v>
      </c>
      <c r="D312" s="18">
        <f t="shared" si="18"/>
        <v>-324747</v>
      </c>
      <c r="E312" s="99" t="s">
        <v>4762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4771</v>
      </c>
      <c r="B313" s="18">
        <v>-297992</v>
      </c>
      <c r="C313" s="18">
        <v>0</v>
      </c>
      <c r="D313" s="18">
        <f t="shared" si="18"/>
        <v>-297992</v>
      </c>
      <c r="E313" s="99" t="s">
        <v>4772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4781</v>
      </c>
      <c r="B315" s="18">
        <v>-40000</v>
      </c>
      <c r="C315" s="18">
        <v>0</v>
      </c>
      <c r="D315" s="18">
        <f t="shared" si="18"/>
        <v>-40000</v>
      </c>
      <c r="E315" s="99" t="s">
        <v>4798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4804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4830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4842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4842</v>
      </c>
      <c r="B319" s="18">
        <v>-1866154</v>
      </c>
      <c r="C319" s="18">
        <v>0</v>
      </c>
      <c r="D319" s="18">
        <f t="shared" si="18"/>
        <v>-1866154</v>
      </c>
      <c r="E319" s="19" t="s">
        <v>4852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4842</v>
      </c>
      <c r="B320" s="18">
        <v>-36600</v>
      </c>
      <c r="C320" s="18">
        <v>0</v>
      </c>
      <c r="D320" s="18">
        <f t="shared" si="18"/>
        <v>-36600</v>
      </c>
      <c r="E320" s="99" t="s">
        <v>4853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4854</v>
      </c>
      <c r="B321" s="18">
        <v>-492000</v>
      </c>
      <c r="C321" s="18">
        <v>0</v>
      </c>
      <c r="D321" s="18">
        <f t="shared" si="18"/>
        <v>-492000</v>
      </c>
      <c r="E321" s="99" t="s">
        <v>4855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4854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4854</v>
      </c>
      <c r="B323" s="18">
        <v>-40000</v>
      </c>
      <c r="C323" s="18">
        <v>0</v>
      </c>
      <c r="D323" s="18">
        <f t="shared" si="18"/>
        <v>-40000</v>
      </c>
      <c r="E323" s="99" t="s">
        <v>4857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4858</v>
      </c>
      <c r="B324" s="18">
        <v>-66000</v>
      </c>
      <c r="C324" s="18">
        <v>0</v>
      </c>
      <c r="D324" s="18">
        <f t="shared" si="18"/>
        <v>-66000</v>
      </c>
      <c r="E324" s="99" t="s">
        <v>4857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4859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4859</v>
      </c>
      <c r="B326" s="18">
        <v>-200500</v>
      </c>
      <c r="C326" s="18">
        <v>0</v>
      </c>
      <c r="D326" s="18">
        <f t="shared" si="18"/>
        <v>-200500</v>
      </c>
      <c r="E326" s="99" t="s">
        <v>4860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4864</v>
      </c>
      <c r="B327" s="18">
        <v>1563000</v>
      </c>
      <c r="C327" s="18">
        <v>0</v>
      </c>
      <c r="D327" s="18">
        <f t="shared" si="18"/>
        <v>1563000</v>
      </c>
      <c r="E327" s="99" t="s">
        <v>4870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4864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4880</v>
      </c>
      <c r="B329" s="18">
        <v>-20000</v>
      </c>
      <c r="C329" s="18">
        <v>0</v>
      </c>
      <c r="D329" s="18">
        <f t="shared" si="18"/>
        <v>-20000</v>
      </c>
      <c r="E329" s="99" t="s">
        <v>4886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4781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4791</v>
      </c>
      <c r="B75" s="113">
        <v>-20000</v>
      </c>
      <c r="C75" s="99" t="s">
        <v>4799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4517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4518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4518</v>
      </c>
      <c r="B25" s="18">
        <v>-100500</v>
      </c>
      <c r="C25" s="18">
        <v>0</v>
      </c>
      <c r="D25" s="113">
        <f t="shared" si="0"/>
        <v>-100500</v>
      </c>
      <c r="E25" s="19" t="s">
        <v>4520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4518</v>
      </c>
      <c r="B26" s="18">
        <v>-68670</v>
      </c>
      <c r="C26" s="18">
        <v>0</v>
      </c>
      <c r="D26" s="113">
        <f t="shared" si="0"/>
        <v>-68670</v>
      </c>
      <c r="E26" s="19" t="s">
        <v>4524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4521</v>
      </c>
      <c r="B27" s="18">
        <v>-118600</v>
      </c>
      <c r="C27" s="18">
        <v>0</v>
      </c>
      <c r="D27" s="113">
        <f t="shared" si="0"/>
        <v>-118600</v>
      </c>
      <c r="E27" s="19" t="s">
        <v>4526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4531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4531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4531</v>
      </c>
      <c r="B30" s="18">
        <v>-389000</v>
      </c>
      <c r="C30" s="18">
        <v>0</v>
      </c>
      <c r="D30" s="113">
        <f t="shared" si="0"/>
        <v>-389000</v>
      </c>
      <c r="E30" s="19" t="s">
        <v>4533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4562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4562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4565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4565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4570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4573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4573</v>
      </c>
      <c r="B11" s="18">
        <v>-1287000</v>
      </c>
      <c r="C11" s="18">
        <v>0</v>
      </c>
      <c r="D11" s="113">
        <f t="shared" si="0"/>
        <v>-1287000</v>
      </c>
      <c r="E11" s="19" t="s">
        <v>4574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4570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4571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4517</v>
      </c>
      <c r="B23" s="18">
        <v>-2010700</v>
      </c>
      <c r="C23" s="18">
        <v>0</v>
      </c>
      <c r="D23" s="113">
        <f t="shared" si="0"/>
        <v>-2010700</v>
      </c>
      <c r="E23" s="19" t="s">
        <v>4618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-77315</v>
      </c>
      <c r="C29" s="18">
        <v>0</v>
      </c>
      <c r="D29" s="113">
        <f t="shared" si="0"/>
        <v>-77315</v>
      </c>
      <c r="E29" s="19" t="s">
        <v>4639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-66850</v>
      </c>
      <c r="C30" s="18">
        <v>0</v>
      </c>
      <c r="D30" s="113">
        <f t="shared" si="0"/>
        <v>-66850</v>
      </c>
      <c r="E30" s="19" t="s">
        <v>4646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4667</v>
      </c>
      <c r="B5" s="18">
        <v>-200000</v>
      </c>
      <c r="C5" s="18">
        <v>0</v>
      </c>
      <c r="D5" s="113">
        <f t="shared" si="0"/>
        <v>-200000</v>
      </c>
      <c r="E5" s="20" t="s">
        <v>4664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4684</v>
      </c>
      <c r="B10" s="18">
        <v>-51400</v>
      </c>
      <c r="C10" s="18">
        <v>0</v>
      </c>
      <c r="D10" s="113">
        <f t="shared" si="0"/>
        <v>-51400</v>
      </c>
      <c r="E10" s="19" t="s">
        <v>4691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4722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4722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4722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4761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4753</v>
      </c>
      <c r="B22" s="18">
        <v>-324747</v>
      </c>
      <c r="C22" s="18">
        <v>0</v>
      </c>
      <c r="D22" s="113">
        <f t="shared" si="0"/>
        <v>-324747</v>
      </c>
      <c r="E22" s="19" t="s">
        <v>4762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4771</v>
      </c>
      <c r="B23" s="18">
        <v>-297992</v>
      </c>
      <c r="C23" s="18">
        <v>0</v>
      </c>
      <c r="D23" s="113">
        <f t="shared" si="0"/>
        <v>-297992</v>
      </c>
      <c r="E23" s="19" t="s">
        <v>4772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4781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4760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1" t="s">
        <v>1089</v>
      </c>
      <c r="R21" s="241"/>
      <c r="S21" s="241"/>
      <c r="T21" s="241"/>
      <c r="U21" s="96"/>
      <c r="V21" s="96"/>
      <c r="W21" s="96"/>
      <c r="X21" s="96"/>
      <c r="Y21" s="96"/>
      <c r="Z21" s="96"/>
    </row>
    <row r="22" spans="5:35">
      <c r="O22" s="99"/>
      <c r="P22" s="99"/>
      <c r="Q22" s="241"/>
      <c r="R22" s="241"/>
      <c r="S22" s="241"/>
      <c r="T22" s="24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2" t="s">
        <v>1090</v>
      </c>
      <c r="R23" s="243" t="s">
        <v>1091</v>
      </c>
      <c r="S23" s="242" t="s">
        <v>1092</v>
      </c>
      <c r="T23" s="244" t="s">
        <v>1093</v>
      </c>
      <c r="AD23" t="s">
        <v>25</v>
      </c>
    </row>
    <row r="24" spans="5:35">
      <c r="O24" s="99"/>
      <c r="P24" s="99"/>
      <c r="Q24" s="242"/>
      <c r="R24" s="243"/>
      <c r="S24" s="242"/>
      <c r="T24" s="24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4583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4600</v>
      </c>
      <c r="J263" t="s">
        <v>25</v>
      </c>
      <c r="K263" t="s">
        <v>25</v>
      </c>
    </row>
    <row r="264" spans="1:11">
      <c r="A264" s="99" t="s">
        <v>4594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4549</v>
      </c>
      <c r="B1" t="s">
        <v>4552</v>
      </c>
      <c r="C1" t="s">
        <v>4553</v>
      </c>
    </row>
    <row r="2" spans="1:3">
      <c r="A2" t="s">
        <v>4550</v>
      </c>
      <c r="B2" t="s">
        <v>4554</v>
      </c>
      <c r="C2" t="s">
        <v>4555</v>
      </c>
    </row>
    <row r="3" spans="1:3">
      <c r="A3" t="s">
        <v>4551</v>
      </c>
      <c r="B3" t="s">
        <v>4553</v>
      </c>
      <c r="C3" t="s">
        <v>4556</v>
      </c>
    </row>
    <row r="5" spans="1:3">
      <c r="A5" t="s">
        <v>4854</v>
      </c>
      <c r="B5" t="s">
        <v>4872</v>
      </c>
    </row>
    <row r="6" spans="1:3">
      <c r="A6" t="s">
        <v>4864</v>
      </c>
      <c r="B6" t="s">
        <v>4873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4777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4767</v>
      </c>
      <c r="B2" s="95">
        <v>10300</v>
      </c>
      <c r="C2" s="95">
        <v>0</v>
      </c>
      <c r="D2" s="99" t="s">
        <v>4778</v>
      </c>
      <c r="E2" s="96"/>
      <c r="F2" s="96"/>
      <c r="G2" s="96"/>
    </row>
    <row r="3" spans="1:7">
      <c r="A3" s="99" t="s">
        <v>4767</v>
      </c>
      <c r="B3" s="95">
        <v>0</v>
      </c>
      <c r="C3" s="95">
        <v>5500</v>
      </c>
      <c r="D3" s="99" t="s">
        <v>4779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4791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4808</v>
      </c>
      <c r="B6" s="95">
        <v>0</v>
      </c>
      <c r="C6" s="95">
        <v>3000</v>
      </c>
      <c r="D6" s="99" t="s">
        <v>4812</v>
      </c>
      <c r="E6" s="96"/>
      <c r="F6" s="96"/>
      <c r="G6" s="96"/>
    </row>
    <row r="7" spans="1:7">
      <c r="A7" s="99" t="s">
        <v>4808</v>
      </c>
      <c r="B7" s="95">
        <v>9200</v>
      </c>
      <c r="C7" s="95">
        <v>0</v>
      </c>
      <c r="D7" s="99" t="s">
        <v>4778</v>
      </c>
      <c r="E7" s="96"/>
      <c r="F7" s="96"/>
      <c r="G7" s="96"/>
    </row>
    <row r="8" spans="1:7">
      <c r="A8" s="99" t="s">
        <v>4810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4820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4820</v>
      </c>
      <c r="B10" s="95">
        <v>10200</v>
      </c>
      <c r="C10" s="95">
        <v>0</v>
      </c>
      <c r="D10" s="99" t="s">
        <v>4778</v>
      </c>
      <c r="E10" s="96"/>
      <c r="F10" s="96"/>
      <c r="G10" s="96"/>
    </row>
    <row r="11" spans="1:7">
      <c r="A11" s="99" t="s">
        <v>4842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4810</v>
      </c>
      <c r="B26" s="229">
        <v>6700</v>
      </c>
      <c r="C26" s="229">
        <v>0</v>
      </c>
      <c r="D26" s="23" t="s">
        <v>4813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4809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4583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5"/>
  <sheetViews>
    <sheetView topLeftCell="I112" zoomScaleNormal="100" workbookViewId="0">
      <selection activeCell="T118" sqref="T11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375342328.4366411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-اسفند97!D66</f>
        <v>-392739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77149142.700000003</v>
      </c>
      <c r="O23" s="99">
        <v>144447</v>
      </c>
      <c r="P23" s="187">
        <f>P48</f>
        <v>534.1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381801099.4366411</v>
      </c>
      <c r="G24" s="95">
        <f t="shared" si="0"/>
        <v>-101494754.05470246</v>
      </c>
      <c r="H24" s="11"/>
      <c r="I24" s="96"/>
      <c r="J24" s="96"/>
      <c r="K24" s="218"/>
      <c r="L24" s="117"/>
      <c r="M24" s="218" t="s">
        <v>4544</v>
      </c>
      <c r="N24" s="113">
        <f t="shared" si="9"/>
        <v>78974870</v>
      </c>
      <c r="O24" s="99">
        <v>19918</v>
      </c>
      <c r="P24" s="187">
        <f>P49</f>
        <v>3965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4440</v>
      </c>
      <c r="S25" s="168">
        <f>S24-3</f>
        <v>98</v>
      </c>
      <c r="T25" s="19" t="s">
        <v>4514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4521</v>
      </c>
      <c r="S26" s="199">
        <f>S25-22</f>
        <v>76</v>
      </c>
      <c r="T26" s="168" t="s">
        <v>4522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4528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4529</v>
      </c>
      <c r="S28" s="199">
        <f>S27-2</f>
        <v>73</v>
      </c>
      <c r="T28" s="168" t="s">
        <v>4535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4634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4678</v>
      </c>
      <c r="S30" s="199">
        <f>S29-10</f>
        <v>35</v>
      </c>
      <c r="T30" s="168" t="s">
        <v>4679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4729</v>
      </c>
      <c r="S31" s="199">
        <f>S30-7</f>
        <v>28</v>
      </c>
      <c r="T31" s="218" t="s">
        <v>4730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4780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4781</v>
      </c>
      <c r="S33" s="199">
        <f>S32-1</f>
        <v>12</v>
      </c>
      <c r="T33" s="218" t="s">
        <v>4782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-375342328.4366411</v>
      </c>
      <c r="O34" s="96" t="s">
        <v>25</v>
      </c>
      <c r="P34" s="96" t="s">
        <v>25</v>
      </c>
      <c r="Q34" s="169">
        <v>10881161</v>
      </c>
      <c r="R34" s="218" t="s">
        <v>4781</v>
      </c>
      <c r="S34" s="199">
        <f>S33</f>
        <v>12</v>
      </c>
      <c r="T34" s="218" t="s">
        <v>4783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4781</v>
      </c>
      <c r="S35" s="199">
        <f>S34</f>
        <v>12</v>
      </c>
      <c r="T35" s="218" t="s">
        <v>4784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4781</v>
      </c>
      <c r="S36" s="199">
        <f>S35</f>
        <v>12</v>
      </c>
      <c r="T36" s="218" t="s">
        <v>4785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4848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4791</v>
      </c>
      <c r="S37" s="199">
        <f>S36-1</f>
        <v>11</v>
      </c>
      <c r="T37" s="218" t="s">
        <v>4794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8" t="s">
        <v>4791</v>
      </c>
      <c r="S38" s="199">
        <f>S37</f>
        <v>11</v>
      </c>
      <c r="T38" s="218" t="s">
        <v>4795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4847</v>
      </c>
      <c r="N39" s="113">
        <v>-18000000</v>
      </c>
      <c r="O39" s="96"/>
      <c r="P39" s="114"/>
      <c r="Q39" s="169">
        <v>138358</v>
      </c>
      <c r="R39" s="218" t="s">
        <v>4800</v>
      </c>
      <c r="S39" s="199">
        <f>S38-1</f>
        <v>10</v>
      </c>
      <c r="T39" s="218" t="s">
        <v>4801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4849</v>
      </c>
      <c r="N40" s="113">
        <v>-47000000</v>
      </c>
      <c r="O40" s="96"/>
      <c r="P40" s="96"/>
      <c r="Q40" s="169">
        <v>3377001</v>
      </c>
      <c r="R40" s="218" t="s">
        <v>4810</v>
      </c>
      <c r="S40" s="199">
        <f>S39-4</f>
        <v>6</v>
      </c>
      <c r="T40" s="218" t="s">
        <v>4816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4810</v>
      </c>
      <c r="S41" s="199">
        <f>S40</f>
        <v>6</v>
      </c>
      <c r="T41" s="218" t="s">
        <v>4814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4617</v>
      </c>
      <c r="L42" s="117">
        <v>2000000</v>
      </c>
      <c r="M42" s="168" t="s">
        <v>4461</v>
      </c>
      <c r="N42" s="113">
        <v>74963</v>
      </c>
      <c r="P42" t="s">
        <v>25</v>
      </c>
      <c r="Q42" s="169">
        <v>15499033</v>
      </c>
      <c r="R42" s="218" t="s">
        <v>4810</v>
      </c>
      <c r="S42" s="199">
        <f>S41</f>
        <v>6</v>
      </c>
      <c r="T42" s="218" t="s">
        <v>4815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4820</v>
      </c>
      <c r="S43" s="199">
        <f>S42-1</f>
        <v>5</v>
      </c>
      <c r="T43" s="218" t="s">
        <v>4825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4820</v>
      </c>
      <c r="S44" s="199">
        <f>S43</f>
        <v>5</v>
      </c>
      <c r="T44" s="218" t="s">
        <v>4826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4593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8" t="s">
        <v>4820</v>
      </c>
      <c r="S45" s="199">
        <f>S44</f>
        <v>5</v>
      </c>
      <c r="T45" s="218" t="s">
        <v>4827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4578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4544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4543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4626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4597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4643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4440</v>
      </c>
      <c r="S53" s="168">
        <f>S52-62</f>
        <v>98</v>
      </c>
      <c r="T53" s="192" t="s">
        <v>4515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4518</v>
      </c>
      <c r="S54" s="199">
        <f>S53-21</f>
        <v>77</v>
      </c>
      <c r="T54" s="191" t="s">
        <v>4519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4521</v>
      </c>
      <c r="S55" s="199">
        <f>S54-1</f>
        <v>76</v>
      </c>
      <c r="T55" s="191" t="s">
        <v>4523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9">
        <f>S55-1</f>
        <v>75</v>
      </c>
      <c r="T56" s="191" t="s">
        <v>4527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4634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4678</v>
      </c>
      <c r="S58" s="199">
        <f>S57-10</f>
        <v>35</v>
      </c>
      <c r="T58" s="191" t="s">
        <v>4679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4729</v>
      </c>
      <c r="S59" s="199">
        <f>S58-7</f>
        <v>28</v>
      </c>
      <c r="T59" s="191" t="s">
        <v>4731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4781</v>
      </c>
      <c r="S60" s="199">
        <f>S59-16</f>
        <v>12</v>
      </c>
      <c r="T60" s="191" t="s">
        <v>4789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4754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6"/>
      <c r="X65" s="196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381801099.4366411</v>
      </c>
      <c r="M67" s="168"/>
      <c r="N67" s="113">
        <f>SUM(N16:N66)</f>
        <v>408285382.01485997</v>
      </c>
      <c r="W67" s="196"/>
      <c r="X67" s="196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451801099.4366411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4776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4512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4586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4805</v>
      </c>
      <c r="L78" s="22" t="s">
        <v>4770</v>
      </c>
      <c r="M78" s="211" t="s">
        <v>4744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4623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4806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4590</v>
      </c>
      <c r="L80" s="96"/>
      <c r="M80" s="122" t="s">
        <v>4588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1273479</v>
      </c>
      <c r="N81" s="113">
        <f>M81*P55</f>
        <v>235593615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4807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4604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4592</v>
      </c>
      <c r="N83" t="s">
        <v>25</v>
      </c>
      <c r="P83" s="115"/>
      <c r="Q83" s="169">
        <v>499973</v>
      </c>
      <c r="R83" s="168" t="s">
        <v>4594</v>
      </c>
      <c r="S83" s="168">
        <f>S82-37</f>
        <v>54</v>
      </c>
      <c r="T83" s="73" t="s">
        <v>4595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4605</v>
      </c>
      <c r="S84" s="168">
        <f>S83-2</f>
        <v>52</v>
      </c>
      <c r="T84" s="168" t="s">
        <v>4606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4615</v>
      </c>
      <c r="S85" s="5">
        <f>S84-3</f>
        <v>49</v>
      </c>
      <c r="T85" s="5" t="s">
        <v>4616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4621</v>
      </c>
      <c r="S86" s="5">
        <f>S85-1</f>
        <v>48</v>
      </c>
      <c r="T86" s="5" t="s">
        <v>4622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4625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4627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4630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4633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4541</v>
      </c>
      <c r="Q91" s="169">
        <v>1210169</v>
      </c>
      <c r="R91" s="168" t="s">
        <v>4636</v>
      </c>
      <c r="S91" s="168">
        <f>S90-3</f>
        <v>42</v>
      </c>
      <c r="T91" s="168" t="s">
        <v>4637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4542</v>
      </c>
      <c r="Q92" s="39">
        <v>11121445</v>
      </c>
      <c r="R92" s="5" t="s">
        <v>4636</v>
      </c>
      <c r="S92" s="5">
        <f>S91</f>
        <v>42</v>
      </c>
      <c r="T92" s="5" t="s">
        <v>4883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4543</v>
      </c>
      <c r="Q93" s="35">
        <v>8978273</v>
      </c>
      <c r="R93" s="5" t="s">
        <v>4641</v>
      </c>
      <c r="S93" s="5">
        <f>S92-1</f>
        <v>41</v>
      </c>
      <c r="T93" s="5" t="s">
        <v>4642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4641</v>
      </c>
      <c r="S94" s="168">
        <f>S93</f>
        <v>41</v>
      </c>
      <c r="T94" s="168" t="s">
        <v>4644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4641</v>
      </c>
      <c r="S95" s="168">
        <f>S94</f>
        <v>41</v>
      </c>
      <c r="T95" s="168" t="s">
        <v>4765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4544</v>
      </c>
      <c r="Q96" s="35">
        <v>4068640</v>
      </c>
      <c r="R96" s="5" t="s">
        <v>4648</v>
      </c>
      <c r="S96" s="5">
        <f>S95-1</f>
        <v>40</v>
      </c>
      <c r="T96" s="5" t="s">
        <v>4649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4648</v>
      </c>
      <c r="S97" s="5">
        <f>S96</f>
        <v>40</v>
      </c>
      <c r="T97" s="5" t="s">
        <v>4650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4518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4545</v>
      </c>
      <c r="Q98" s="169">
        <v>100905</v>
      </c>
      <c r="R98" s="168" t="s">
        <v>4651</v>
      </c>
      <c r="S98" s="168">
        <f>S97-1</f>
        <v>39</v>
      </c>
      <c r="T98" s="168" t="s">
        <v>4657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4531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4546</v>
      </c>
      <c r="P99" s="115"/>
      <c r="Q99" s="35">
        <v>48637534</v>
      </c>
      <c r="R99" s="5" t="s">
        <v>4651</v>
      </c>
      <c r="S99" s="5">
        <f>S98</f>
        <v>39</v>
      </c>
      <c r="T99" s="5" t="s">
        <v>4655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4529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4651</v>
      </c>
      <c r="S100" s="5">
        <f>S99</f>
        <v>39</v>
      </c>
      <c r="T100" s="5" t="s">
        <v>4656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4562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4667</v>
      </c>
      <c r="S101" s="168">
        <f>S100-1</f>
        <v>38</v>
      </c>
      <c r="T101" s="168" t="s">
        <v>4735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4565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4667</v>
      </c>
      <c r="S102" s="5">
        <f>S101</f>
        <v>38</v>
      </c>
      <c r="T102" s="5" t="s">
        <v>4669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4565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4734</v>
      </c>
      <c r="G103" s="218" t="s">
        <v>941</v>
      </c>
      <c r="H103" s="218" t="s">
        <v>4713</v>
      </c>
      <c r="I103" s="218" t="s">
        <v>4712</v>
      </c>
      <c r="J103" s="32" t="s">
        <v>4547</v>
      </c>
      <c r="K103" s="218" t="s">
        <v>4700</v>
      </c>
      <c r="L103" s="32" t="s">
        <v>4702</v>
      </c>
      <c r="M103" s="32" t="s">
        <v>4670</v>
      </c>
      <c r="N103" s="218" t="s">
        <v>4671</v>
      </c>
      <c r="Q103" s="35">
        <v>155151</v>
      </c>
      <c r="R103" s="5" t="s">
        <v>4678</v>
      </c>
      <c r="S103" s="5">
        <f>S102-3</f>
        <v>35</v>
      </c>
      <c r="T103" s="5" t="s">
        <v>4680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4570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25783.783783783783</v>
      </c>
      <c r="G104" s="201">
        <f>P55</f>
        <v>185</v>
      </c>
      <c r="H104" s="201" t="s">
        <v>4868</v>
      </c>
      <c r="I104" s="201" t="s">
        <v>4867</v>
      </c>
      <c r="J104" s="219" t="s">
        <v>4243</v>
      </c>
      <c r="K104" s="201">
        <v>60</v>
      </c>
      <c r="L104" s="220">
        <f t="shared" ref="L104:L112" si="28">K104*$L$115</f>
        <v>286200000</v>
      </c>
      <c r="M104" s="220">
        <f>N21+N31+N55</f>
        <v>250906620</v>
      </c>
      <c r="N104" s="185">
        <f t="shared" ref="N104:N112" si="29">L104-M104</f>
        <v>35293380</v>
      </c>
      <c r="Q104" s="169">
        <v>109726</v>
      </c>
      <c r="R104" s="168" t="s">
        <v>4678</v>
      </c>
      <c r="S104" s="168">
        <f>S103</f>
        <v>35</v>
      </c>
      <c r="T104" s="168" t="s">
        <v>4681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4570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915.82827739804941</v>
      </c>
      <c r="G105" s="218">
        <f>P47</f>
        <v>5208.3999999999996</v>
      </c>
      <c r="H105" s="218" t="s">
        <v>4717</v>
      </c>
      <c r="I105" s="218" t="s">
        <v>4716</v>
      </c>
      <c r="J105" s="32" t="s">
        <v>4396</v>
      </c>
      <c r="K105" s="218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4684</v>
      </c>
      <c r="S105" s="5">
        <f>S104-1</f>
        <v>34</v>
      </c>
      <c r="T105" s="5" t="s">
        <v>4686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4571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1471.4047751249304</v>
      </c>
      <c r="G106" s="201">
        <f>P44</f>
        <v>3241.8</v>
      </c>
      <c r="H106" s="201" t="s">
        <v>3881</v>
      </c>
      <c r="I106" s="201" t="s">
        <v>4718</v>
      </c>
      <c r="J106" s="219" t="s">
        <v>4392</v>
      </c>
      <c r="K106" s="201">
        <v>31</v>
      </c>
      <c r="L106" s="220">
        <f t="shared" si="28"/>
        <v>147870000</v>
      </c>
      <c r="M106" s="220">
        <f>N44+N29+N22</f>
        <v>149680389.59999999</v>
      </c>
      <c r="N106" s="185">
        <f t="shared" si="29"/>
        <v>-1810389.599999994</v>
      </c>
      <c r="Q106" s="35">
        <v>2595417</v>
      </c>
      <c r="R106" s="5" t="s">
        <v>4694</v>
      </c>
      <c r="S106" s="5">
        <f>S105-1</f>
        <v>33</v>
      </c>
      <c r="T106" s="5" t="s">
        <v>4695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4583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8930.9118142669904</v>
      </c>
      <c r="G107" s="218">
        <f>P48</f>
        <v>534.1</v>
      </c>
      <c r="H107" s="218" t="s">
        <v>4715</v>
      </c>
      <c r="I107" s="218" t="s">
        <v>4714</v>
      </c>
      <c r="J107" s="32" t="s">
        <v>4411</v>
      </c>
      <c r="K107" s="218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4694</v>
      </c>
      <c r="S107" s="168">
        <f>S106</f>
        <v>33</v>
      </c>
      <c r="T107" s="168" t="s">
        <v>4696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4583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1010.2079715362785</v>
      </c>
      <c r="G108" s="201">
        <f>P50</f>
        <v>4721.8</v>
      </c>
      <c r="H108" s="201" t="s">
        <v>4719</v>
      </c>
      <c r="I108" s="201" t="s">
        <v>4718</v>
      </c>
      <c r="J108" s="219" t="s">
        <v>4543</v>
      </c>
      <c r="K108" s="201">
        <v>18</v>
      </c>
      <c r="L108" s="220">
        <f t="shared" si="28"/>
        <v>85860000</v>
      </c>
      <c r="M108" s="220">
        <f>N50</f>
        <v>13754603.4</v>
      </c>
      <c r="N108" s="185">
        <f t="shared" si="29"/>
        <v>72105396.599999994</v>
      </c>
      <c r="Q108" s="169">
        <v>183283</v>
      </c>
      <c r="R108" s="215" t="s">
        <v>4698</v>
      </c>
      <c r="S108" s="215">
        <f>S107-1</f>
        <v>32</v>
      </c>
      <c r="T108" s="215" t="s">
        <v>4710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1203.0264817150064</v>
      </c>
      <c r="G109" s="218">
        <f>P49</f>
        <v>3965</v>
      </c>
      <c r="H109" s="218" t="s">
        <v>4720</v>
      </c>
      <c r="I109" s="218" t="s">
        <v>4721</v>
      </c>
      <c r="J109" s="32" t="s">
        <v>4544</v>
      </c>
      <c r="K109" s="218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5" t="s">
        <v>4698</v>
      </c>
      <c r="S109" s="215">
        <f t="shared" ref="S109:S112" si="30">S108</f>
        <v>32</v>
      </c>
      <c r="T109" s="215" t="s">
        <v>4706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4589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4716</v>
      </c>
      <c r="J110" s="219" t="s">
        <v>4626</v>
      </c>
      <c r="K110" s="201">
        <v>0.75</v>
      </c>
      <c r="L110" s="220">
        <f t="shared" si="28"/>
        <v>3577500</v>
      </c>
      <c r="M110" s="220">
        <f>N51</f>
        <v>3623040</v>
      </c>
      <c r="N110" s="113">
        <f t="shared" si="29"/>
        <v>-45540</v>
      </c>
      <c r="Q110" s="35">
        <v>559461</v>
      </c>
      <c r="R110" s="5" t="s">
        <v>4698</v>
      </c>
      <c r="S110" s="5">
        <f t="shared" si="30"/>
        <v>32</v>
      </c>
      <c r="T110" s="5" t="s">
        <v>4707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4591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4866</v>
      </c>
      <c r="J111" s="32" t="s">
        <v>4296</v>
      </c>
      <c r="K111" s="218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4698</v>
      </c>
      <c r="S111" s="5">
        <f>S110</f>
        <v>32</v>
      </c>
      <c r="T111" s="5" t="s">
        <v>4708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4591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4683</v>
      </c>
      <c r="K112" s="201">
        <v>1</v>
      </c>
      <c r="L112" s="220">
        <f t="shared" si="28"/>
        <v>4770000</v>
      </c>
      <c r="M112" s="220">
        <f>N45+N46+N53+N52</f>
        <v>3144321.2</v>
      </c>
      <c r="N112" s="185">
        <f t="shared" si="29"/>
        <v>1625678.7999999998</v>
      </c>
      <c r="Q112" s="169">
        <v>128675</v>
      </c>
      <c r="R112" s="215" t="s">
        <v>4698</v>
      </c>
      <c r="S112" s="215">
        <f t="shared" si="30"/>
        <v>32</v>
      </c>
      <c r="T112" s="215" t="s">
        <v>4709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4601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4837</v>
      </c>
      <c r="K113" s="218"/>
      <c r="L113" s="1"/>
      <c r="M113" s="1"/>
      <c r="N113" s="113">
        <v>50000000</v>
      </c>
      <c r="Q113" s="35">
        <v>13100555</v>
      </c>
      <c r="R113" s="5" t="s">
        <v>4722</v>
      </c>
      <c r="S113" s="5">
        <f>S112-1</f>
        <v>31</v>
      </c>
      <c r="T113" s="5" t="s">
        <v>4723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4601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4887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4722</v>
      </c>
      <c r="S114" s="5">
        <f>S113</f>
        <v>31</v>
      </c>
      <c r="T114" s="5" t="s">
        <v>4724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4605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4729</v>
      </c>
      <c r="S115" s="5">
        <f>S114-3</f>
        <v>28</v>
      </c>
      <c r="T115" s="5" t="s">
        <v>4733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4605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4829</v>
      </c>
      <c r="L116" s="220" t="s">
        <v>4253</v>
      </c>
      <c r="M116" s="220" t="s">
        <v>4692</v>
      </c>
      <c r="N116" s="185" t="s">
        <v>4693</v>
      </c>
      <c r="Q116" s="35">
        <v>4394591</v>
      </c>
      <c r="R116" s="5" t="s">
        <v>4736</v>
      </c>
      <c r="S116" s="5">
        <f>S115-1</f>
        <v>27</v>
      </c>
      <c r="T116" s="5" t="s">
        <v>4737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4615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4701</v>
      </c>
      <c r="K117" s="218"/>
      <c r="L117" s="1"/>
      <c r="M117" s="1"/>
      <c r="N117" s="113"/>
      <c r="P117" s="114"/>
      <c r="Q117" s="117">
        <v>4085110</v>
      </c>
      <c r="R117" s="19" t="s">
        <v>4739</v>
      </c>
      <c r="S117" s="19">
        <f>S116-1</f>
        <v>26</v>
      </c>
      <c r="T117" s="19" t="s">
        <v>4740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4621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4741</v>
      </c>
      <c r="S118" s="19">
        <f>S117</f>
        <v>26</v>
      </c>
      <c r="T118" s="19" t="s">
        <v>4742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4621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4753</v>
      </c>
      <c r="S119" s="19">
        <f>S118-8</f>
        <v>18</v>
      </c>
      <c r="T119" s="19" t="s">
        <v>4755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4631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4831</v>
      </c>
      <c r="K120" s="168" t="s">
        <v>4547</v>
      </c>
      <c r="L120" s="168" t="s">
        <v>4548</v>
      </c>
      <c r="M120" s="168" t="s">
        <v>4438</v>
      </c>
      <c r="N120" s="56" t="s">
        <v>190</v>
      </c>
      <c r="Q120" s="117">
        <v>18565999</v>
      </c>
      <c r="R120" s="19" t="s">
        <v>4756</v>
      </c>
      <c r="S120" s="19">
        <f>S119-1</f>
        <v>17</v>
      </c>
      <c r="T120" s="19" t="s">
        <v>4764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4547</v>
      </c>
      <c r="I121" s="218" t="s">
        <v>937</v>
      </c>
      <c r="J121" s="218" t="s">
        <v>4832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4767</v>
      </c>
      <c r="S121" s="19">
        <f>S120-3</f>
        <v>14</v>
      </c>
      <c r="T121" s="19" t="s">
        <v>4869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4636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4542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4781</v>
      </c>
      <c r="S122" s="19">
        <f>S121-2</f>
        <v>12</v>
      </c>
      <c r="T122" s="19" t="s">
        <v>4786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4636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4638</v>
      </c>
      <c r="AQ122" t="s">
        <v>25</v>
      </c>
    </row>
    <row r="123" spans="6:43">
      <c r="F123" s="218">
        <v>5249.5</v>
      </c>
      <c r="G123" s="218">
        <f>P47</f>
        <v>5208.3999999999996</v>
      </c>
      <c r="H123" s="218" t="s">
        <v>4396</v>
      </c>
      <c r="I123" s="218">
        <v>7163</v>
      </c>
      <c r="J123" s="1">
        <f>I123*P47</f>
        <v>37307769.199999996</v>
      </c>
      <c r="K123" s="5" t="s">
        <v>4543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4781</v>
      </c>
      <c r="S123" s="19">
        <f>S122</f>
        <v>12</v>
      </c>
      <c r="T123" s="19" t="s">
        <v>4787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4641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4652</v>
      </c>
    </row>
    <row r="124" spans="6:43">
      <c r="F124" s="218">
        <v>519.79999999999995</v>
      </c>
      <c r="G124" s="218">
        <f>P48</f>
        <v>534.1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4781</v>
      </c>
      <c r="S124" s="19">
        <f>S123</f>
        <v>12</v>
      </c>
      <c r="T124" s="19" t="s">
        <v>4788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4641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4653</v>
      </c>
    </row>
    <row r="125" spans="6:43">
      <c r="F125" s="218">
        <v>4051</v>
      </c>
      <c r="G125" s="218">
        <f>P49</f>
        <v>3965</v>
      </c>
      <c r="H125" s="218" t="s">
        <v>4544</v>
      </c>
      <c r="I125" s="218">
        <v>130</v>
      </c>
      <c r="J125" s="1">
        <f>I125*P49</f>
        <v>515450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4791</v>
      </c>
      <c r="S125" s="19">
        <f>S124-1</f>
        <v>11</v>
      </c>
      <c r="T125" s="19" t="s">
        <v>4792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4558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4654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50015629</v>
      </c>
      <c r="K126" s="5" t="s">
        <v>4544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4830</v>
      </c>
      <c r="S126" s="19">
        <f>S125-7</f>
        <v>4</v>
      </c>
      <c r="T126" s="19" t="s">
        <v>4834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4561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4830</v>
      </c>
      <c r="S127" s="19">
        <f>S126</f>
        <v>4</v>
      </c>
      <c r="T127" s="19" t="s">
        <v>4835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4651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4662</v>
      </c>
      <c r="AQ127" t="s">
        <v>25</v>
      </c>
    </row>
    <row r="128" spans="6:43">
      <c r="K128" s="5" t="s">
        <v>4546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4830</v>
      </c>
      <c r="S128" s="19">
        <f>S127</f>
        <v>4</v>
      </c>
      <c r="T128" s="19" t="s">
        <v>4836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4651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4663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4842</v>
      </c>
      <c r="S129" s="19">
        <f>S128-1</f>
        <v>3</v>
      </c>
      <c r="T129" s="19" t="s">
        <v>4844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4678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4682</v>
      </c>
    </row>
    <row r="130" spans="11:44">
      <c r="K130" s="208" t="s">
        <v>4578</v>
      </c>
      <c r="Q130" s="117">
        <v>1197371</v>
      </c>
      <c r="R130" s="19" t="s">
        <v>4864</v>
      </c>
      <c r="S130" s="19">
        <f>S129-5</f>
        <v>-2</v>
      </c>
      <c r="T130" s="19" t="s">
        <v>4878</v>
      </c>
      <c r="U130" s="218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4684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4685</v>
      </c>
      <c r="AQ130" t="s">
        <v>25</v>
      </c>
    </row>
    <row r="131" spans="11:44">
      <c r="K131" s="208" t="s">
        <v>4579</v>
      </c>
      <c r="P131" s="114"/>
      <c r="Q131" s="117">
        <v>153812</v>
      </c>
      <c r="R131" s="19" t="s">
        <v>4875</v>
      </c>
      <c r="S131" s="19">
        <f>S130-1</f>
        <v>-3</v>
      </c>
      <c r="T131" s="19" t="s">
        <v>4876</v>
      </c>
      <c r="U131" s="218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4694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4580</v>
      </c>
      <c r="Q132" s="117">
        <v>1642263</v>
      </c>
      <c r="R132" s="19" t="s">
        <v>4880</v>
      </c>
      <c r="S132" s="19">
        <f>S131-1</f>
        <v>-4</v>
      </c>
      <c r="T132" s="19" t="s">
        <v>4881</v>
      </c>
      <c r="U132" s="218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4694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4699</v>
      </c>
    </row>
    <row r="133" spans="11:44">
      <c r="Q133" s="117">
        <v>1837912</v>
      </c>
      <c r="R133" s="19" t="s">
        <v>4880</v>
      </c>
      <c r="S133" s="19">
        <f>S132</f>
        <v>-4</v>
      </c>
      <c r="T133" s="19" t="s">
        <v>4882</v>
      </c>
      <c r="U133" s="218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4698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8"/>
      <c r="V134" s="99"/>
      <c r="W134" s="32"/>
      <c r="X134" s="32"/>
      <c r="AH134" s="89">
        <v>114</v>
      </c>
      <c r="AI134" s="90" t="s">
        <v>4698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4699</v>
      </c>
    </row>
    <row r="135" spans="11:44">
      <c r="Q135" s="117"/>
      <c r="R135" s="19"/>
      <c r="S135" s="19"/>
      <c r="T135" s="19"/>
      <c r="U135" s="218"/>
      <c r="V135" s="99"/>
      <c r="W135" s="32"/>
      <c r="X135" s="32"/>
      <c r="Y135" t="s">
        <v>25</v>
      </c>
      <c r="AH135" s="20">
        <v>115</v>
      </c>
      <c r="AI135" s="117" t="s">
        <v>4698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4711</v>
      </c>
      <c r="AQ135" t="s">
        <v>25</v>
      </c>
    </row>
    <row r="136" spans="11:44">
      <c r="Q136" s="117"/>
      <c r="R136" s="19"/>
      <c r="S136" s="19"/>
      <c r="T136" s="19"/>
      <c r="U136" s="218"/>
      <c r="V136" s="99"/>
      <c r="W136" s="32"/>
      <c r="X136" s="32"/>
      <c r="AH136" s="89">
        <v>116</v>
      </c>
      <c r="AI136" s="90" t="s">
        <v>4736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4738</v>
      </c>
    </row>
    <row r="137" spans="11:44">
      <c r="Q137" s="117"/>
      <c r="R137" s="19"/>
      <c r="S137" s="19"/>
      <c r="T137" s="19"/>
      <c r="U137" s="218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4743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4751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4682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4753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4757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4756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4699</v>
      </c>
    </row>
    <row r="141" spans="11:44">
      <c r="Q141" s="26"/>
      <c r="R141" s="182"/>
      <c r="S141" s="182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3" t="s">
        <v>4830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4833</v>
      </c>
      <c r="AP141" t="s">
        <v>25</v>
      </c>
      <c r="AR141" t="s">
        <v>25</v>
      </c>
    </row>
    <row r="142" spans="11:44">
      <c r="R142" s="32" t="s">
        <v>4582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40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4465</v>
      </c>
      <c r="R147" s="99" t="s">
        <v>4467</v>
      </c>
      <c r="S147" s="99"/>
      <c r="T147" s="99" t="s">
        <v>4468</v>
      </c>
      <c r="U147" s="99"/>
      <c r="V147" s="99"/>
      <c r="W147" s="99" t="s">
        <v>4585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2561+R151</f>
        <v>1478346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26972206.097311776</v>
      </c>
    </row>
    <row r="149" spans="16:44">
      <c r="P149" s="114"/>
      <c r="Q149" s="168" t="s">
        <v>4452</v>
      </c>
      <c r="R149" s="168" t="s">
        <v>4470</v>
      </c>
      <c r="S149" s="168" t="s">
        <v>4472</v>
      </c>
      <c r="T149" s="168" t="s">
        <v>180</v>
      </c>
      <c r="U149" s="168" t="s">
        <v>4466</v>
      </c>
      <c r="V149" s="56" t="s">
        <v>4469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1673381</v>
      </c>
      <c r="S150" s="113">
        <f>R150*$T$212</f>
        <v>425597713.01485986</v>
      </c>
      <c r="T150" s="168" t="s">
        <v>4464</v>
      </c>
      <c r="U150" s="168">
        <f>$Q$148*$T$148*S150/$R$174</f>
        <v>391.34309802693861</v>
      </c>
      <c r="V150" s="95">
        <f>S150+U150</f>
        <v>425598104.3579579</v>
      </c>
      <c r="W150" s="99">
        <f>R150*100/U209</f>
        <v>52.179079736925146</v>
      </c>
      <c r="X150" s="222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4454</v>
      </c>
      <c r="R151" s="56">
        <v>1475785</v>
      </c>
      <c r="S151" s="113">
        <f>R151*$T$212</f>
        <v>375342328.4366411</v>
      </c>
      <c r="T151" s="168" t="s">
        <v>4464</v>
      </c>
      <c r="U151" s="168">
        <f>$Q$148*$T$148*S151/$R$174+Q148*R148</f>
        <v>595.13256330846684</v>
      </c>
      <c r="V151" s="95">
        <f>S151+U151</f>
        <v>375342923.56920439</v>
      </c>
      <c r="W151" s="99">
        <f>R151*100/U209</f>
        <v>46.017675107795583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 t="s">
        <v>4453</v>
      </c>
      <c r="R152" s="56">
        <v>57830</v>
      </c>
      <c r="S152" s="113">
        <f>R152*$T$212</f>
        <v>14708136.248498905</v>
      </c>
      <c r="T152" s="168" t="s">
        <v>4464</v>
      </c>
      <c r="U152" s="168">
        <f>$Q$148*$T$148*S152/$R$174</f>
        <v>13.524338664594531</v>
      </c>
      <c r="V152" s="95">
        <f>S152+U152</f>
        <v>14708149.77283757</v>
      </c>
      <c r="W152" s="99">
        <f>R152*100/U209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566298292.09731174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567358062.5999999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28031976.599999905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26972206.097311776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1059770.5026881695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4488</v>
      </c>
      <c r="V163" s="99" t="s">
        <v>4489</v>
      </c>
      <c r="W163" s="99" t="s">
        <v>4499</v>
      </c>
      <c r="X163" s="99" t="s">
        <v>8</v>
      </c>
    </row>
    <row r="164" spans="16:40">
      <c r="P164" s="114"/>
      <c r="Q164" s="36" t="s">
        <v>4581</v>
      </c>
      <c r="R164" s="95">
        <f>SUM(N44:N56)</f>
        <v>567283099.5999999</v>
      </c>
      <c r="T164" s="113" t="s">
        <v>4464</v>
      </c>
      <c r="U164" s="56">
        <v>1000000</v>
      </c>
      <c r="V164" s="113">
        <v>239.024</v>
      </c>
      <c r="W164" s="113">
        <f t="shared" ref="W164:W207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SUM(N21:N25)</f>
        <v>243347609.89999998</v>
      </c>
      <c r="T165" s="168" t="s">
        <v>4446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4457</v>
      </c>
      <c r="R167" s="95">
        <f>N42</f>
        <v>74963</v>
      </c>
      <c r="T167" s="168" t="s">
        <v>4501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4458</v>
      </c>
      <c r="R168" s="95">
        <f>N20</f>
        <v>357</v>
      </c>
      <c r="T168" s="168" t="s">
        <v>4501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4459</v>
      </c>
      <c r="R169" s="95">
        <f>N27</f>
        <v>2881</v>
      </c>
      <c r="T169" s="168" t="s">
        <v>4511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4453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>
        <f>R170-74430</f>
        <v>209429</v>
      </c>
      <c r="Q170" s="99" t="s">
        <v>4471</v>
      </c>
      <c r="R170" s="95">
        <v>283859</v>
      </c>
      <c r="T170" s="168" t="s">
        <v>4511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4703</v>
      </c>
      <c r="R171" s="95">
        <v>0</v>
      </c>
      <c r="T171" s="168" t="s">
        <v>4517</v>
      </c>
      <c r="U171" s="168">
        <v>8334</v>
      </c>
      <c r="V171" s="113">
        <v>239.97</v>
      </c>
      <c r="W171" s="113">
        <f t="shared" si="35"/>
        <v>1999909.98</v>
      </c>
      <c r="X171" s="99" t="s">
        <v>4453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4752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4732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4453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4463</v>
      </c>
      <c r="R174" s="95">
        <f>SUM(R164:R173)</f>
        <v>815648177.69999993</v>
      </c>
      <c r="S174" s="122"/>
      <c r="T174" s="168" t="s">
        <v>4605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4636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3"/>
      <c r="S176" s="115"/>
      <c r="T176" s="168" t="s">
        <v>4641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3"/>
      <c r="T177" s="168" t="s">
        <v>4648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4648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4651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4453</v>
      </c>
      <c r="R180" s="99"/>
      <c r="T180" s="168" t="s">
        <v>4651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4678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4446</v>
      </c>
      <c r="R182" s="95">
        <v>3000000</v>
      </c>
      <c r="T182" s="168" t="s">
        <v>4678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4501</v>
      </c>
      <c r="R183" s="95">
        <v>2000000</v>
      </c>
      <c r="T183" s="168" t="s">
        <v>4684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4453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4511</v>
      </c>
      <c r="R184" s="95">
        <v>1000000</v>
      </c>
      <c r="T184" s="168" t="s">
        <v>4694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4517</v>
      </c>
      <c r="R185" s="95">
        <v>2000000</v>
      </c>
      <c r="T185" s="168" t="s">
        <v>4694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 t="s">
        <v>994</v>
      </c>
      <c r="R186" s="95">
        <v>3000000</v>
      </c>
      <c r="T186" s="215" t="s">
        <v>4698</v>
      </c>
      <c r="U186" s="215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4684</v>
      </c>
      <c r="R187" s="95">
        <v>3000000</v>
      </c>
      <c r="T187" s="215" t="s">
        <v>4698</v>
      </c>
      <c r="U187" s="215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7">
        <v>23</v>
      </c>
      <c r="AI187" s="197" t="s">
        <v>4521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5"/>
      <c r="T188" s="218" t="s">
        <v>4736</v>
      </c>
      <c r="U188" s="218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4521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8" t="s">
        <v>4736</v>
      </c>
      <c r="U189" s="218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4529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8" t="s">
        <v>4751</v>
      </c>
      <c r="U190" s="218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4561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8" t="s">
        <v>4751</v>
      </c>
      <c r="U191" s="218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4621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8" t="s">
        <v>4756</v>
      </c>
      <c r="U192" s="218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4621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8" t="s">
        <v>4756</v>
      </c>
      <c r="U193" s="218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4651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8" t="s">
        <v>4767</v>
      </c>
      <c r="U194" s="218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4651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8" t="s">
        <v>4767</v>
      </c>
      <c r="U195" s="218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4756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8" t="s">
        <v>3684</v>
      </c>
      <c r="U196" s="218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4756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4769</v>
      </c>
    </row>
    <row r="197" spans="17:44">
      <c r="Q197" s="99" t="s">
        <v>4446</v>
      </c>
      <c r="R197" s="95">
        <v>172908000</v>
      </c>
      <c r="T197" s="218" t="s">
        <v>3684</v>
      </c>
      <c r="U197" s="218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4767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4774</v>
      </c>
      <c r="AQ197" t="s">
        <v>25</v>
      </c>
    </row>
    <row r="198" spans="17:44">
      <c r="Q198" s="99" t="s">
        <v>4487</v>
      </c>
      <c r="R198" s="95">
        <v>1400000</v>
      </c>
      <c r="T198" s="218" t="s">
        <v>4781</v>
      </c>
      <c r="U198" s="218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4774</v>
      </c>
    </row>
    <row r="199" spans="17:44">
      <c r="Q199" s="99" t="s">
        <v>4232</v>
      </c>
      <c r="R199" s="95">
        <v>247393</v>
      </c>
      <c r="T199" s="218" t="s">
        <v>4781</v>
      </c>
      <c r="U199" s="218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4781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4790</v>
      </c>
    </row>
    <row r="200" spans="17:44">
      <c r="Q200" s="99" t="s">
        <v>4231</v>
      </c>
      <c r="R200" s="95">
        <v>6780000</v>
      </c>
      <c r="T200" s="218" t="s">
        <v>4791</v>
      </c>
      <c r="U200" s="218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4808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4811</v>
      </c>
      <c r="AR200" t="s">
        <v>25</v>
      </c>
    </row>
    <row r="201" spans="17:44">
      <c r="Q201" s="99" t="s">
        <v>4605</v>
      </c>
      <c r="R201" s="95">
        <v>-4000000</v>
      </c>
      <c r="T201" s="218" t="s">
        <v>4791</v>
      </c>
      <c r="U201" s="218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4810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4819</v>
      </c>
    </row>
    <row r="202" spans="17:44">
      <c r="Q202" s="99" t="s">
        <v>4641</v>
      </c>
      <c r="R202" s="95">
        <v>16727037</v>
      </c>
      <c r="T202" s="218" t="s">
        <v>4810</v>
      </c>
      <c r="U202" s="218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4648</v>
      </c>
      <c r="R203" s="95">
        <v>46460683</v>
      </c>
      <c r="T203" s="218" t="s">
        <v>4810</v>
      </c>
      <c r="U203" s="218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4651</v>
      </c>
      <c r="R204" s="95">
        <v>19663646</v>
      </c>
      <c r="S204" t="s">
        <v>25</v>
      </c>
      <c r="T204" s="218" t="s">
        <v>4820</v>
      </c>
      <c r="U204" s="218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4678</v>
      </c>
      <c r="R205" s="95">
        <v>4374525</v>
      </c>
      <c r="T205" s="218" t="s">
        <v>4820</v>
      </c>
      <c r="U205" s="218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4694</v>
      </c>
      <c r="R206" s="95">
        <v>6550580</v>
      </c>
      <c r="T206" s="168" t="s">
        <v>4830</v>
      </c>
      <c r="U206" s="168">
        <v>196500</v>
      </c>
      <c r="V206" s="113">
        <v>254.452</v>
      </c>
      <c r="W206" s="113">
        <f t="shared" si="35"/>
        <v>49999818</v>
      </c>
      <c r="X206" s="99" t="s">
        <v>4838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4698</v>
      </c>
      <c r="R207" s="95">
        <v>6650895</v>
      </c>
      <c r="T207" s="218" t="s">
        <v>4830</v>
      </c>
      <c r="U207" s="218">
        <v>2561</v>
      </c>
      <c r="V207" s="113">
        <v>254.536</v>
      </c>
      <c r="W207" s="113">
        <f t="shared" si="35"/>
        <v>651866.696</v>
      </c>
      <c r="X207" s="99" t="s">
        <v>4839</v>
      </c>
      <c r="AJ207" t="s">
        <v>4059</v>
      </c>
      <c r="AM207" t="s">
        <v>284</v>
      </c>
      <c r="AN207" t="s">
        <v>943</v>
      </c>
    </row>
    <row r="208" spans="17:44">
      <c r="Q208" s="99" t="s">
        <v>4736</v>
      </c>
      <c r="R208" s="95">
        <v>2145814</v>
      </c>
      <c r="S208" t="s">
        <v>25</v>
      </c>
      <c r="T208" s="168"/>
      <c r="U208" s="168"/>
      <c r="V208" s="113"/>
      <c r="W208" s="113"/>
      <c r="X208" s="99"/>
    </row>
    <row r="209" spans="17:44">
      <c r="Q209" s="99" t="s">
        <v>4751</v>
      </c>
      <c r="R209" s="95">
        <v>4369730</v>
      </c>
      <c r="T209" s="168"/>
      <c r="U209" s="168">
        <f>SUM(U164:U208)</f>
        <v>3206996</v>
      </c>
      <c r="V209" s="99"/>
      <c r="W209" s="99"/>
      <c r="X209" s="99"/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4756</v>
      </c>
      <c r="R210" s="95">
        <v>8739459</v>
      </c>
      <c r="T210" s="99"/>
      <c r="U210" s="99" t="s">
        <v>6</v>
      </c>
      <c r="V210" s="99"/>
      <c r="W210" s="99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4767</v>
      </c>
      <c r="R211" s="95">
        <v>6667654</v>
      </c>
      <c r="T211" s="202" t="s">
        <v>4490</v>
      </c>
      <c r="AI211" t="s">
        <v>4136</v>
      </c>
      <c r="AJ211" s="114">
        <f>AJ210-AJ206</f>
        <v>941094.09999999404</v>
      </c>
    </row>
    <row r="212" spans="17:44">
      <c r="Q212" s="99" t="s">
        <v>4775</v>
      </c>
      <c r="R212" s="95">
        <v>8981245</v>
      </c>
      <c r="T212" s="201">
        <f>R174/U209</f>
        <v>254.3340177848678</v>
      </c>
      <c r="AI212" t="s">
        <v>943</v>
      </c>
      <c r="AJ212" s="114">
        <f>AN206</f>
        <v>2364242.7822970646</v>
      </c>
    </row>
    <row r="213" spans="17:44">
      <c r="Q213" s="99" t="s">
        <v>4781</v>
      </c>
      <c r="R213" s="95">
        <v>9181756</v>
      </c>
      <c r="W213" s="114"/>
      <c r="AI213" t="s">
        <v>4065</v>
      </c>
      <c r="AJ213" s="114">
        <f>AJ211-AJ212</f>
        <v>-1423148.6822970705</v>
      </c>
      <c r="AN213" t="s">
        <v>25</v>
      </c>
    </row>
    <row r="214" spans="17:44">
      <c r="Q214" s="99" t="s">
        <v>4791</v>
      </c>
      <c r="R214" s="95">
        <v>11811208</v>
      </c>
      <c r="U214" s="96" t="s">
        <v>267</v>
      </c>
      <c r="V214" t="s">
        <v>4491</v>
      </c>
      <c r="Y214" s="96">
        <f>W217/15</f>
        <v>4977170.7333333334</v>
      </c>
      <c r="AN214" t="s">
        <v>25</v>
      </c>
    </row>
    <row r="215" spans="17:44">
      <c r="Q215" s="99" t="s">
        <v>4810</v>
      </c>
      <c r="R215" s="95">
        <v>41248054</v>
      </c>
      <c r="S215" t="s">
        <v>25</v>
      </c>
      <c r="T215" s="114"/>
      <c r="U215" s="113">
        <v>652000</v>
      </c>
      <c r="V215">
        <f>U215/T212</f>
        <v>2563.5579765483981</v>
      </c>
      <c r="X215" t="s">
        <v>25</v>
      </c>
    </row>
    <row r="216" spans="17:44">
      <c r="Q216" s="99" t="s">
        <v>4820</v>
      </c>
      <c r="R216" s="95">
        <v>37328780</v>
      </c>
      <c r="X216" t="s">
        <v>25</v>
      </c>
    </row>
    <row r="217" spans="17:44">
      <c r="Q217" s="99"/>
      <c r="R217" s="95"/>
      <c r="W217" s="228">
        <v>74657561</v>
      </c>
      <c r="X217" s="96">
        <f>W217/2</f>
        <v>37328780.5</v>
      </c>
    </row>
    <row r="218" spans="17:44">
      <c r="Q218" s="99"/>
      <c r="R218" s="95">
        <f>SUM(R197:R217)</f>
        <v>408236459</v>
      </c>
    </row>
    <row r="219" spans="17:44">
      <c r="Q219" s="99"/>
      <c r="R219" s="99" t="s">
        <v>6</v>
      </c>
    </row>
    <row r="220" spans="17:44" ht="60">
      <c r="S220" t="s">
        <v>25</v>
      </c>
      <c r="T220" s="22" t="s">
        <v>4474</v>
      </c>
      <c r="X220" t="s">
        <v>25</v>
      </c>
    </row>
    <row r="221" spans="17:44" ht="45">
      <c r="T221" s="22" t="s">
        <v>4475</v>
      </c>
    </row>
    <row r="222" spans="17:44">
      <c r="Q222" s="99" t="s">
        <v>452</v>
      </c>
      <c r="R222" s="99"/>
    </row>
    <row r="223" spans="17:44">
      <c r="Q223" s="99" t="s">
        <v>4446</v>
      </c>
      <c r="R223" s="95">
        <v>63115000</v>
      </c>
    </row>
    <row r="224" spans="17:44">
      <c r="Q224" s="99" t="s">
        <v>4501</v>
      </c>
      <c r="R224" s="95">
        <v>13300000</v>
      </c>
      <c r="T224" s="99" t="s">
        <v>4492</v>
      </c>
      <c r="U224" s="99" t="s">
        <v>4463</v>
      </c>
      <c r="V224" s="99" t="s">
        <v>953</v>
      </c>
    </row>
    <row r="225" spans="17:22">
      <c r="Q225" s="99" t="s">
        <v>4511</v>
      </c>
      <c r="R225" s="95">
        <v>2269000</v>
      </c>
      <c r="T225" s="95">
        <f>R190+R218+R243</f>
        <v>786346401</v>
      </c>
      <c r="U225" s="95">
        <f>R174</f>
        <v>815648177.69999993</v>
      </c>
      <c r="V225" s="95">
        <f>U225-T225</f>
        <v>29301776.699999928</v>
      </c>
    </row>
    <row r="226" spans="17:22">
      <c r="Q226" s="99" t="s">
        <v>4636</v>
      </c>
      <c r="R226" s="95">
        <v>25071612</v>
      </c>
    </row>
    <row r="227" spans="17:22">
      <c r="Q227" s="99" t="s">
        <v>4648</v>
      </c>
      <c r="R227" s="95">
        <v>42236984</v>
      </c>
    </row>
    <row r="228" spans="17:22">
      <c r="Q228" s="99" t="s">
        <v>4651</v>
      </c>
      <c r="R228" s="95">
        <v>19663646</v>
      </c>
    </row>
    <row r="229" spans="17:22">
      <c r="Q229" s="99" t="s">
        <v>4678</v>
      </c>
      <c r="R229" s="95">
        <v>4374525</v>
      </c>
    </row>
    <row r="230" spans="17:22">
      <c r="Q230" s="99" t="s">
        <v>4694</v>
      </c>
      <c r="R230" s="95">
        <v>6550580</v>
      </c>
      <c r="T230" t="s">
        <v>25</v>
      </c>
    </row>
    <row r="231" spans="17:22">
      <c r="Q231" s="99" t="s">
        <v>4698</v>
      </c>
      <c r="R231" s="95">
        <v>7054895</v>
      </c>
      <c r="T231" t="s">
        <v>25</v>
      </c>
    </row>
    <row r="232" spans="17:22">
      <c r="Q232" s="99" t="s">
        <v>4736</v>
      </c>
      <c r="R232" s="95">
        <v>2145814</v>
      </c>
    </row>
    <row r="233" spans="17:22">
      <c r="Q233" s="99" t="s">
        <v>4751</v>
      </c>
      <c r="R233" s="95">
        <v>4369730</v>
      </c>
      <c r="T233" t="s">
        <v>25</v>
      </c>
    </row>
    <row r="234" spans="17:22">
      <c r="Q234" s="99" t="s">
        <v>4756</v>
      </c>
      <c r="R234" s="95">
        <v>8739459</v>
      </c>
    </row>
    <row r="235" spans="17:22">
      <c r="Q235" s="99" t="s">
        <v>4767</v>
      </c>
      <c r="R235" s="95">
        <v>6667654</v>
      </c>
    </row>
    <row r="236" spans="17:22">
      <c r="Q236" s="99" t="s">
        <v>3684</v>
      </c>
      <c r="R236" s="95">
        <v>8981245</v>
      </c>
    </row>
    <row r="237" spans="17:22">
      <c r="Q237" s="99" t="s">
        <v>4781</v>
      </c>
      <c r="R237" s="95">
        <v>9181756</v>
      </c>
      <c r="T237" t="s">
        <v>25</v>
      </c>
    </row>
    <row r="238" spans="17:22">
      <c r="Q238" s="99" t="s">
        <v>4791</v>
      </c>
      <c r="R238" s="95">
        <v>11811208</v>
      </c>
      <c r="T238" t="s">
        <v>25</v>
      </c>
    </row>
    <row r="239" spans="17:22">
      <c r="Q239" s="99" t="s">
        <v>4810</v>
      </c>
      <c r="R239" s="95">
        <v>41248054</v>
      </c>
    </row>
    <row r="240" spans="17:22">
      <c r="Q240" s="99" t="s">
        <v>4820</v>
      </c>
      <c r="R240" s="95">
        <v>37328780</v>
      </c>
      <c r="T240" t="s">
        <v>25</v>
      </c>
    </row>
    <row r="241" spans="17:20">
      <c r="Q241" s="99" t="s">
        <v>4830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</row>
    <row r="244" spans="17:20">
      <c r="Q244" s="99"/>
      <c r="R244" s="99" t="s">
        <v>6</v>
      </c>
    </row>
    <row r="245" spans="17:20">
      <c r="T245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3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4547</v>
      </c>
      <c r="Y1" s="168" t="s">
        <v>950</v>
      </c>
      <c r="Z1" s="168" t="s">
        <v>937</v>
      </c>
      <c r="AA1" s="168" t="s">
        <v>4547</v>
      </c>
      <c r="AB1" s="168" t="s">
        <v>950</v>
      </c>
      <c r="AC1" s="168" t="s">
        <v>937</v>
      </c>
      <c r="AD1" s="168" t="s">
        <v>4658</v>
      </c>
      <c r="AE1" s="168" t="s">
        <v>4659</v>
      </c>
      <c r="AF1" s="99" t="s">
        <v>8</v>
      </c>
    </row>
    <row r="2" spans="1:32">
      <c r="A2" s="99" t="s">
        <v>4243</v>
      </c>
      <c r="B2" s="205">
        <v>1707</v>
      </c>
      <c r="C2" s="207" t="s">
        <v>4624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4537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4596</v>
      </c>
      <c r="B3" s="205">
        <v>1184</v>
      </c>
      <c r="C3" s="207" t="s">
        <v>4602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4536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4597</v>
      </c>
      <c r="B4" s="205">
        <v>1804</v>
      </c>
      <c r="C4" s="207" t="s">
        <v>4603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4538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4631</v>
      </c>
      <c r="L5" s="225">
        <v>0</v>
      </c>
      <c r="M5" s="224">
        <v>3</v>
      </c>
      <c r="N5" s="225">
        <f t="shared" ref="N5" si="3">L5*M5</f>
        <v>0</v>
      </c>
      <c r="O5" s="226" t="s">
        <v>4635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4641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4572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4544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4641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4543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4648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4648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4651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4563</v>
      </c>
      <c r="B12" s="205">
        <v>378987</v>
      </c>
      <c r="C12" s="169"/>
      <c r="D12" s="59" t="s">
        <v>4880</v>
      </c>
      <c r="F12" s="114">
        <v>0</v>
      </c>
      <c r="J12" s="168">
        <v>11</v>
      </c>
      <c r="K12" s="168" t="s">
        <v>4678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4651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4667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378987</v>
      </c>
      <c r="J15" s="168">
        <v>14</v>
      </c>
      <c r="K15" s="168" t="s">
        <v>4694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4684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4698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4698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4698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4698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4736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4722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4736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4722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4751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4729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4751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4736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4753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4739</v>
      </c>
      <c r="X22" s="218" t="s">
        <v>1086</v>
      </c>
      <c r="Y22" s="113">
        <v>4291628</v>
      </c>
      <c r="Z22" s="218">
        <f t="shared" ref="Z22:Z43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4753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4739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4753</v>
      </c>
      <c r="L24" s="225">
        <v>4388600</v>
      </c>
      <c r="M24" s="224">
        <v>5</v>
      </c>
      <c r="N24" s="225">
        <f t="shared" si="7"/>
        <v>21943000</v>
      </c>
      <c r="O24" s="226" t="s">
        <v>4768</v>
      </c>
      <c r="W24" s="218" t="s">
        <v>4753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4756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4756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4756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4767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4518</v>
      </c>
      <c r="J27" s="218">
        <v>26</v>
      </c>
      <c r="K27" s="218" t="s">
        <v>4767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4539</v>
      </c>
      <c r="B28" s="205"/>
      <c r="C28" s="169">
        <v>3421299</v>
      </c>
      <c r="D28" s="99" t="s">
        <v>4231</v>
      </c>
      <c r="J28" s="218">
        <v>27</v>
      </c>
      <c r="K28" s="218" t="s">
        <v>4767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4781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4568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4781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4569</v>
      </c>
      <c r="B30" s="205"/>
      <c r="C30" s="169">
        <v>271000</v>
      </c>
      <c r="D30" s="99" t="s">
        <v>4565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4781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4577</v>
      </c>
      <c r="B31" s="205"/>
      <c r="C31" s="169">
        <v>69700</v>
      </c>
      <c r="D31" s="99" t="s">
        <v>4570</v>
      </c>
      <c r="J31" s="218">
        <v>30</v>
      </c>
      <c r="K31" s="218" t="s">
        <v>4781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4781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4544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4781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4791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4793</v>
      </c>
    </row>
    <row r="33" spans="1:32">
      <c r="A33" s="99"/>
      <c r="B33" s="205"/>
      <c r="C33" s="169"/>
      <c r="D33" s="99"/>
      <c r="J33" s="218">
        <v>32</v>
      </c>
      <c r="K33" s="218" t="s">
        <v>4808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4791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4808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4791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4544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4810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4810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4810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4810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4544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4810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4820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4820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4820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6" t="s">
        <v>4842</v>
      </c>
      <c r="X41" s="236" t="s">
        <v>4411</v>
      </c>
      <c r="Y41" s="233">
        <v>530.29999999999995</v>
      </c>
      <c r="Z41" s="236">
        <f t="shared" si="9"/>
        <v>24481.99132566472</v>
      </c>
      <c r="AA41" s="236" t="s">
        <v>4396</v>
      </c>
      <c r="AB41" s="236">
        <v>5235</v>
      </c>
      <c r="AC41" s="236">
        <v>2480</v>
      </c>
      <c r="AD41" s="236">
        <f t="shared" si="8"/>
        <v>0.10129894937917859</v>
      </c>
      <c r="AE41" s="236">
        <f t="shared" si="2"/>
        <v>9.8717706958325486</v>
      </c>
      <c r="AF41" s="161"/>
    </row>
    <row r="42" spans="1:32">
      <c r="A42" s="99" t="s">
        <v>180</v>
      </c>
      <c r="B42" s="99" t="s">
        <v>4745</v>
      </c>
      <c r="C42" s="99" t="s">
        <v>4746</v>
      </c>
      <c r="D42" s="99" t="s">
        <v>4747</v>
      </c>
      <c r="E42" s="69" t="s">
        <v>4748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4859</v>
      </c>
      <c r="X42" s="218" t="s">
        <v>4243</v>
      </c>
      <c r="Y42" s="113">
        <v>185.7</v>
      </c>
      <c r="Z42" s="218">
        <f t="shared" si="9"/>
        <v>9238.0484652665582</v>
      </c>
      <c r="AA42" s="218" t="s">
        <v>4296</v>
      </c>
      <c r="AB42" s="117">
        <v>303.2</v>
      </c>
      <c r="AC42" s="218">
        <v>5658</v>
      </c>
      <c r="AD42" s="218">
        <f t="shared" si="8"/>
        <v>0.61246701846965701</v>
      </c>
      <c r="AE42" s="218">
        <f t="shared" si="2"/>
        <v>1.6327409800753905</v>
      </c>
      <c r="AF42" s="99"/>
    </row>
    <row r="43" spans="1:32">
      <c r="A43" s="99" t="s">
        <v>4684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7" t="s">
        <v>4864</v>
      </c>
      <c r="X43" s="237" t="s">
        <v>4411</v>
      </c>
      <c r="Y43" s="238">
        <v>538.79999999999995</v>
      </c>
      <c r="Z43" s="237">
        <f t="shared" si="9"/>
        <v>4989.5322939866373</v>
      </c>
      <c r="AA43" s="237" t="s">
        <v>4396</v>
      </c>
      <c r="AB43" s="238">
        <v>5160</v>
      </c>
      <c r="AC43" s="237">
        <v>521</v>
      </c>
      <c r="AD43" s="237">
        <f>Y43/AB43</f>
        <v>0.10441860465116279</v>
      </c>
      <c r="AE43" s="237">
        <f t="shared" si="2"/>
        <v>9.5768374164810695</v>
      </c>
      <c r="AF43" s="239"/>
    </row>
    <row r="44" spans="1:32">
      <c r="A44" s="99" t="s">
        <v>4694</v>
      </c>
      <c r="B44" s="95">
        <v>4100000</v>
      </c>
      <c r="C44" s="95">
        <v>4230000</v>
      </c>
      <c r="D44" s="95"/>
      <c r="E44" s="95"/>
      <c r="I44" s="41"/>
      <c r="M44" s="41" t="s">
        <v>4530</v>
      </c>
      <c r="N44" t="s">
        <v>25</v>
      </c>
      <c r="O44" s="228">
        <v>74657561</v>
      </c>
      <c r="R44" t="s">
        <v>25</v>
      </c>
      <c r="W44" s="218" t="s">
        <v>4875</v>
      </c>
      <c r="X44" s="218" t="s">
        <v>4296</v>
      </c>
      <c r="Y44" s="113">
        <v>299.10000000000002</v>
      </c>
      <c r="Z44" s="218">
        <v>5658</v>
      </c>
      <c r="AA44" s="218" t="s">
        <v>4243</v>
      </c>
      <c r="AB44" s="218">
        <v>182.5</v>
      </c>
      <c r="AC44" s="218">
        <v>9173</v>
      </c>
      <c r="AD44" s="218">
        <f>Y44/AB44</f>
        <v>1.6389041095890413</v>
      </c>
      <c r="AE44" s="218">
        <f t="shared" si="2"/>
        <v>0.61016382480775655</v>
      </c>
      <c r="AF44" s="99" t="s">
        <v>4877</v>
      </c>
    </row>
    <row r="45" spans="1:32">
      <c r="A45" s="99" t="s">
        <v>4698</v>
      </c>
      <c r="B45" s="95">
        <v>4230000</v>
      </c>
      <c r="C45" s="95">
        <v>4330000</v>
      </c>
      <c r="D45" s="95">
        <v>12200</v>
      </c>
      <c r="E45" s="95">
        <v>12350</v>
      </c>
      <c r="W45" s="218" t="s">
        <v>4875</v>
      </c>
      <c r="X45" s="218" t="s">
        <v>4396</v>
      </c>
      <c r="Y45" s="113">
        <v>5149.1000000000004</v>
      </c>
      <c r="Z45" s="218">
        <v>290</v>
      </c>
      <c r="AA45" s="218" t="s">
        <v>4544</v>
      </c>
      <c r="AB45" s="218">
        <v>3933</v>
      </c>
      <c r="AC45" s="218">
        <v>375</v>
      </c>
      <c r="AD45" s="218">
        <f>Y45/AB45</f>
        <v>1.3092041698449022</v>
      </c>
      <c r="AE45" s="218">
        <f t="shared" ref="AE45" si="10">AB45/Y45</f>
        <v>0.76382280398516245</v>
      </c>
      <c r="AF45" s="99" t="s">
        <v>25</v>
      </c>
    </row>
    <row r="46" spans="1:32">
      <c r="A46" s="99" t="s">
        <v>4722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 t="s">
        <v>25</v>
      </c>
      <c r="AE47" s="218"/>
      <c r="AF47" s="99"/>
    </row>
    <row r="48" spans="1:32">
      <c r="A48" s="99" t="s">
        <v>4739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8"/>
      <c r="X48" s="218"/>
      <c r="Y48" s="113"/>
      <c r="Z48" s="218"/>
      <c r="AA48" s="218"/>
      <c r="AB48" s="218"/>
      <c r="AC48" s="218"/>
      <c r="AD48" s="218"/>
      <c r="AE48" s="218"/>
      <c r="AF48" s="99"/>
    </row>
    <row r="49" spans="1:32">
      <c r="A49" s="99" t="s">
        <v>4743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4749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4751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4753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4540</v>
      </c>
      <c r="L52" s="168" t="s">
        <v>1086</v>
      </c>
      <c r="M52" s="168" t="s">
        <v>4243</v>
      </c>
      <c r="N52" s="168" t="s">
        <v>4557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4756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4529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4767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4781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4791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4800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4808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4810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4820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4830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4842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4823</v>
      </c>
      <c r="K63" s="218" t="s">
        <v>180</v>
      </c>
      <c r="L63" s="231" t="s">
        <v>4821</v>
      </c>
      <c r="M63" s="231" t="s">
        <v>4822</v>
      </c>
      <c r="N63" s="218" t="s">
        <v>6</v>
      </c>
      <c r="O63" s="218" t="s">
        <v>4824</v>
      </c>
      <c r="P63" s="218" t="s">
        <v>4845</v>
      </c>
      <c r="W63" s="96"/>
      <c r="X63" s="96"/>
      <c r="Y63" s="96"/>
      <c r="Z63" s="96" t="s">
        <v>4672</v>
      </c>
      <c r="AA63" s="96"/>
      <c r="AB63" s="96"/>
      <c r="AC63" s="96"/>
      <c r="AD63" s="96"/>
    </row>
    <row r="64" spans="1:32">
      <c r="A64" s="99" t="s">
        <v>4854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4753</v>
      </c>
      <c r="L64" s="84">
        <v>535989412</v>
      </c>
      <c r="M64" s="84"/>
      <c r="N64" s="218"/>
      <c r="O64" s="218"/>
      <c r="P64" s="218"/>
      <c r="W64" s="96"/>
      <c r="X64" s="96"/>
      <c r="Y64" s="96"/>
      <c r="Z64" s="96" t="s">
        <v>4673</v>
      </c>
      <c r="AA64" s="212">
        <v>35441</v>
      </c>
      <c r="AB64" s="96"/>
      <c r="AC64" s="96"/>
      <c r="AD64" s="96"/>
    </row>
    <row r="65" spans="1:27" ht="120">
      <c r="A65" s="99" t="s">
        <v>4859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4791</v>
      </c>
      <c r="L65" s="84">
        <v>548929344</v>
      </c>
      <c r="M65" s="84"/>
      <c r="N65" s="218"/>
      <c r="O65" s="218"/>
      <c r="P65" s="218"/>
      <c r="W65" s="96"/>
      <c r="X65" s="22" t="s">
        <v>4676</v>
      </c>
      <c r="Y65" s="22" t="s">
        <v>4675</v>
      </c>
      <c r="Z65" s="22" t="s">
        <v>4674</v>
      </c>
      <c r="AA65" s="22" t="s">
        <v>4677</v>
      </c>
    </row>
    <row r="66" spans="1:27">
      <c r="A66" s="99" t="s">
        <v>4863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1">L66-L65</f>
        <v>11531981</v>
      </c>
      <c r="K66" s="218" t="s">
        <v>4800</v>
      </c>
      <c r="L66" s="84">
        <v>560461325</v>
      </c>
      <c r="M66" s="84"/>
      <c r="N66" s="218"/>
      <c r="O66" s="218"/>
      <c r="P66" s="218"/>
    </row>
    <row r="67" spans="1:27">
      <c r="A67" s="99" t="s">
        <v>4864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1"/>
        <v>17387769</v>
      </c>
      <c r="K67" s="218" t="s">
        <v>4808</v>
      </c>
      <c r="L67" s="84">
        <v>577849094</v>
      </c>
      <c r="M67" s="84"/>
      <c r="N67" s="218"/>
      <c r="O67" s="218"/>
      <c r="P67" s="218"/>
    </row>
    <row r="68" spans="1:27">
      <c r="A68" s="99" t="s">
        <v>4875</v>
      </c>
      <c r="B68" s="95">
        <v>4380000</v>
      </c>
      <c r="C68" s="95">
        <v>4520000</v>
      </c>
      <c r="D68" s="95">
        <v>12750</v>
      </c>
      <c r="E68" s="95">
        <v>12900</v>
      </c>
      <c r="I68" s="218"/>
      <c r="J68" s="113">
        <f t="shared" si="11"/>
        <v>11024486</v>
      </c>
      <c r="K68" s="218" t="s">
        <v>4810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4880</v>
      </c>
      <c r="B69" s="95">
        <v>4500000</v>
      </c>
      <c r="C69" s="95">
        <v>4630000</v>
      </c>
      <c r="D69" s="95">
        <v>13200</v>
      </c>
      <c r="E69" s="95">
        <v>13400</v>
      </c>
      <c r="I69" s="218"/>
      <c r="J69" s="113">
        <f t="shared" si="11"/>
        <v>-8942851</v>
      </c>
      <c r="K69" s="218" t="s">
        <v>4820</v>
      </c>
      <c r="L69" s="235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8" t="s">
        <v>4841</v>
      </c>
      <c r="J70" s="113">
        <f t="shared" si="11"/>
        <v>45893629</v>
      </c>
      <c r="K70" s="218" t="s">
        <v>4830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8"/>
      <c r="J71" s="113">
        <f t="shared" si="11"/>
        <v>3462014</v>
      </c>
      <c r="K71" s="218" t="s">
        <v>4842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8"/>
      <c r="J72" s="113">
        <f t="shared" si="11"/>
        <v>-2687296</v>
      </c>
      <c r="K72" s="218" t="s">
        <v>4859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8"/>
      <c r="J73" s="113">
        <f t="shared" si="11"/>
        <v>-6009466</v>
      </c>
      <c r="K73" s="218" t="s">
        <v>4863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8"/>
      <c r="J74" s="113">
        <f t="shared" si="11"/>
        <v>-1273071</v>
      </c>
      <c r="K74" s="218" t="s">
        <v>4864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8"/>
      <c r="J75" s="113">
        <f t="shared" si="11"/>
        <v>112274</v>
      </c>
      <c r="K75" s="218" t="s">
        <v>4875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8"/>
      <c r="J76" s="113">
        <f t="shared" si="11"/>
        <v>6567221</v>
      </c>
      <c r="K76" s="218" t="s">
        <v>4880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8"/>
      <c r="J77" s="113">
        <f t="shared" si="11"/>
        <v>-625996034</v>
      </c>
      <c r="K77" s="218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8"/>
      <c r="J78" s="113">
        <f t="shared" si="11"/>
        <v>0</v>
      </c>
      <c r="K78" s="218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8"/>
      <c r="J79" s="113">
        <f t="shared" si="11"/>
        <v>0</v>
      </c>
      <c r="K79" s="218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8"/>
      <c r="J80" s="113">
        <f t="shared" si="11"/>
        <v>0</v>
      </c>
      <c r="K80" s="218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8"/>
      <c r="J81" s="113">
        <f t="shared" si="11"/>
        <v>0</v>
      </c>
      <c r="K81" s="218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8"/>
      <c r="J82" s="113">
        <f t="shared" si="11"/>
        <v>0</v>
      </c>
      <c r="K82" s="218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8"/>
      <c r="J83" s="113">
        <f t="shared" si="11"/>
        <v>0</v>
      </c>
      <c r="K83" s="218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8"/>
      <c r="J84" s="113">
        <f t="shared" si="11"/>
        <v>0</v>
      </c>
      <c r="K84" s="218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8"/>
      <c r="J85" s="113">
        <f t="shared" si="11"/>
        <v>0</v>
      </c>
      <c r="K85" s="218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8"/>
      <c r="J86" s="113">
        <f t="shared" si="11"/>
        <v>0</v>
      </c>
      <c r="K86" s="218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8"/>
      <c r="J87" s="113">
        <f t="shared" si="11"/>
        <v>0</v>
      </c>
      <c r="K87" s="218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8" t="s">
        <v>25</v>
      </c>
      <c r="J88" s="113">
        <f t="shared" si="11"/>
        <v>0</v>
      </c>
      <c r="K88" s="218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8"/>
      <c r="J89" s="113">
        <f t="shared" si="11"/>
        <v>0</v>
      </c>
      <c r="K89" s="218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8"/>
      <c r="J90" s="113">
        <f t="shared" si="11"/>
        <v>0</v>
      </c>
      <c r="K90" s="218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8"/>
      <c r="J91" s="113">
        <f>L91-L75</f>
        <v>-619428813</v>
      </c>
      <c r="K91" s="218"/>
      <c r="L91" s="84">
        <v>0</v>
      </c>
      <c r="M91" s="84"/>
      <c r="N91" s="218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4547</v>
      </c>
      <c r="Z2" s="99" t="s">
        <v>4610</v>
      </c>
      <c r="AA2" s="99" t="s">
        <v>4608</v>
      </c>
      <c r="AB2" s="99" t="s">
        <v>4609</v>
      </c>
      <c r="AC2" s="99" t="s">
        <v>4612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4611</v>
      </c>
      <c r="Z4" s="99">
        <v>1</v>
      </c>
      <c r="AA4" s="99">
        <v>1</v>
      </c>
      <c r="AB4" s="99">
        <f t="shared" si="0"/>
        <v>1</v>
      </c>
      <c r="AC4" s="99" t="s">
        <v>4613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2019-03-06T11:58:29Z</dcterms:modified>
</cp:coreProperties>
</file>