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6" i="18" l="1"/>
  <c r="N34" i="18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Q32" i="18" s="1"/>
  <c r="Q33" i="18" s="1"/>
  <c r="Q34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l="1"/>
  <c r="F247" i="15"/>
  <c r="D245" i="15"/>
  <c r="D244" i="15" s="1"/>
  <c r="D243" i="15" s="1"/>
  <c r="D242" i="15" s="1"/>
  <c r="F246" i="15"/>
  <c r="B263" i="15"/>
  <c r="F245" i="15" l="1"/>
  <c r="F244" i="15"/>
  <c r="F242" i="15"/>
  <c r="D241" i="15"/>
  <c r="D240" i="15" s="1"/>
  <c r="D239" i="15" s="1"/>
  <c r="D238" i="15" s="1"/>
  <c r="D237" i="15" s="1"/>
  <c r="F243" i="15"/>
  <c r="Z73" i="18"/>
  <c r="AA73" i="18" s="1"/>
  <c r="O63" i="18"/>
  <c r="F240" i="15" l="1"/>
  <c r="F239" i="15"/>
  <c r="F241" i="15"/>
  <c r="B27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3" i="13" l="1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5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4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8" i="18" l="1"/>
  <c r="L37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<sst xmlns="http://schemas.openxmlformats.org/spreadsheetml/2006/main" count="8360" uniqueCount="3998">
  <si>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</si>
  <si>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</si>
  <si>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</si>
  <si>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</si>
  <si>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</si>
  <si>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</si>
  <si>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</si>
  <si>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</si>
  <si>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</si>
  <si>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</si>
  <si>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</si>
  <si>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</si>
  <si>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</si>
  <si>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</si>
  <si>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</si>
  <si>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</si>
  <si>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</si>
  <si>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</si>
  <si>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</si>
  <si>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</si>
  <si>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</si>
  <si>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</si>
  <si>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</si>
  <si>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</si>
  <si>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</si>
  <si>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</si>
  <si>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</si>
  <si>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</si>
  <si>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</si>
  <si>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</si>
  <si>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</si>
  <si>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</si>
  <si>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</si>
  <si>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</si>
  <si>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</si>
  <si>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</si>
  <si>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</si>
  <si>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</si>
  <si>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</si>
  <si>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</si>
  <si>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</si>
  <si>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</si>
  <si>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</si>
  <si>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</si>
  <si>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</si>
  <si>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</si>
  <si>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</si>
  <si>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</si>
  <si>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</si>
  <si>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</si>
  <si>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</si>
  <si>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</si>
  <si>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</si>
  <si>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</si>
  <si>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</si>
  <si>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</si>
  <si>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</si>
  <si>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</si>
  <si>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</si>
  <si>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</si>
  <si>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</si>
  <si>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</si>
  <si>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</si>
  <si>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</si>
  <si>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</si>
  <si>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</si>
  <si>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</si>
  <si>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</si>
  <si>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</si>
  <si>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</si>
  <si>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</si>
  <si>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</si>
  <si>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</si>
  <si>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</si>
  <si>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</si>
  <si>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</si>
  <si>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</si>
  <si>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</si>
  <si>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</si>
  <si>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</si>
  <si>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</si>
  <si>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</si>
  <si>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</si>
  <si>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</si>
  <si>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</si>
  <si>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</si>
  <si>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</si>
  <si>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</si>
  <si>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</si>
  <si>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</si>
  <si>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</si>
  <si>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</si>
  <si>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</si>
  <si>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</si>
  <si>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</si>
  <si>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</si>
  <si>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</si>
  <si>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</si>
  <si>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</si>
  <si>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</si>
  <si>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</si>
  <si>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</si>
  <si>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</si>
  <si>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</si>
  <si>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</si>
  <si>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</si>
  <si>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</si>
  <si>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</si>
  <si>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</si>
  <si>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</si>
  <si>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</si>
  <si>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</si>
  <si>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</si>
  <si>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</si>
  <si>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</si>
  <si>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</si>
  <si>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</si>
  <si>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</si>
  <si>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</si>
  <si>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</si>
  <si>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</si>
  <si>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</si>
  <si>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</si>
  <si>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</si>
  <si>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</si>
  <si>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</si>
  <si>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</si>
  <si>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</si>
  <si>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</si>
  <si>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</si>
  <si>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</si>
  <si>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</si>
  <si>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</si>
  <si>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</si>
  <si>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</si>
  <si>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</si>
  <si>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</si>
  <si>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</si>
  <si>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</si>
  <si>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</si>
  <si>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</si>
  <si>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</si>
  <si>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</si>
  <si>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</si>
  <si>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</si>
  <si>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</si>
  <si>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</si>
  <si>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</si>
  <si>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</si>
  <si>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</si>
  <si>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</si>
  <si>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</si>
  <si>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</si>
  <si>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</si>
  <si>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</si>
  <si>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</si>
  <si>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</si>
  <si>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</si>
  <si>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</si>
  <si>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</si>
  <si>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</si>
  <si>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</si>
  <si>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</si>
  <si>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</si>
  <si>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</si>
  <si>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</si>
  <si>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</si>
  <si>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</si>
  <si>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</si>
  <si>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</si>
  <si>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</si>
  <si>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</si>
  <si>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</si>
  <si>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</si>
  <si>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</si>
  <si>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</si>
  <si>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</si>
  <si>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</si>
  <si>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</si>
  <si>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</si>
  <si>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</si>
  <si>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</si>
  <si>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</si>
  <si>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</si>
  <si>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</si>
  <si>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</si>
  <si>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</si>
  <si>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</si>
  <si>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</si>
  <si>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</si>
  <si>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</si>
  <si>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</si>
  <si>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</si>
  <si>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</si>
  <si>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</si>
  <si>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</si>
  <si>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</si>
  <si>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</si>
  <si>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</si>
  <si>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</si>
  <si>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</si>
  <si>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</si>
  <si>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</si>
  <si>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</si>
  <si>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</si>
  <si>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</si>
  <si>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</si>
  <si>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</si>
  <si>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</si>
  <si>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</si>
  <si>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</si>
  <si>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</si>
  <si>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</si>
  <si>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</si>
  <si>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</si>
  <si>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</si>
  <si>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</si>
  <si>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</si>
  <si>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</si>
  <si>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</si>
  <si>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</si>
  <si>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</si>
  <si>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</si>
  <si>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</si>
  <si>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</si>
  <si>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</si>
  <si>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</si>
  <si>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</si>
  <si>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</si>
  <si>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</si>
  <si>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</si>
  <si>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</si>
  <si>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</si>
  <si>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</si>
  <si>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</si>
  <si>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</si>
  <si>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</si>
  <si>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</si>
  <si>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</si>
  <si>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</si>
  <si>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</si>
  <si>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</si>
  <si>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</si>
  <si>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</si>
  <si>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</si>
  <si>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</si>
  <si>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</si>
  <si>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</si>
  <si>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</si>
  <si>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</si>
  <si>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</si>
  <si>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</si>
  <si>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</si>
  <si>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</si>
  <si>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</si>
  <si>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</si>
  <si>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</si>
  <si>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</si>
  <si>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</si>
  <si>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</si>
  <si>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</si>
  <si>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</si>
  <si>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</si>
  <si>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</si>
  <si>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</si>
  <si>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</si>
  <si>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</si>
  <si>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</si>
  <si>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</si>
  <si>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</si>
  <si>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</si>
  <si>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</si>
  <si>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</si>
  <si>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</si>
  <si>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</si>
  <si>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</si>
  <si>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</si>
  <si>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</si>
  <si>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</si>
  <si>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</si>
  <si>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</si>
  <si>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</si>
  <si>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</si>
  <si>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</si>
  <si>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</si>
  <si>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</si>
  <si>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</si>
  <si>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</si>
  <si>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</si>
  <si>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</si>
  <si>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</si>
  <si>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</si>
  <si>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</si>
  <si>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</si>
  <si>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</si>
  <si>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</si>
  <si>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</si>
  <si>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</si>
  <si>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</si>
  <si>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</si>
  <si>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</si>
  <si>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</si>
  <si>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</si>
  <si>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</si>
  <si>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</si>
  <si>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</si>
  <si>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</si>
  <si>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</si>
  <si>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</si>
  <si>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</si>
  <si>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</si>
  <si>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</si>
  <si>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</si>
  <si>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</si>
  <si>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</si>
  <si>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</si>
  <si>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</si>
  <si>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</si>
  <si>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</si>
  <si>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</si>
  <si>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</si>
  <si>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</si>
  <si>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</si>
  <si>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</si>
  <si>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</si>
  <si>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</si>
  <si>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</si>
  <si>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</si>
  <si>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</si>
  <si>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</si>
  <si>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</si>
  <si>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</si>
  <si>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</si>
  <si>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</si>
  <si>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</si>
  <si>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</si>
  <si>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</si>
  <si>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</si>
  <si>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</si>
  <si>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</si>
  <si>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</si>
  <si>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</si>
  <si>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</si>
  <si>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</si>
  <si>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</si>
  <si>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</si>
  <si>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</si>
  <si>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</si>
  <si>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</si>
  <si>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</si>
  <si>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</si>
  <si>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</si>
  <si>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</si>
  <si>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</si>
  <si>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</si>
  <si>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</si>
  <si>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</si>
  <si>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</si>
  <si>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</si>
  <si>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</si>
  <si>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</si>
  <si>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</si>
  <si>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</si>
  <si>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</si>
  <si>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</si>
  <si>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</si>
  <si>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</si>
  <si>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</si>
  <si>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</si>
  <si>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</si>
  <si>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</si>
  <si>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</si>
  <si>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</si>
  <si>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</si>
  <si>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</si>
  <si>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</si>
  <si>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</si>
  <si>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</si>
  <si>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</si>
  <si>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</si>
  <si>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</si>
  <si>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</si>
  <si>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</si>
  <si>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</si>
  <si>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</si>
  <si>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</si>
  <si>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</si>
  <si>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</si>
  <si>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</si>
  <si>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</si>
  <si>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</si>
  <si>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</si>
  <si>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</si>
  <si>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</si>
  <si>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</si>
  <si>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</si>
  <si>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</si>
  <si>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</si>
  <si>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</si>
  <si>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</si>
  <si>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</si>
  <si>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</si>
  <si>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</si>
  <si>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</si>
  <si>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</si>
  <si>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</si>
  <si>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</si>
  <si>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</si>
  <si>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</si>
  <si>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</si>
  <si>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</si>
  <si>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</si>
  <si>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</si>
  <si>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</si>
  <si>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</si>
  <si>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</si>
  <si>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</si>
  <si>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</si>
  <si>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</si>
  <si>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</si>
  <si>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</si>
  <si>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</si>
  <si>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</si>
  <si>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</si>
  <si>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</si>
  <si>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</si>
  <si>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</si>
  <si>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</si>
  <si>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</si>
  <si>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</si>
  <si>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</si>
  <si>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</si>
  <si>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</si>
  <si>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</si>
  <si>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</si>
  <si>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</si>
  <si>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</si>
  <si>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</si>
  <si>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</si>
  <si>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</si>
  <si>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</si>
  <si>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</si>
  <si>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</si>
  <si>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</si>
  <si>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</si>
  <si>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</si>
  <si>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</si>
  <si>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</si>
  <si>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</si>
  <si>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</si>
  <si>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</si>
  <si>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</si>
  <si>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</si>
  <si>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</si>
  <si>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</si>
  <si>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</si>
  <si>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</si>
  <si>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</si>
  <si>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</si>
  <si>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</si>
  <si>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</si>
  <si>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</si>
  <si>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</si>
  <si>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</si>
  <si>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</si>
  <si>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</si>
  <si>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</si>
  <si>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</si>
  <si>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</si>
  <si>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</si>
  <si>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</si>
  <si>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</si>
  <si>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</si>
  <si>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</si>
  <si>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</si>
  <si>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</si>
  <si>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</si>
  <si>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</si>
  <si>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</si>
  <si>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</si>
  <si>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</si>
  <si>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</si>
  <si>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</si>
  <si>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</si>
  <si>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</si>
  <si>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</si>
  <si>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</si>
  <si>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</si>
  <si>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</si>
  <si>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</si>
  <si>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</si>
  <si>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</si>
  <si>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</si>
  <si>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</si>
  <si>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</si>
  <si>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</si>
  <si>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</si>
  <si>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</si>
  <si>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</si>
  <si>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</si>
  <si>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</si>
  <si>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</si>
  <si>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</si>
  <si>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</si>
  <si>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</si>
  <si>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</si>
  <si>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</si>
  <si>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</si>
  <si>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</si>
  <si>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</si>
  <si>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</si>
  <si>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</si>
  <si>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</si>
  <si>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</si>
  <si>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</si>
  <si>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</si>
  <si>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</si>
  <si>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</si>
  <si>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</si>
  <si>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</si>
  <si>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</si>
  <si>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</si>
  <si>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</si>
  <si>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</si>
  <si>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</si>
  <si>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</si>
  <si>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</si>
  <si>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</si>
  <si>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</si>
  <si>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</si>
  <si>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</si>
  <si>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</si>
  <si>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</si>
  <si>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</si>
  <si>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</si>
  <si>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</si>
  <si>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</si>
  <si>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</si>
  <si>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</si>
  <si>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</si>
  <si>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</si>
  <si>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</si>
  <si>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</si>
  <si>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</si>
  <si>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</si>
  <si>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</si>
  <si>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</si>
  <si>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</si>
  <si>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</si>
  <si>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</si>
  <si>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</si>
  <si>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</si>
  <si>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</si>
  <si>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</si>
  <si>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</si>
  <si>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</si>
  <si>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</si>
  <si>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</si>
  <si>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</si>
  <si>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</si>
  <si>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</si>
  <si>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</si>
  <si>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</si>
  <si>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</si>
  <si>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</si>
  <si>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</si>
  <si>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</si>
  <si>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</si>
  <si>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</si>
  <si>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</si>
  <si>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</si>
  <si>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</si>
  <si>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</si>
  <si>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</si>
  <si>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</si>
  <si>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</si>
  <si>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</si>
  <si>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</si>
  <si>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</si>
  <si>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</si>
  <si>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</si>
  <si>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</si>
  <si>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</si>
  <si>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</si>
  <si>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</si>
  <si>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</si>
  <si>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</si>
  <si>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</si>
  <si>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</si>
  <si>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</si>
  <si>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</si>
  <si>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</si>
  <si>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</si>
  <si>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</si>
  <si>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</si>
  <si>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</si>
  <si>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</si>
  <si>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</si>
  <si>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</si>
  <si>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</si>
  <si>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</si>
  <si>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</si>
  <si>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</si>
  <si>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</si>
  <si>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</si>
  <si>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</si>
  <si>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</si>
  <si>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</si>
  <si>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</si>
  <si>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</si>
  <si>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</si>
  <si>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</si>
  <si>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</si>
  <si>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</si>
  <si>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</si>
  <si>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</si>
  <si>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</si>
  <si>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</si>
  <si>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</si>
  <si>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</si>
  <si>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</si>
  <si>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</si>
  <si>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</si>
  <si>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</si>
  <si>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</si>
  <si>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</si>
  <si>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</si>
  <si>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</si>
  <si>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</si>
  <si>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</si>
  <si>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</si>
  <si>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</si>
  <si>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</si>
  <si>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</si>
  <si>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</si>
  <si>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</si>
  <si>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</si>
  <si>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</si>
  <si>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</si>
  <si>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</si>
  <si>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</si>
  <si>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</si>
  <si>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</si>
  <si>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</si>
  <si>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</si>
  <si>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</si>
  <si>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</si>
  <si>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</si>
  <si>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</si>
  <si>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</si>
  <si>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</si>
  <si>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</si>
  <si>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</si>
  <si>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</si>
  <si>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</si>
  <si>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</si>
  <si>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</si>
  <si>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</si>
  <si>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</si>
  <si>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</si>
  <si>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</si>
  <si>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</si>
  <si>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</si>
  <si>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</si>
  <si>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</si>
  <si>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</si>
  <si>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</si>
  <si>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</si>
  <si>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</si>
  <si>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</si>
  <si>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</si>
  <si>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</si>
  <si>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</si>
  <si>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</si>
  <si>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</si>
  <si>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</si>
  <si>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</si>
  <si>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</si>
  <si>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</si>
  <si>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</si>
  <si>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</si>
  <si>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</si>
  <si>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</si>
  <si>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</si>
  <si>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</si>
  <si>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</si>
  <si>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</si>
  <si>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</si>
  <si>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</si>
  <si>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</si>
  <si>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</si>
  <si>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</si>
  <si>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</si>
  <si>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</si>
  <si>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</si>
  <si>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</si>
  <si>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</si>
  <si>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</si>
  <si>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</si>
  <si>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</si>
  <si>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</si>
  <si>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</si>
  <si>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</si>
  <si>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</si>
  <si>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</si>
  <si>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</si>
  <si>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</si>
  <si>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</si>
  <si>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</si>
  <si>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</si>
  <si>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</si>
  <si>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</si>
  <si>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</si>
  <si>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</si>
  <si>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</si>
  <si>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</si>
  <si>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</si>
  <si>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</si>
  <si>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</si>
  <si>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</si>
  <si>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</si>
  <si>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</si>
  <si>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</si>
  <si>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</si>
  <si>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</si>
  <si>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</si>
  <si>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</si>
  <si>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</si>
  <si>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</si>
  <si>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</si>
  <si>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</si>
  <si>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</si>
  <si>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</si>
  <si>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</si>
  <si>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</si>
  <si>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</si>
  <si>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</si>
  <si>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</si>
  <si>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</si>
  <si>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</si>
  <si>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</si>
  <si>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</si>
  <si>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</si>
  <si>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</si>
  <si>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</si>
  <si>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</si>
  <si>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</si>
  <si>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</si>
  <si>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</si>
  <si>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</si>
  <si>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</si>
  <si>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</si>
  <si>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</si>
  <si>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</si>
  <si>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</si>
  <si>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</si>
  <si>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</si>
  <si>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</si>
  <si>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</si>
  <si>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</si>
  <si>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</si>
  <si>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</si>
  <si>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</si>
  <si>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</si>
  <si>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</si>
  <si>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</si>
  <si>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</si>
  <si>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</si>
  <si>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</si>
  <si>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</si>
  <si>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</si>
  <si>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</si>
  <si>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</si>
  <si>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</si>
  <si>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</si>
  <si>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</si>
  <si>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</si>
  <si>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</si>
  <si>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</si>
  <si>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</si>
  <si>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</si>
  <si>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</si>
  <si>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</si>
  <si>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</si>
  <si>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</si>
  <si>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</si>
  <si>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</si>
  <si>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</si>
  <si>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</si>
  <si>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</si>
  <si>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</si>
  <si>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</si>
  <si>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</si>
  <si>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</si>
  <si>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</si>
  <si>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</si>
  <si>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</si>
  <si>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</si>
  <si>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</si>
  <si>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</si>
  <si>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</si>
  <si>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</si>
  <si>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</si>
  <si>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</si>
  <si>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</si>
  <si>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</si>
  <si>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</si>
  <si>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</si>
  <si>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</si>
  <si>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</si>
  <si>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</si>
  <si>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</si>
  <si>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</si>
  <si>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</si>
  <si>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</si>
  <si>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</si>
  <si>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</si>
  <si>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</si>
  <si>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</si>
  <si>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</si>
  <si>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</si>
  <si>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</si>
  <si>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</si>
  <si>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</si>
  <si>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</si>
  <si>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</si>
  <si>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</si>
  <si>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</si>
  <si>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</si>
  <si>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</si>
  <si>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</si>
  <si>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</si>
  <si>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</si>
  <si>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</si>
  <si>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</si>
  <si>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</si>
  <si>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</si>
  <si>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</si>
  <si>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</si>
  <si>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</si>
  <si>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</si>
  <si>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</si>
  <si>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</si>
  <si>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</si>
  <si>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</si>
  <si>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</si>
  <si>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</si>
  <si>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</si>
  <si>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</si>
  <si>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</si>
  <si>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</si>
  <si>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</si>
  <si>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</si>
  <si>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</si>
  <si>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</si>
  <si>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</si>
  <si>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</si>
  <si>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</si>
  <si>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</si>
  <si>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</si>
  <si>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</si>
  <si>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</si>
  <si>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</si>
  <si>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</si>
  <si>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</si>
  <si>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</si>
  <si>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</si>
  <si>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</si>
  <si>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</si>
  <si>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</si>
  <si>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</si>
  <si>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</si>
  <si>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</si>
  <si>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</si>
  <si>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</si>
  <si>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</si>
  <si>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</si>
  <si>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</si>
  <si>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</si>
  <si>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</si>
  <si>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</si>
  <si>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</si>
  <si>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</si>
  <si>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</si>
  <si>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</si>
  <si>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</si>
  <si>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</si>
  <si>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</si>
  <si>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</si>
  <si>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</si>
  <si>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</si>
  <si>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</si>
  <si>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</si>
  <si>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</si>
  <si>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</si>
  <si>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</si>
  <si>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</si>
  <si>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</si>
  <si>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</si>
  <si>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</si>
  <si>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</si>
  <si>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</si>
  <si>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</si>
  <si>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</si>
  <si>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</si>
  <si>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</si>
  <si>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</si>
  <si>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</si>
  <si>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</si>
  <si>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</si>
  <si>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</si>
  <si>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</si>
  <si>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</si>
  <si>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</si>
  <si>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</si>
  <si>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</si>
  <si>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</si>
  <si>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</si>
  <si>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</si>
  <si>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</si>
  <si>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</si>
  <si>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</si>
  <si>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</si>
  <si>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</si>
  <si>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</si>
  <si>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</si>
  <si>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</si>
  <si>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</si>
  <si>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</si>
  <si>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</si>
  <si>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</si>
  <si>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</si>
  <si>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</si>
  <si>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</si>
  <si>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</si>
  <si>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</si>
  <si>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</si>
  <si>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</si>
  <si>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</si>
  <si>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</si>
  <si>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</si>
  <si>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</si>
  <si>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</si>
  <si>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</si>
  <si>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</si>
  <si>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</si>
  <si>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</si>
  <si>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</si>
  <si>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</si>
  <si>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</si>
  <si>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</si>
  <si>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</si>
  <si>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</si>
  <si>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</si>
  <si>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</si>
  <si>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</si>
  <si>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</si>
  <si>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</si>
  <si>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</si>
  <si>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</si>
  <si>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</si>
  <si>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</si>
  <si>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</si>
  <si>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</si>
  <si>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</si>
  <si>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</si>
  <si>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</si>
  <si>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</si>
  <si>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</si>
  <si>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</si>
  <si>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</si>
  <si>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</si>
  <si>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</si>
  <si>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</si>
  <si>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</si>
  <si>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</si>
  <si>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</si>
  <si>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</si>
  <si>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</si>
  <si>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</si>
  <si>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</si>
  <si>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</si>
  <si>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</si>
  <si>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</si>
  <si>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</si>
  <si>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</si>
  <si>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</si>
  <si>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</si>
  <si>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</si>
  <si>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</si>
  <si>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</si>
  <si>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</si>
  <si>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</si>
  <si>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</si>
  <si>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</si>
  <si>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</si>
  <si>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</si>
  <si>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</si>
  <si>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</si>
  <si>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</si>
  <si>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</si>
  <si>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</si>
  <si>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</si>
  <si>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</si>
  <si>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</si>
  <si>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</si>
  <si>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</si>
  <si>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</si>
  <si>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</si>
  <si>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</si>
  <si>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</si>
  <si>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</si>
  <si>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</si>
  <si>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</si>
  <si>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</si>
  <si>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</si>
  <si>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</si>
  <si>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</si>
  <si>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</si>
  <si>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</si>
  <si>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</si>
  <si>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</si>
  <si>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</si>
  <si>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</si>
  <si>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</si>
  <si>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</si>
  <si>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</si>
  <si>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</si>
  <si>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</si>
  <si>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</si>
  <si>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</si>
  <si>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</si>
  <si>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</si>
  <si>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</si>
  <si>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</si>
  <si>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</si>
  <si>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</si>
  <si>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</si>
  <si>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</si>
  <si>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</si>
  <si>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</si>
  <si>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</si>
  <si>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</si>
  <si>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</si>
  <si>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</si>
  <si>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</si>
  <si>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</si>
  <si>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</si>
  <si>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</si>
  <si>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</si>
  <si>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</si>
  <si>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</si>
  <si>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</si>
  <si>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</si>
  <si>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</si>
  <si>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</si>
  <si>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</si>
  <si>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</si>
  <si>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</si>
  <si>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</si>
  <si>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</si>
  <si>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</si>
  <si>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</si>
  <si>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</si>
  <si>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</si>
  <si>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</si>
  <si>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</si>
  <si>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</si>
  <si>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</si>
  <si>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</si>
  <si>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</si>
  <si>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</si>
  <si>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</si>
  <si>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</si>
  <si>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</si>
  <si>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</si>
  <si>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</si>
  <si>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</si>
  <si>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</si>
  <si>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</si>
  <si>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</si>
  <si>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</si>
  <si>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</si>
  <si>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</si>
  <si>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</si>
  <si>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</si>
  <si>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</si>
  <si>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</si>
  <si>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</si>
  <si>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</si>
  <si>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</si>
  <si>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</si>
  <si>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</si>
  <si>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</si>
  <si>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</si>
  <si>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</si>
  <si>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</si>
  <si>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</si>
  <si>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</si>
  <si>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</si>
  <si>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</si>
  <si>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</si>
  <si>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</si>
  <si>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</si>
  <si>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</si>
  <si>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</si>
  <si>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</si>
  <si>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</si>
  <si>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</si>
  <si>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</si>
  <si>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</si>
  <si>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</si>
  <si>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</si>
  <si>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</si>
  <si>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</si>
  <si>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</si>
  <si>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</si>
  <si>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</si>
  <si>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</si>
  <si>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</si>
  <si>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</si>
  <si>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</si>
  <si>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</si>
  <si>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</si>
  <si>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</si>
  <si>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</si>
  <si>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</si>
  <si>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</si>
  <si>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</si>
  <si>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</si>
  <si>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</si>
  <si>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</si>
  <si>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</si>
  <si>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</si>
  <si>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</si>
  <si>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</si>
  <si>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</si>
  <si>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</si>
  <si>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</si>
  <si>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</si>
  <si>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</si>
  <si>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</si>
  <si>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</si>
  <si>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</si>
  <si>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</si>
  <si>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</si>
  <si>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</si>
  <si>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</si>
  <si>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</si>
  <si>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</si>
  <si>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</si>
  <si>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</si>
  <si>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</si>
  <si>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</si>
  <si>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</si>
  <si>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</si>
  <si>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</si>
  <si>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</si>
  <si>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</si>
  <si>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</si>
  <si>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</si>
  <si>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</si>
  <si>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</si>
  <si>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</si>
  <si>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</si>
  <si>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</si>
  <si>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</si>
  <si>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</si>
  <si>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</si>
  <si>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</si>
  <si>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</si>
  <si>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</si>
  <si>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</si>
  <si>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</si>
  <si>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</si>
  <si>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</si>
  <si>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</si>
  <si>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</si>
  <si>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</si>
  <si>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</si>
  <si>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</si>
  <si>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</si>
  <si>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</si>
  <si>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</si>
  <si>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</si>
  <si>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</si>
  <si>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</si>
  <si>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</si>
  <si>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</si>
  <si>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</si>
  <si>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</si>
  <si>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</si>
  <si>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</si>
  <si>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</si>
  <si>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</si>
  <si>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</si>
  <si>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</si>
  <si>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</si>
  <si>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</si>
  <si>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</si>
  <si>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</si>
  <si>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</si>
  <si>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</si>
  <si>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</si>
  <si>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</si>
  <si>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</si>
  <si>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</si>
  <si>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</si>
  <si>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</si>
  <si>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</si>
  <si>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</si>
  <si>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</si>
  <si>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</si>
  <si>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</si>
  <si>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</si>
  <si>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</si>
  <si>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</si>
  <si>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</si>
  <si>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</si>
  <si>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</si>
  <si>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</si>
  <si>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</si>
  <si>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</si>
  <si>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</si>
  <si>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</si>
  <si>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</si>
  <si>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</si>
  <si>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</si>
  <si>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</si>
  <si>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</si>
  <si>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</si>
  <si>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</si>
  <si>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</si>
  <si>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</si>
  <si>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</si>
  <si>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</si>
  <si>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</si>
  <si>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</si>
  <si>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</si>
  <si>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</si>
  <si>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</si>
  <si>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</si>
  <si>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</si>
  <si>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</si>
  <si>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</si>
  <si>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</si>
  <si>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</si>
  <si>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</si>
  <si>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</si>
  <si>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</si>
  <si>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</si>
  <si>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</si>
  <si>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</si>
  <si>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</si>
  <si>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</si>
  <si>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</si>
  <si>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</si>
  <si>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</si>
  <si>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</si>
  <si>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</si>
  <si>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</si>
  <si>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</si>
  <si>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</si>
  <si>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</si>
  <si>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</si>
  <si>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</si>
  <si>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</si>
  <si>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</si>
  <si>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</si>
  <si>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</si>
  <si>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</si>
  <si>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</si>
  <si>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</si>
  <si>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</si>
  <si>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</si>
  <si>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</si>
  <si>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</si>
  <si>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</si>
  <si>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</si>
  <si>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</si>
  <si>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</si>
  <si>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</si>
  <si>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</si>
  <si>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</si>
  <si>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</si>
  <si>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</si>
  <si>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</si>
  <si>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</si>
  <si>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</si>
  <si>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</si>
  <si>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</si>
  <si>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</si>
  <si>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</si>
  <si>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</si>
  <si>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</si>
  <si>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</si>
  <si>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</si>
  <si>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</si>
  <si>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</si>
  <si>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</si>
  <si>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</si>
  <si>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</si>
  <si>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</si>
  <si>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</si>
  <si>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</si>
  <si>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</si>
  <si>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</si>
  <si>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</si>
  <si>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</si>
  <si>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</si>
  <si>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</si>
  <si>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</si>
  <si>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</si>
  <si>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</si>
  <si>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</si>
  <si>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</si>
  <si>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</si>
  <si>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</si>
  <si>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</si>
  <si>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</si>
  <si>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</si>
  <si>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</si>
  <si>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</si>
  <si>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</si>
  <si>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</si>
  <si>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</si>
  <si>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</si>
  <si>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</si>
  <si>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</si>
  <si>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</si>
  <si>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</si>
  <si>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</si>
  <si>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</si>
  <si>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</si>
  <si>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</si>
  <si>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</si>
  <si>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</si>
  <si>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</si>
  <si>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</si>
  <si>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</si>
  <si>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</si>
  <si>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</si>
  <si>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</si>
  <si>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</si>
  <si>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</si>
  <si>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</si>
  <si>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</si>
  <si>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</si>
  <si>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</si>
  <si>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</si>
  <si>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</si>
  <si>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</si>
  <si>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</si>
  <si>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</si>
  <si>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</si>
  <si>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</si>
  <si>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</si>
  <si>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</si>
  <si>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</si>
  <si>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</si>
  <si>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</si>
  <si>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</si>
  <si>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</si>
  <si>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</si>
  <si>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</si>
  <si>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</si>
  <si>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</si>
  <si>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</si>
  <si>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</si>
  <si>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</si>
  <si>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</si>
  <si>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</si>
  <si>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</si>
  <si>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</si>
  <si>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</si>
  <si>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</si>
  <si>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</si>
  <si>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</si>
  <si>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</si>
  <si>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</si>
  <si>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</si>
  <si>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</si>
  <si>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</si>
  <si>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</si>
  <si>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</si>
  <si>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</si>
  <si>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</si>
  <si>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</si>
  <si>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</si>
  <si>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</si>
  <si>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</si>
  <si>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</si>
  <si>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</si>
  <si>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</si>
  <si>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</si>
  <si>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</si>
  <si>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</si>
  <si>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</si>
  <si>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</si>
  <si>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</si>
  <si>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</si>
  <si>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</si>
  <si>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</si>
  <si>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</si>
  <si>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</si>
  <si>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</si>
  <si>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</si>
  <si>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</si>
  <si>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</si>
  <si>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</si>
  <si>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</si>
  <si>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</si>
  <si>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</si>
  <si>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</si>
  <si>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</si>
  <si>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</si>
  <si>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</si>
  <si>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</si>
  <si>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</si>
  <si>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</si>
  <si>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</si>
  <si>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</si>
  <si>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</si>
  <si>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</si>
  <si>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</si>
  <si>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</si>
  <si>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</si>
  <si>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</si>
  <si>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</si>
  <si>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</si>
  <si>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</si>
  <si>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</si>
  <si>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</si>
  <si>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</si>
  <si>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</si>
  <si>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</si>
  <si>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</si>
  <si>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</si>
  <si>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</si>
  <si>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</si>
  <si>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</si>
  <si>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</si>
  <si>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</si>
  <si>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</si>
  <si>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</si>
  <si>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</si>
  <si>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</si>
  <si>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</si>
  <si>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</si>
  <si>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</si>
  <si>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</si>
  <si>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</si>
  <si>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</si>
  <si>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</si>
  <si>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</si>
  <si>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</si>
  <si>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</si>
  <si>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</si>
  <si>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</si>
  <si>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</si>
  <si>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</si>
  <si>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</si>
  <si>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</si>
  <si>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</si>
  <si>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</si>
  <si>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</si>
  <si>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</si>
  <si>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</si>
  <si>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</si>
  <si>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</si>
  <si>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</si>
  <si>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</si>
  <si>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</si>
  <si>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</si>
  <si>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</si>
  <si>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</si>
  <si>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</si>
  <si>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</si>
  <si>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</si>
  <si>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</si>
  <si>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</si>
  <si>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</si>
  <si>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</si>
  <si>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</si>
  <si>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</si>
  <si>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</si>
  <si>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</si>
  <si>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</si>
  <si>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</si>
  <si>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</si>
  <si>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</si>
  <si>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</si>
  <si>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</si>
  <si>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</si>
  <si>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</si>
  <si>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</si>
  <si>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</si>
  <si>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</si>
  <si>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</si>
  <si>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</si>
  <si>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</si>
  <si>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</si>
  <si>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</si>
  <si>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</si>
  <si>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</si>
  <si>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</si>
  <si>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</si>
  <si>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</si>
  <si>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</si>
  <si>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</si>
  <si>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</si>
  <si>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</si>
  <si>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</si>
  <si>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</si>
  <si>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</si>
  <si>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</si>
  <si>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</si>
  <si>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</si>
  <si>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</si>
  <si>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</si>
  <si>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</si>
  <si>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</si>
  <si>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</si>
  <si>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</si>
  <si>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</si>
  <si>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</si>
  <si>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</si>
  <si>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</si>
  <si>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</si>
  <si>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</si>
  <si>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</si>
  <si>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</si>
  <si>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</si>
  <si>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</si>
  <si>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</si>
  <si>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</si>
  <si>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</si>
  <si>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</si>
  <si>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</si>
  <si>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</si>
  <si>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</si>
  <si>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</si>
  <si>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</si>
  <si>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</si>
  <si>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</si>
  <si>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</si>
  <si>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</si>
  <si>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</si>
  <si>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</si>
  <si>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</si>
  <si>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</si>
  <si>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</si>
  <si>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</si>
  <si>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</si>
  <si>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</si>
  <si>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</si>
  <si>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</si>
  <si>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</si>
  <si>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</si>
  <si>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</si>
  <si>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</si>
  <si>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</si>
  <si>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</si>
  <si>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</si>
  <si>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</si>
  <si>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</si>
  <si>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</si>
  <si>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</si>
  <si>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</si>
  <si>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</si>
  <si>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</si>
  <si>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</si>
  <si>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</si>
  <si>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</si>
  <si>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</si>
  <si>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</si>
  <si>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</si>
  <si>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</si>
  <si>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</si>
  <si>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</si>
  <si>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</si>
  <si>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</si>
  <si>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</si>
  <si>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</si>
  <si>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</si>
  <si>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</si>
  <si>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</si>
  <si>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</si>
  <si>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</si>
  <si>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</si>
  <si>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</si>
  <si>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</si>
  <si>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</si>
  <si>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</si>
  <si>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</si>
  <si>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</si>
  <si>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</si>
  <si>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</si>
  <si>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</si>
  <si>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</si>
  <si>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</si>
  <si>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</si>
  <si>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</si>
  <si>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</si>
  <si>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</si>
  <si>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</si>
  <si>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</si>
  <si>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</si>
  <si>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</si>
  <si>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</si>
  <si>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</si>
  <si>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</si>
  <si>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</si>
  <si>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</si>
  <si>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</si>
  <si>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</si>
  <si>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</si>
  <si>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</si>
  <si>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</si>
  <si>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</si>
  <si>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</si>
  <si>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</si>
  <si>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</si>
  <si>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</si>
  <si>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</si>
  <si>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</si>
  <si>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</si>
  <si>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</si>
  <si>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</si>
  <si>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</si>
  <si>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</si>
  <si>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</si>
  <si>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</si>
  <si>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</si>
  <si>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</si>
  <si>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</si>
  <si>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</si>
  <si>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</si>
  <si>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</si>
  <si>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</si>
  <si>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</si>
  <si>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</si>
  <si>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</si>
  <si>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</si>
  <si>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</si>
  <si>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</si>
  <si>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</si>
  <si>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</si>
  <si>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</si>
  <si>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</si>
  <si>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</si>
  <si>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</si>
  <si>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</si>
  <si>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</si>
  <si>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</si>
  <si>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</si>
  <si>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</si>
  <si>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</si>
  <si>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</si>
  <si>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</si>
  <si>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</si>
  <si>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</si>
  <si>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</si>
  <si>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</si>
  <si>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</si>
  <si>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</si>
  <si>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</si>
  <si>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</si>
  <si>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</si>
  <si>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</si>
  <si>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</si>
  <si>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</si>
  <si>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</si>
  <si>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</si>
  <si>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</si>
  <si>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</si>
  <si>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</si>
  <si>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</si>
  <si>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</si>
  <si>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</si>
  <si>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</si>
  <si>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</si>
  <si>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</si>
  <si>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</si>
  <si>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</si>
  <si>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</si>
  <si>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</si>
  <si>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</si>
  <si>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</si>
  <si>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</si>
  <si>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</si>
  <si>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</si>
  <si>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</si>
  <si>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</si>
  <si>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</si>
  <si>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</si>
  <si>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</si>
  <si>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</si>
  <si>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</si>
  <si>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</si>
  <si>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</si>
  <si>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</si>
  <si>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</si>
  <si>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</si>
  <si>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</si>
  <si>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</si>
  <si>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</si>
  <si>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</si>
  <si>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</si>
  <si>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</si>
  <si>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</si>
  <si>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</si>
  <si>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</si>
  <si>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</si>
  <si>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</si>
  <si>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</si>
  <si>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</si>
  <si>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</si>
  <si>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</si>
  <si>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</si>
  <si>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</si>
  <si>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</si>
  <si>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</si>
  <si>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</si>
  <si>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</si>
  <si>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</si>
  <si>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</si>
  <si>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</si>
  <si>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</si>
  <si>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</si>
  <si>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</si>
  <si>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</si>
  <si>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</si>
  <si>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</si>
  <si>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</si>
  <si>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</si>
  <si>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</si>
  <si>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</si>
  <si>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</si>
  <si>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</si>
  <si>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</si>
  <si>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</si>
  <si>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</si>
  <si>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</si>
  <si>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</si>
  <si>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</si>
  <si>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</si>
  <si>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</si>
  <si>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</si>
  <si>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</si>
  <si>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</si>
  <si>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</si>
  <si>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</si>
  <si>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</si>
  <si>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</si>
  <si>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</si>
  <si>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</si>
  <si>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</si>
  <si>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</si>
  <si>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</si>
  <si>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</si>
  <si>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</si>
  <si>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</si>
  <si>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</si>
  <si>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</si>
  <si>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</si>
  <si>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</si>
  <si>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</si>
  <si>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</si>
  <si>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</si>
  <si>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</si>
  <si>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</si>
  <si>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</si>
  <si>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</si>
  <si>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</si>
  <si>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</si>
  <si>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</si>
  <si>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</si>
  <si>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</si>
  <si>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</si>
  <si>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</si>
  <si>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</si>
  <si>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</si>
  <si>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</si>
  <si>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</si>
  <si>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</si>
  <si>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</si>
  <si>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</si>
  <si>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</si>
  <si>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</si>
  <si>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</si>
  <si>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</si>
  <si>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</si>
  <si>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</si>
  <si>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</si>
  <si>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</si>
  <si>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</si>
  <si>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</si>
  <si>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</si>
  <si>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</si>
  <si>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</si>
  <si>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</si>
  <si>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</si>
  <si>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</si>
  <si>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</si>
  <si>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</si>
  <si>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</si>
  <si>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</si>
  <si>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</si>
  <si>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</si>
  <si>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</si>
  <si>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</si>
  <si>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</si>
  <si>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</si>
  <si>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</si>
  <si>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</si>
  <si>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</si>
  <si>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</si>
  <si>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</si>
  <si>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</si>
  <si>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</si>
  <si>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</si>
  <si>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</si>
  <si>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</si>
  <si>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</si>
  <si>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</si>
  <si>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</si>
  <si>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</si>
  <si>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</si>
  <si>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</si>
  <si>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</si>
  <si>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</si>
  <si>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</si>
  <si>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</si>
  <si>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</si>
  <si>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</si>
  <si>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</si>
  <si>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</si>
  <si>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</si>
  <si>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</si>
  <si>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</si>
  <si>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</si>
  <si>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</si>
  <si>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</si>
  <si>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</si>
  <si>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</si>
  <si>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</si>
  <si>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</si>
  <si>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</si>
  <si>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</si>
  <si>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</si>
  <si>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</si>
  <si>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</si>
  <si>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</si>
  <si>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</si>
  <si>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</si>
  <si>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</si>
  <si>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</si>
  <si>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</si>
  <si>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</si>
  <si>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</si>
  <si>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</si>
  <si>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</si>
  <si>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</si>
  <si>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</si>
  <si>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</si>
  <si>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</si>
  <si>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</si>
  <si>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</si>
  <si>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</si>
  <si>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</si>
  <si>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</si>
  <si>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</si>
  <si>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</si>
  <si>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</si>
  <si>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</si>
  <si>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</si>
  <si>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</si>
  <si>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</si>
  <si>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</si>
  <si>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</si>
  <si>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</si>
  <si>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</si>
  <si>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</si>
  <si>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</si>
  <si>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</si>
  <si>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</si>
  <si>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</si>
  <si>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</si>
  <si>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</si>
  <si>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</si>
  <si>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</si>
  <si>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</si>
  <si>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</si>
  <si>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</si>
  <si>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</si>
  <si>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</si>
  <si>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</si>
  <si>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</si>
  <si>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</si>
  <si>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</si>
  <si>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</si>
  <si>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</si>
  <si>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</si>
  <si>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</si>
  <si>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</si>
  <si>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</si>
  <si>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</si>
  <si>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</si>
  <si>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</si>
  <si>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</si>
  <si>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</si>
  <si>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</si>
  <si>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</si>
  <si>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</si>
  <si>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</si>
  <si>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</si>
  <si>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</si>
  <si>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</si>
  <si>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</si>
  <si>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</si>
  <si>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</si>
  <si>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</si>
  <si>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</si>
  <si>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</si>
  <si>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</si>
  <si>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</si>
  <si>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</si>
  <si>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</si>
  <si>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</si>
  <si>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</si>
  <si>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</si>
  <si>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</si>
  <si>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</si>
  <si>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</si>
  <si>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</si>
  <si>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</si>
  <si>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</si>
  <si>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</si>
  <si>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</si>
  <si>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</si>
  <si>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</si>
  <si>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</si>
  <si>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</si>
  <si>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</si>
  <si>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</si>
  <si>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</si>
  <si>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</si>
  <si>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</si>
  <si>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</si>
  <si>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</si>
  <si>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</si>
  <si>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</si>
  <si>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</si>
  <si>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</si>
  <si>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</si>
  <si>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</si>
  <si>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</si>
  <si>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</si>
  <si>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</si>
  <si>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</si>
  <si>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</si>
  <si>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</si>
  <si>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</si>
  <si>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</si>
  <si>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</si>
  <si>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</si>
  <si>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</si>
  <si>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</si>
  <si>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</si>
  <si>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</si>
  <si>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</si>
  <si>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</si>
  <si>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</si>
  <si>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</si>
  <si>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</si>
  <si>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</si>
  <si>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</si>
  <si>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</si>
  <si>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</si>
  <si>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</si>
  <si>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</si>
  <si>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</si>
  <si>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</si>
  <si>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</si>
  <si>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</si>
  <si>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</si>
  <si>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</si>
  <si>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</si>
  <si>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</si>
  <si>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</si>
  <si>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</si>
  <si>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</si>
  <si>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</si>
  <si>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</si>
  <si>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</si>
  <si>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</si>
  <si>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</si>
  <si>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</si>
  <si>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</si>
  <si>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</si>
  <si>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</si>
  <si>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</si>
  <si>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</si>
  <si>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</si>
  <si>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</si>
  <si>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</si>
  <si>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</si>
  <si>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</si>
  <si>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</si>
  <si>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</si>
  <si>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</si>
  <si>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</si>
  <si>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</si>
  <si>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</si>
  <si>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</si>
  <si>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</si>
  <si>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</si>
  <si>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</si>
  <si>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</si>
  <si>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</si>
  <si>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</si>
  <si>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</si>
  <si>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</si>
  <si>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</si>
  <si>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</si>
  <si>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</si>
  <si>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</si>
  <si>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</si>
  <si>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</si>
  <si>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</si>
  <si>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</si>
  <si>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</si>
  <si>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</si>
  <si>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</si>
  <si>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</si>
  <si>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</si>
  <si>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</si>
  <si>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</si>
  <si>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</si>
  <si>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</si>
  <si>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</si>
  <si>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</si>
  <si>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</si>
  <si>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</si>
  <si>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</si>
  <si>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</si>
  <si>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</si>
  <si>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</si>
  <si>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</si>
  <si>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</si>
  <si>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</si>
  <si>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</si>
  <si>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</si>
  <si>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</si>
  <si>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</si>
  <si>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</si>
  <si>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</si>
  <si>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</si>
  <si>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</si>
  <si>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</si>
  <si>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</si>
  <si>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</si>
  <si>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</si>
  <si>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</si>
  <si>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</si>
  <si>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</si>
  <si>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</si>
  <si>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</si>
  <si>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</si>
  <si>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</si>
  <si>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</si>
  <si>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</si>
  <si>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</si>
  <si>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</si>
  <si>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</si>
  <si>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</si>
  <si>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</si>
  <si>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</si>
  <si>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</si>
  <si>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</si>
  <si>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</si>
  <si>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</si>
  <si>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</si>
  <si>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</si>
  <si>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</si>
  <si>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</si>
  <si>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</si>
  <si>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</si>
  <si>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</si>
  <si>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</si>
  <si>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</si>
  <si>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</si>
  <si>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</si>
  <si>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</si>
  <si>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</si>
  <si>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</si>
  <si>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</si>
  <si>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</si>
  <si>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</si>
  <si>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</si>
  <si>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</si>
  <si>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</si>
  <si>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</si>
  <si>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</si>
  <si>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</si>
  <si>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</si>
  <si>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</si>
  <si>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</si>
  <si>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</si>
  <si>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</si>
  <si>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</si>
  <si>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</si>
  <si>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</si>
  <si>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</si>
  <si>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</si>
  <si>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</si>
  <si>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</si>
  <si>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</si>
  <si>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</si>
  <si>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</si>
  <si>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</si>
  <si>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</si>
  <si>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</si>
  <si>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</si>
  <si>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</si>
  <si>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</si>
  <si>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</si>
  <si>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</si>
  <si>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</si>
  <si>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</si>
  <si>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</si>
  <si>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</si>
  <si>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</si>
  <si>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</si>
  <si>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</si>
  <si>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</si>
  <si>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</si>
  <si>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</si>
  <si>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</si>
  <si>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</si>
  <si>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</si>
  <si>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</si>
  <si>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</si>
  <si>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</si>
  <si>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</si>
  <si>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</si>
  <si>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</si>
  <si>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</si>
  <si>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</si>
  <si>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</si>
  <si>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</si>
  <si>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</si>
  <si>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</si>
  <si>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</si>
  <si>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</si>
  <si>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</si>
  <si>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</si>
  <si>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</si>
  <si>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</si>
  <si>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</si>
  <si>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</si>
  <si>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</si>
  <si>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</si>
  <si>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</si>
  <si>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</si>
  <si>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</si>
  <si>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</si>
  <si>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</si>
  <si>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</si>
  <si>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</si>
  <si>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</si>
  <si>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</si>
  <si>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</si>
  <si>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</si>
  <si>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</si>
  <si>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</si>
  <si>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</si>
  <si>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</si>
  <si>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</si>
  <si>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</si>
  <si>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</si>
  <si>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</si>
  <si>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</si>
  <si>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</si>
  <si>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</si>
  <si>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</si>
  <si>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</si>
  <si>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</si>
  <si>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</si>
  <si>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</si>
  <si>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</si>
  <si>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</si>
  <si>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</si>
  <si>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</si>
  <si>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</si>
  <si>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</si>
  <si>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</si>
  <si>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</si>
  <si>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</si>
  <si>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</si>
  <si>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</si>
  <si>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</si>
  <si>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</si>
  <si>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</si>
  <si>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</si>
  <si>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</si>
  <si>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</si>
  <si>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</si>
  <si>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</si>
  <si>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</si>
  <si>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</si>
  <si>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</si>
  <si>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</si>
  <si>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</si>
  <si>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</si>
  <si>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</si>
  <si>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</si>
  <si>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</si>
  <si>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</si>
  <si>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</si>
  <si>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</si>
  <si>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</si>
  <si>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</si>
  <si>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</si>
  <si>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</si>
  <si>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</si>
  <si>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</si>
  <si>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</si>
  <si>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</si>
  <si>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</si>
  <si>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</si>
  <si>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</si>
  <si>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</si>
  <si>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</si>
  <si>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</si>
  <si>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</si>
  <si>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</si>
  <si>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</si>
  <si>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</si>
  <si>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</si>
  <si>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</si>
  <si>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</si>
  <si>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</si>
  <si>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</si>
  <si>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</si>
  <si>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</si>
  <si>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</si>
  <si>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</si>
  <si>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</si>
  <si>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</si>
  <si>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</si>
  <si>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</si>
  <si>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</si>
  <si>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</si>
  <si>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</si>
  <si>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</si>
  <si>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</si>
  <si>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</si>
  <si>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</si>
  <si>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</si>
  <si>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</si>
  <si>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</si>
  <si>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</si>
  <si>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</si>
  <si>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</si>
  <si>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</si>
  <si>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</si>
  <si>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</si>
  <si>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</si>
  <si>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</si>
  <si>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</si>
  <si>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</si>
  <si>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</si>
  <si>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</si>
  <si>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</si>
  <si>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</si>
  <si>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</si>
  <si>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</si>
  <si>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</si>
  <si>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</si>
  <si>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</si>
  <si>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</si>
  <si>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</si>
  <si>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</si>
  <si>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</si>
  <si>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</si>
  <si>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</si>
  <si>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</si>
  <si>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</si>
  <si>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</si>
  <si>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</si>
  <si>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</si>
  <si>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</si>
  <si>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</si>
  <si>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</si>
  <si>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</si>
  <si>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</si>
  <si>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</si>
  <si>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</si>
  <si>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</si>
  <si>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</si>
  <si>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</si>
  <si>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</si>
  <si>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</si>
  <si>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</si>
  <si>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</si>
  <si>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</si>
  <si>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</si>
  <si>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</si>
  <si>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</si>
  <si>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</si>
  <si>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</si>
  <si>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</si>
  <si>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</si>
  <si>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</si>
  <si>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</si>
  <si>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</si>
  <si>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</si>
  <si>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</si>
  <si>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</si>
  <si>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</si>
  <si>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</si>
  <si>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</si>
  <si>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</si>
  <si>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</si>
  <si>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</si>
  <si>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</si>
  <si>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</si>
  <si>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</si>
  <si>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</si>
  <si>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</si>
  <si>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</si>
  <si>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</si>
  <si>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</si>
  <si>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</si>
  <si>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</si>
  <si>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</si>
  <si>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</si>
  <si>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</si>
  <si>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</si>
  <si>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</si>
  <si>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</si>
  <si>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</si>
  <si>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</si>
  <si>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</si>
  <si>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</si>
  <si>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</si>
  <si>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</si>
  <si>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</si>
  <si>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</si>
  <si>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</si>
  <si>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</si>
  <si>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</si>
  <si>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</si>
  <si>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</si>
  <si>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</si>
  <si>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</si>
  <si>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</si>
  <si>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</si>
  <si>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</si>
  <si>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</si>
  <si>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</si>
  <si>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</si>
  <si>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</si>
  <si>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</si>
  <si>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</si>
  <si>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</si>
  <si>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</si>
  <si>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</si>
  <si>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</si>
  <si>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</si>
  <si>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</si>
  <si>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</si>
  <si>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</si>
  <si>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</si>
  <si>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</si>
  <si>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</si>
  <si>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</si>
  <si>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</si>
  <si>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</si>
  <si>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</si>
  <si>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</si>
  <si>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</si>
  <si>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</si>
  <si>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</si>
  <si>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</si>
  <si>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</si>
  <si>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</si>
  <si>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</si>
  <si>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</si>
  <si>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</si>
  <si>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</si>
  <si>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</si>
  <si>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</si>
  <si>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</si>
  <si>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</si>
  <si>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</si>
  <si>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</si>
  <si>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</si>
  <si>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</si>
  <si>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</si>
  <si>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</si>
  <si>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</si>
  <si>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</si>
  <si>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</si>
  <si>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</si>
  <si>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</si>
  <si>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</si>
  <si>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</si>
  <si>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</si>
  <si>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</si>
  <si>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</si>
  <si>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</si>
  <si>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</si>
  <si>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</si>
  <si>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</si>
  <si>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</si>
  <si>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</si>
  <si>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</si>
  <si>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</si>
  <si>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</si>
  <si>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</si>
  <si>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</si>
  <si>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</si>
  <si>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</si>
  <si>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</si>
  <si>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</si>
  <si>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</si>
  <si>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</si>
  <si>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</si>
  <si>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</si>
  <si>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</si>
  <si>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</si>
  <si>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</si>
  <si>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</si>
  <si>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</si>
  <si>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</si>
  <si>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</si>
  <si>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</si>
  <si>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</si>
  <si>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</si>
  <si>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</si>
  <si>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</si>
  <si>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</si>
  <si>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</si>
  <si>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</si>
  <si>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</si>
  <si>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</si>
  <si>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</si>
  <si>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</si>
  <si>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</si>
  <si>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</si>
  <si>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</si>
  <si>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</si>
  <si>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</si>
  <si>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</si>
  <si>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</si>
  <si>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</si>
  <si>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</si>
  <si>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</si>
  <si>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</si>
  <si>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</si>
  <si>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</si>
  <si>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</si>
  <si>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</si>
  <si>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</si>
  <si>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</si>
  <si>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</si>
  <si>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</si>
  <si>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</si>
  <si>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</si>
  <si>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</si>
  <si>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</si>
  <si>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</si>
  <si>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</si>
  <si>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</si>
  <si>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</si>
  <si>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</si>
  <si>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</si>
  <si>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</si>
  <si>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</si>
  <si>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</si>
  <si>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</si>
  <si>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</si>
  <si>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</si>
  <si>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</si>
  <si>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</si>
  <si>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</si>
  <si>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</si>
  <si>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</si>
  <si>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</si>
  <si>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</si>
  <si>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</si>
  <si>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</si>
  <si>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</si>
  <si>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</si>
  <si>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</si>
  <si>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</si>
  <si>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</si>
  <si>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</si>
  <si>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</si>
  <si>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</si>
  <si>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</si>
  <si>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</si>
  <si>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</si>
  <si>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</si>
  <si>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</si>
  <si>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</si>
  <si>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</si>
  <si>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</si>
  <si>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</si>
  <si>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</si>
  <si>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</si>
  <si>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</si>
  <si>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</si>
  <si>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</si>
  <si>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</si>
  <si>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</si>
  <si>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</si>
  <si>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</si>
  <si>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</si>
  <si>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</si>
  <si>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</si>
  <si>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</si>
  <si>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</si>
  <si>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</si>
  <si>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</si>
  <si>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</si>
  <si>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</si>
  <si>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</si>
  <si>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</si>
  <si>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</si>
  <si>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</si>
  <si>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</si>
  <si>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</si>
  <si>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</si>
  <si>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</si>
  <si>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</si>
  <si>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</si>
  <si>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</si>
  <si>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</si>
  <si>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</si>
  <si>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</si>
  <si>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</si>
  <si>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</si>
  <si>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</si>
  <si>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</si>
  <si>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</si>
  <si>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</si>
  <si>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</si>
  <si>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</si>
  <si>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</si>
  <si>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</si>
  <si>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</si>
  <si>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</si>
  <si>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</si>
  <si>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</si>
  <si>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</si>
  <si>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</si>
  <si>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</si>
  <si>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</si>
  <si>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</si>
  <si>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</si>
  <si>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</si>
  <si>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</si>
  <si>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</si>
  <si>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</si>
  <si>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</si>
  <si>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</si>
  <si>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</si>
  <si>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</si>
  <si>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</si>
  <si>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</si>
  <si>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</si>
  <si>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</si>
  <si>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</si>
  <si>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</si>
  <si>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</si>
  <si>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</si>
  <si>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</si>
  <si>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</si>
  <si>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</si>
  <si>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</si>
  <si>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</si>
  <si>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</si>
  <si>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</si>
  <si>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</si>
  <si>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</si>
  <si>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</si>
  <si>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</si>
  <si>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</si>
  <si>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</si>
  <si>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</si>
  <si>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</si>
  <si>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</si>
  <si>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</si>
  <si>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</si>
  <si>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</si>
  <si>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</si>
  <si>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</si>
  <si>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</si>
  <si>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</si>
  <si>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</si>
  <si>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</si>
  <si>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</si>
  <si>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</si>
  <si>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</si>
  <si>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</si>
  <si>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</si>
  <si>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</si>
  <si>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</si>
  <si>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</si>
  <si>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</si>
  <si>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</si>
  <si>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</si>
  <si>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</si>
  <si>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</si>
  <si>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</si>
  <si>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</si>
  <si>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</si>
  <si>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</si>
  <si>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</si>
  <si>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</si>
  <si>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</si>
  <si>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</si>
  <si>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</si>
  <si>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</si>
  <si>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</si>
  <si>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</si>
  <si>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</si>
  <si>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</si>
  <si>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</si>
  <si>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</si>
  <si>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</si>
  <si>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</si>
  <si>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</si>
  <si>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</si>
  <si>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</si>
  <si>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</si>
  <si>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</si>
  <si>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</si>
  <si>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</si>
  <si>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</si>
  <si>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</si>
  <si>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</si>
  <si>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</si>
  <si>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</si>
  <si>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</si>
  <si>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</si>
  <si>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</si>
  <si>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</si>
  <si>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</si>
  <si>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</si>
  <si>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</si>
  <si>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</si>
  <si>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</si>
  <si>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</si>
  <si>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</si>
  <si>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</si>
  <si>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</si>
  <si>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</si>
  <si>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</si>
  <si>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</si>
  <si>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</si>
  <si>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</si>
  <si>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</si>
  <si>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</si>
  <si>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</si>
  <si>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</si>
  <si>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</si>
  <si>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</si>
  <si>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</si>
  <si>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</si>
  <si>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</si>
  <si>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</si>
  <si>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</si>
  <si>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</si>
  <si>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</si>
  <si>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</si>
  <si>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</si>
  <si>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</si>
  <si>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</si>
  <si>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</si>
  <si>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</si>
  <si>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</si>
  <si>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</si>
  <si>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</si>
  <si>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</si>
  <si>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</si>
  <si>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</si>
  <si>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</si>
  <si>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</si>
  <si>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</si>
  <si>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</si>
  <si>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</si>
  <si>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</si>
  <si>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</si>
  <si>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</si>
  <si>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</si>
  <si>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</si>
  <si>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</si>
  <si>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</si>
  <si>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</si>
  <si>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</si>
  <si>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</si>
  <si>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</si>
  <si>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</si>
  <si>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</si>
  <si>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</si>
  <si>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</si>
  <si>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</si>
  <si>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</si>
  <si>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</si>
  <si>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</si>
  <si>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</si>
  <si>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</si>
  <si>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</si>
  <si>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</si>
  <si>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</si>
  <si>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</si>
  <si>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</si>
  <si>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</si>
  <si>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</si>
  <si>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</si>
  <si>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</si>
  <si>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</si>
  <si>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</si>
  <si>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</si>
  <si>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</si>
  <si>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</si>
  <si>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</si>
  <si>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</si>
  <si>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</si>
  <si>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</si>
  <si>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</si>
  <si>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</si>
  <si>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</si>
  <si>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</si>
  <si>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</si>
  <si>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</si>
  <si>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</si>
  <si>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</si>
  <si>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</si>
  <si>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</si>
  <si>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</si>
  <si>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</si>
  <si>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</si>
  <si>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</si>
  <si>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</si>
  <si>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</si>
  <si>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</si>
  <si>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</si>
  <si>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</si>
  <si>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</si>
  <si>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</si>
  <si>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</si>
  <si>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</si>
  <si>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</si>
  <si>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</si>
  <si>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</si>
  <si>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</si>
  <si>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</si>
  <si>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</si>
  <si>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</si>
  <si>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</si>
  <si>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</si>
  <si>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</si>
  <si>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</si>
  <si>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</si>
  <si>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</si>
  <si>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</si>
  <si>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</si>
  <si>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</si>
  <si>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</si>
  <si>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</si>
  <si>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</si>
  <si>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</si>
  <si>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</si>
  <si>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</si>
  <si>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</si>
  <si>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</si>
  <si>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</si>
  <si>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</si>
  <si>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</si>
  <si>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</si>
  <si>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</si>
  <si>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</si>
  <si>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</si>
  <si>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</si>
  <si>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</si>
  <si>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</si>
  <si>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</si>
  <si>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</si>
  <si>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</si>
  <si>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</si>
  <si>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</si>
  <si>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</si>
  <si>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</si>
  <si>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</si>
  <si>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</si>
  <si>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</si>
  <si>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</si>
  <si>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</si>
  <si>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</si>
  <si>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</si>
  <si>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</si>
  <si>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</si>
  <si>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</si>
  <si>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</si>
  <si>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</si>
  <si>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</si>
  <si>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</si>
  <si>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</si>
  <si>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</si>
  <si>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</si>
  <si>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</si>
  <si>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</si>
  <si>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</si>
  <si>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</si>
  <si>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</si>
  <si>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</si>
  <si>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</si>
  <si>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</si>
  <si>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</si>
  <si>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</si>
  <si>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</si>
  <si>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</si>
  <si>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</si>
  <si>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</si>
  <si>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</si>
  <si>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</si>
  <si>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</si>
  <si>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</si>
  <si>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</si>
  <si>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</si>
  <si>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</si>
  <si>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</si>
  <si>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</si>
  <si>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</si>
  <si>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</si>
  <si>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</si>
  <si>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</si>
  <si>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</si>
  <si>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</si>
  <si>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</si>
  <si>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</si>
  <si>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</si>
  <si>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</si>
  <si>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</si>
  <si>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</si>
  <si>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</si>
  <si>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</si>
  <si>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</si>
  <si>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</si>
  <si>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</si>
  <si>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</si>
  <si>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</si>
  <si>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</si>
  <si>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</si>
  <si>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</si>
  <si>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</si>
  <si>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</si>
  <si>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</si>
  <si>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</si>
  <si>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</si>
  <si>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</si>
  <si>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</si>
  <si>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</si>
  <si>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</si>
  <si>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</si>
  <si>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</si>
  <si>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</si>
  <si>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</si>
  <si>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</si>
  <si>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</si>
  <si>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</si>
  <si>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</si>
  <si>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</si>
  <si>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</si>
  <si>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</si>
  <si>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</si>
  <si>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</si>
  <si>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</si>
  <si>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</si>
  <si>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</si>
  <si>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</si>
  <si>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</si>
  <si>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</si>
  <si>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</si>
  <si>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</si>
  <si>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</si>
  <si>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</si>
  <si>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</si>
  <si>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</si>
  <si>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</si>
  <si>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</si>
  <si>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</si>
  <si>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</si>
  <si>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</si>
  <si>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</si>
  <si>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</si>
  <si>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</si>
  <si>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</si>
  <si>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</si>
  <si>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</si>
  <si>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</si>
  <si>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</si>
  <si>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</si>
  <si>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</si>
  <si>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</si>
  <si>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</si>
  <si>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</si>
  <si>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</si>
  <si>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</si>
  <si>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</si>
  <si>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</si>
  <si>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</si>
  <si>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</si>
  <si>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</si>
  <si>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</si>
  <si>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</si>
  <si>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</si>
  <si>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</si>
  <si>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</si>
  <si>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</si>
  <si>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</si>
  <si>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</si>
  <si>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</si>
  <si>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</si>
  <si>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</si>
  <si>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</si>
  <si>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</si>
  <si>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</si>
  <si>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</si>
  <si>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</si>
  <si>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</si>
  <si>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</si>
  <si>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</si>
  <si>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</si>
  <si>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</si>
  <si>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</si>
  <si>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</si>
  <si>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</si>
  <si>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</si>
  <si>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</si>
  <si>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</si>
  <si>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</si>
  <si>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</si>
  <si>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</si>
  <si>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</si>
  <si>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</si>
  <si>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</si>
  <si>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</si>
  <si>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</si>
  <si>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</si>
  <si>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</si>
  <si>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</si>
  <si>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</si>
  <si>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</si>
  <si>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</si>
  <si>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</si>
  <si>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</si>
  <si>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</si>
  <si>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</si>
  <si>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</si>
  <si>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</si>
  <si>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</si>
  <si>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</si>
  <si>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</si>
  <si>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</si>
  <si>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</si>
  <si>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</si>
  <si>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</si>
  <si>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</si>
  <si>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</si>
  <si>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</si>
  <si>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</si>
  <si>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</si>
  <si>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</si>
  <si>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</si>
  <si>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</si>
  <si>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</si>
  <si>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</si>
  <si>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</si>
  <si>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</si>
  <si>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</si>
  <si>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</si>
  <si>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</si>
  <si>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</si>
  <si>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</si>
  <si>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</si>
  <si>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</si>
  <si>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</si>
  <si>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</si>
  <si>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</si>
  <si>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</si>
  <si>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</si>
  <si>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</si>
  <si>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</si>
  <si>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</si>
  <si>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</si>
  <si>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</si>
  <si>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</si>
  <si>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</si>
  <si>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</si>
  <si>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</si>
  <si>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</si>
  <si>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</si>
  <si>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</si>
  <si>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</si>
  <si>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</si>
  <si>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</si>
  <si>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</si>
  <si>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</si>
  <si>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</si>
  <si>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</si>
  <si>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</si>
  <si>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</si>
  <si>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</si>
  <si>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</si>
  <si>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</si>
  <si>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</si>
  <si>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</si>
  <si>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</si>
  <si>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</si>
  <si>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</si>
  <si>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</si>
  <si>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</si>
  <si>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</si>
  <si>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</si>
  <si>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</si>
  <si>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</si>
  <si>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</si>
  <si>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</si>
  <si>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</si>
  <si>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</si>
  <si>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</si>
  <si>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</si>
  <si>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</si>
  <si>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</si>
  <si>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</si>
  <si>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</si>
  <si>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</si>
  <si>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</si>
  <si>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</si>
  <si>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</si>
  <si>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</si>
  <si>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</si>
  <si>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</si>
  <si>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</si>
  <si>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</si>
  <si>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</si>
  <si>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</si>
  <si>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</si>
  <si>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</si>
  <si>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</si>
  <si>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</si>
  <si>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</si>
  <si>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</si>
  <si>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</si>
  <si>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</si>
  <si>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</si>
  <si>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</si>
  <si>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</si>
  <si>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</si>
  <si>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</si>
  <si>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</si>
  <si>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</si>
  <si>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</si>
  <si>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</si>
  <si>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</si>
  <si>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</si>
  <si>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</si>
  <si>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</si>
  <si>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</si>
  <si>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</si>
  <si>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</si>
  <si>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</si>
  <si>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</si>
  <si>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</si>
  <si>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</si>
  <si>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</si>
  <si>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</si>
  <si>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</si>
  <si>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</si>
  <si>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</si>
  <si>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</si>
  <si>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</si>
  <si>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</si>
  <si>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</si>
  <si>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</si>
  <si>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</si>
  <si>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</si>
  <si>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</si>
  <si>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</si>
  <si>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</si>
  <si>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</si>
  <si>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</si>
  <si>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</si>
  <si>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</si>
  <si>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</si>
  <si>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</si>
  <si>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</si>
  <si>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</si>
  <si>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</si>
  <si>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</si>
  <si>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</si>
  <si>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</si>
  <si>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</si>
  <si>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</si>
  <si>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</si>
  <si>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</si>
  <si>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</si>
  <si>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</si>
  <si>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</si>
  <si>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</si>
  <si>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</si>
  <si>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</si>
  <si>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</si>
  <si>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</si>
  <si>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</si>
  <si>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</si>
  <si>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</si>
  <si>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</si>
  <si>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</si>
  <si>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</si>
  <si>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</si>
  <si>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</si>
  <si>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</si>
  <si>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</si>
  <si>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</si>
  <si>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</si>
  <si>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</si>
  <si>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</si>
  <si>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</si>
  <si>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</si>
  <si>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</si>
  <si>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</si>
  <si>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</si>
  <si>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</si>
  <si>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</si>
  <si>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</si>
  <si>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</si>
  <si>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</si>
  <si>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</si>
  <si>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</si>
  <si>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</si>
  <si>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</si>
  <si>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</si>
  <si>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</si>
  <si>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</si>
  <si>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</si>
  <si>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</si>
  <si>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</si>
  <si>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</si>
  <si>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</si>
  <si>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</si>
  <si>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</si>
  <si>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</si>
  <si>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</si>
  <si>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</si>
  <si>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</si>
  <si>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</si>
  <si>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</si>
  <si>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</si>
  <si>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</si>
  <si>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</si>
  <si>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</si>
  <si>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</si>
  <si>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</si>
  <si>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</si>
  <si>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</si>
  <si>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</si>
  <si>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</si>
  <si>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</si>
  <si>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</si>
  <si>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</si>
  <si>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</si>
  <si>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</si>
  <si>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</si>
  <si>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</si>
  <si>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</si>
  <si>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</si>
  <si>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</si>
  <si>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</si>
  <si>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</si>
  <si>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</si>
  <si>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</si>
  <si>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</si>
  <si>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</si>
  <si>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</si>
  <si>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</si>
  <si>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</si>
  <si>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</si>
  <si>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</si>
  <si>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</si>
  <si>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</si>
  <si>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</si>
  <si>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</si>
  <si>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</si>
  <si>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</si>
  <si>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</si>
  <si>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</si>
  <si>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</si>
  <si>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</si>
  <si>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</si>
  <si>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</si>
  <si>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</si>
  <si>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</si>
  <si>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</si>
  <si>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</si>
  <si>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</si>
  <si>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</si>
  <si>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</si>
  <si>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</si>
  <si>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</si>
  <si>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</si>
  <si>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</si>
  <si>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</si>
  <si>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</si>
  <si>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</si>
  <si>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</si>
  <si>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</si>
  <si>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</si>
  <si>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</si>
  <si>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</si>
  <si>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</si>
  <si>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</si>
  <si>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</si>
  <si>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</si>
  <si>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</si>
  <si>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</si>
  <si>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</si>
  <si>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</si>
  <si>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</si>
  <si>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</si>
  <si>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</si>
  <si>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</si>
  <si>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</si>
  <si>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</si>
  <si>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</si>
  <si>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</si>
  <si>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</si>
  <si>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</si>
  <si>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</si>
  <si>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</si>
  <si>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</si>
  <si>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</si>
  <si>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</si>
  <si>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</si>
  <si>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</si>
  <si>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</si>
  <si>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</si>
  <si>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</si>
  <si>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</si>
  <si>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</si>
  <si>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</si>
  <si>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</si>
  <si>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</si>
  <si>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</si>
  <si>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</si>
  <si>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</si>
  <si>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</si>
  <si>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</si>
  <si>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</si>
  <si>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</si>
  <si>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</si>
  <si>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</si>
  <si>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</si>
  <si>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</si>
  <si>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</si>
  <si>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</si>
  <si>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</si>
  <si>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</si>
  <si>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</si>
  <si>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</si>
  <si>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</si>
  <si>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</si>
  <si>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</si>
  <si>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</si>
  <si>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</si>
  <si>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</si>
  <si>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</si>
  <si>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</si>
  <si>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</si>
  <si>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</si>
  <si>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</si>
  <si>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</si>
  <si>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</si>
  <si>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</si>
  <si>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</si>
  <si>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</si>
  <si>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</si>
  <si>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</si>
  <si>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</si>
  <si>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</si>
  <si>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</si>
  <si>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</si>
  <si>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</si>
  <si>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</si>
  <si>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</si>
  <si>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</si>
  <si>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</si>
  <si>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</si>
  <si>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</si>
  <si>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</si>
  <si>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</si>
  <si>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</si>
  <si>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</si>
  <si>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</si>
  <si>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</si>
  <si>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</si>
  <si>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</si>
  <si>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</si>
  <si>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</si>
  <si>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</si>
  <si>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</si>
  <si>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</si>
  <si>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</si>
  <si>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</si>
  <si>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</si>
  <si>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</si>
  <si>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</si>
  <si>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</si>
  <si>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</si>
  <si>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</si>
  <si>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</si>
  <si>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</si>
  <si>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</si>
  <si>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</si>
  <si>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</si>
  <si>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</si>
  <si>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</si>
  <si>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</si>
  <si>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</si>
  <si>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</si>
  <si>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</si>
  <si>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</si>
  <si>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</si>
  <si>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</si>
  <si>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</si>
  <si>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</si>
  <si>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</si>
  <si>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</si>
  <si>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</si>
  <si>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</si>
  <si>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</si>
  <si>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</si>
  <si>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</si>
  <si>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</si>
  <si>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</si>
  <si>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</si>
  <si>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</si>
  <si>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</si>
  <si>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</si>
  <si>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</si>
  <si>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</si>
  <si>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</si>
  <si>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</si>
  <si>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</si>
  <si>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</si>
  <si>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</si>
  <si>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</si>
  <si>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</si>
  <si>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</si>
  <si>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</si>
  <si>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</si>
  <si>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</si>
  <si>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</si>
  <si>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</si>
  <si>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</si>
  <si>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</si>
  <si>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</si>
  <si>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</si>
  <si>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</si>
  <si>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</si>
  <si>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</si>
  <si>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</si>
  <si>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</si>
  <si>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</si>
  <si>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</si>
  <si>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</si>
  <si>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</si>
  <si>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</si>
  <si>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</si>
  <si>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</si>
  <si>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</si>
  <si>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</si>
  <si>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</si>
  <si>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</si>
  <si>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</si>
  <si>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</si>
  <si>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</si>
  <si>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</si>
  <si>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</si>
  <si>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</si>
  <si>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</si>
  <si>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</si>
  <si>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</si>
  <si>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</si>
  <si>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</si>
  <si>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</si>
  <si>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</si>
  <si>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</si>
  <si>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</si>
  <si>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</si>
  <si>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</si>
  <si>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</si>
  <si>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</si>
  <si>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</si>
  <si>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</si>
  <si>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</si>
  <si>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</si>
  <si>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</si>
  <si>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</si>
  <si>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</si>
  <si>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</si>
  <si>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</si>
  <si>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</si>
  <si>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</si>
  <si>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</si>
  <si>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</si>
  <si>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</si>
  <si>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</si>
  <si>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</si>
  <si>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</si>
  <si>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</si>
  <si>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</si>
  <si>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</si>
  <si>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</si>
  <si>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</si>
  <si>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</si>
  <si>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</si>
  <si>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</si>
  <si>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</si>
  <si>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</si>
  <si>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</si>
  <si>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</si>
  <si>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</si>
  <si>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</si>
  <si>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</si>
  <si>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</si>
  <si>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</si>
  <si>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</si>
  <si>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</si>
  <si>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</si>
  <si>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</si>
  <si>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</si>
  <si>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</si>
  <si>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</si>
  <si>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</si>
  <si>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</si>
  <si>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</si>
  <si>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</si>
  <si>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</si>
  <si>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</si>
  <si>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</si>
  <si>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</si>
  <si>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</si>
  <si>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</si>
  <si>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</si>
  <si>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</si>
  <si>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</si>
  <si>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</si>
  <si>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</si>
  <si>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</si>
  <si>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</si>
  <si>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</si>
  <si>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</si>
  <si>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</si>
  <si>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</si>
  <si>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</si>
  <si>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</si>
  <si>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</si>
  <si>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</si>
  <si>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</si>
  <si>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</si>
  <si>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</si>
  <si>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</si>
  <si>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</si>
  <si>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</si>
  <si>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</si>
  <si>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</si>
  <si>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</si>
  <si>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</si>
  <si>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</si>
  <si>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</si>
  <si>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</si>
  <si>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</si>
  <si>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</si>
  <si>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</si>
  <si>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</si>
  <si>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</si>
  <si>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</si>
  <si>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</si>
  <si>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</si>
  <si>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</si>
  <si>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</si>
  <si>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</si>
  <si>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</si>
  <si>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</si>
  <si>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</si>
  <si>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</si>
  <si>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</si>
  <si>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</si>
  <si>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</si>
  <si>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</si>
  <si>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</si>
  <si>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</si>
  <si>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</si>
  <si>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</si>
  <si>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</si>
  <si>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</si>
  <si>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</si>
  <si>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</si>
  <si>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</si>
  <si>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</si>
  <si>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</si>
  <si>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</si>
  <si>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</si>
  <si>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</si>
  <si>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</si>
  <si>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</si>
  <si>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</si>
  <si>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</si>
  <si>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</si>
  <si>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</si>
  <si>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</si>
  <si>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</si>
  <si>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</si>
  <si>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</si>
  <si>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</si>
  <si>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</si>
  <si>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</si>
  <si>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</si>
  <si>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</si>
  <si>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</si>
  <si>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</si>
  <si>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</si>
  <si>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</si>
  <si>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</si>
  <si>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</si>
  <si>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</si>
  <si>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</si>
  <si>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</si>
  <si>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</si>
  <si>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</si>
  <si>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</si>
  <si>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</si>
  <si>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</si>
  <si>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</si>
  <si>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</si>
  <si>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</si>
  <si>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</si>
  <si>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</si>
  <si>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</si>
  <si>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</si>
  <si>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</si>
  <si>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</si>
  <si>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</si>
  <si>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</si>
  <si>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</si>
  <si>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</si>
  <si>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</si>
  <si>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</si>
  <si>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</si>
  <si>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</si>
  <si>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</si>
  <si>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</si>
  <si>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</si>
  <si>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</si>
  <si>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</si>
  <si>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</si>
  <si>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</si>
  <si>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</si>
  <si>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</si>
  <si>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</si>
  <si>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</si>
  <si>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</si>
  <si>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</si>
  <si>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</si>
  <si>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</si>
  <si>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</si>
  <si>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</si>
  <si>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</si>
  <si>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</si>
  <si>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</si>
  <si>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</si>
  <si>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</si>
  <si>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</si>
  <si>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</si>
  <si>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</si>
  <si>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</si>
  <si>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</si>
  <si>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</si>
  <si>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</si>
  <si>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</si>
  <si>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</si>
  <si>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</si>
  <si>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</si>
  <si>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</si>
  <si>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</si>
  <si>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</si>
  <si>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</si>
  <si>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</si>
  <si>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</si>
  <si>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</si>
  <si>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</si>
  <si>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</si>
  <si>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</si>
  <si>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</si>
  <si>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</si>
  <si>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</si>
  <si>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</si>
  <si>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</si>
  <si>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</si>
  <si>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</si>
  <si>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</si>
  <si>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</si>
  <si>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</si>
  <si>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</si>
  <si>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</si>
  <si>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</si>
  <si>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</si>
  <si>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</si>
  <si>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</si>
  <si>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</si>
  <si>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</si>
  <si>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</si>
  <si>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</si>
  <si>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</si>
  <si>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</si>
  <si>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</si>
  <si>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</si>
  <si>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</si>
  <si>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</si>
  <si>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</si>
  <si>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</si>
  <si>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</si>
  <si>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</si>
  <si>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</si>
  <si>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</si>
  <si>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</si>
  <si>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</si>
  <si>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</si>
  <si>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</si>
  <si>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</si>
  <si>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</si>
  <si>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</si>
  <si>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</si>
  <si>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</si>
  <si>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</si>
  <si>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</si>
  <si>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</si>
  <si>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</si>
  <si>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</si>
  <si>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</si>
  <si>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</si>
  <si>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</si>
  <si>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</si>
  <si>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</si>
  <si>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</si>
  <si>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</si>
  <si>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</si>
  <si>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</si>
  <si>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</si>
  <si>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</si>
  <si>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</si>
  <si>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</si>
  <si>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</si>
  <si>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</si>
  <si>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</si>
  <si>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</si>
  <si>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</si>
  <si>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</si>
  <si>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</si>
  <si>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</si>
  <si>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</si>
  <si>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</si>
  <si>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</si>
  <si>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</si>
  <si>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</si>
  <si>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</si>
  <si>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</si>
  <si>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</si>
  <si>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</si>
  <si>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</si>
  <si>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</si>
  <si>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</si>
  <si>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</si>
  <si>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</si>
  <si>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</si>
  <si>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</si>
  <si>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</si>
  <si>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</si>
  <si>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</si>
  <si>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</si>
  <si>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</si>
  <si>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</si>
  <si>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</si>
  <si>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</si>
  <si>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</si>
  <si>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</si>
  <si>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</si>
  <si>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</si>
  <si>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</si>
  <si>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</si>
  <si>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</si>
  <si>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</si>
  <si>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</si>
  <si>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</si>
  <si>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</si>
  <si>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</si>
  <si>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</si>
  <si>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</si>
  <si>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</si>
  <si>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</si>
  <si>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</si>
  <si>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</si>
  <si>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</si>
  <si>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</si>
  <si>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</si>
  <si>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</si>
  <si>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</si>
  <si>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</si>
  <si>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</si>
  <si>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</si>
  <si>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</si>
  <si>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</si>
  <si>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</si>
  <si>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</si>
  <si>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</si>
  <si>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</si>
  <si>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</si>
  <si>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</si>
  <si>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</si>
  <si>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</si>
  <si>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</si>
  <si>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</si>
  <si>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</si>
  <si>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</si>
  <si>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</si>
  <si>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</si>
  <si>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</si>
  <si>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</si>
  <si>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</si>
  <si>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</si>
  <si>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</si>
  <si>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</si>
  <si>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</si>
  <si>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</si>
  <si>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</si>
  <si>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</si>
  <si>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</si>
  <si>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</si>
  <si>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</si>
  <si>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</si>
  <si>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</si>
  <si>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</si>
  <si>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</si>
  <si>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</si>
  <si>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</si>
  <si>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</si>
  <si>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</si>
  <si>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</si>
  <si>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</si>
  <si>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</si>
  <si>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</si>
  <si>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</si>
  <si>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</si>
  <si>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</si>
  <si>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</si>
  <si>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</si>
  <si>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</si>
  <si>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</si>
  <si>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</si>
  <si>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</si>
  <si>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</si>
  <si>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</si>
  <si>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</si>
  <si>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</si>
  <si>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</si>
  <si>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</si>
  <si>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</si>
  <si>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</si>
  <si>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</si>
  <si>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</si>
  <si>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</si>
  <si>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</si>
  <si>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</si>
  <si>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</si>
  <si>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</si>
  <si>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</si>
  <si>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</si>
  <si>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</si>
  <si>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</si>
  <si>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</si>
  <si>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</si>
  <si>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</si>
  <si>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</si>
  <si>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</si>
  <si>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</si>
  <si>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</si>
  <si>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</si>
  <si>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</si>
  <si>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</si>
  <si>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</si>
  <si>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</si>
  <si>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</si>
  <si>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</si>
  <si>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</si>
  <si>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</si>
  <si>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</si>
  <si>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</si>
  <si>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</si>
  <si>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</si>
  <si>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</si>
  <si>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</si>
  <si>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</si>
  <si>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</si>
  <si>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</si>
  <si>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</si>
  <si>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</si>
  <si>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</si>
  <si>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</si>
  <si>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</si>
  <si>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</si>
  <si>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</si>
  <si>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</si>
  <si>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</si>
  <si>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</si>
  <si>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</si>
  <si>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</si>
  <si>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</si>
  <si>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</si>
  <si>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</si>
  <si>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</si>
  <si>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</si>
  <si>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</si>
  <si>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</si>
  <si>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</si>
  <si>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</si>
  <si>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</si>
  <si>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</si>
  <si>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</si>
  <si>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</si>
  <si>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</si>
  <si>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</si>
  <si>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</si>
  <si>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</si>
  <si>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</si>
  <si>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</si>
  <si>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</si>
  <si>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</si>
  <si>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</si>
  <si>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</si>
  <si>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</si>
  <si>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</si>
  <si>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</si>
  <si>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</si>
  <si>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</si>
  <si>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</si>
  <si>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</si>
  <si>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</si>
  <si>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</si>
  <si>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</si>
  <si>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</si>
  <si>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</si>
  <si>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</si>
  <si>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</si>
  <si>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</si>
  <si>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</si>
  <si>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</si>
  <si>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</si>
  <si>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</si>
  <si>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</si>
  <si>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</si>
  <si>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</si>
  <si>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</si>
  <si>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</si>
  <si>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</si>
  <si>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</si>
  <si>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</si>
  <si>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</si>
  <si>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</si>
  <si>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</si>
  <si>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</si>
  <si>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</si>
  <si>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</si>
  <si>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</si>
  <si>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</si>
  <si>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</si>
  <si>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</si>
  <si>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</si>
  <si>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</si>
  <si>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</si>
  <si>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</si>
  <si>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</si>
  <si>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</si>
  <si>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</si>
  <si>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</si>
  <si>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</si>
  <si>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</si>
  <si>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</si>
  <si>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</si>
  <si>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</si>
  <si>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</si>
  <si>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</si>
  <si>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</si>
  <si>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</si>
  <si>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</si>
  <si>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</si>
  <si>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</si>
  <si>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</si>
  <si>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</si>
  <si>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</si>
  <si>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</si>
  <si>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</si>
  <si>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</si>
  <si>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</si>
  <si>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</si>
  <si>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</si>
  <si>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</si>
  <si>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</si>
  <si>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</si>
  <si>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</si>
  <si>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</si>
  <si>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</si>
  <si>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</si>
  <si>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</si>
  <si>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</si>
  <si>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</si>
  <si>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</si>
  <si>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</si>
  <si>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</si>
  <si>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</si>
  <si>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</si>
  <si>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</si>
  <si>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</si>
  <si>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</si>
  <si>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</si>
  <si>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</si>
  <si>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</si>
  <si>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</si>
  <si>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</si>
  <si>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</si>
  <si>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</si>
  <si>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</si>
  <si>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</si>
  <si>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</si>
  <si>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</si>
  <si>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</si>
  <si>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</si>
  <si>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</si>
  <si>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</si>
  <si>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</si>
  <si>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</si>
  <si>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</si>
  <si>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</si>
  <si>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</si>
  <si>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</si>
  <si>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</si>
  <si>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</si>
  <si>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</si>
  <si>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</si>
  <si>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</si>
  <si>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</si>
  <si>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</si>
  <si>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</si>
  <si>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</si>
  <si>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</si>
  <si>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</si>
  <si>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</si>
  <si>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</si>
  <si>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</si>
  <si>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</si>
  <si>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</si>
  <si>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</si>
  <si>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</si>
  <si>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شفن 6392 تا سر به سر 4040 پایانی 3860</t>
  </si>
  <si>
    <t>زبینا 340 تا سر به سر 154.8 پایانی 152</t>
  </si>
  <si>
    <t>19/4/1397</t>
  </si>
  <si>
    <t>زبینا</t>
  </si>
  <si>
    <t>20/4/1397</t>
  </si>
  <si>
    <t>واریز به بورس داریوش برای سهام پارس</t>
  </si>
  <si>
    <t>طلب از داریوش</t>
  </si>
  <si>
    <t>به بورس</t>
  </si>
  <si>
    <t>20-4/1397</t>
  </si>
  <si>
    <t>مبین</t>
  </si>
  <si>
    <t>مبین 47368 تا سربه سر 456.9 پایانی 450.5</t>
  </si>
  <si>
    <t>پارس 2847 تا سر به سر 2436.5 پایانی 2400</t>
  </si>
  <si>
    <t>پارس 1898 تا در بورس علی و 949 در بورس داریوش</t>
  </si>
  <si>
    <t xml:space="preserve">علی در بورس 20/4/97 </t>
  </si>
  <si>
    <t>سکه 30 تا سر به سر 270007 پایانی 268600</t>
  </si>
  <si>
    <t>سهم علی در بورس</t>
  </si>
  <si>
    <t>مبلغ اولیه 47.5  میلیون حدودا 20/3/97 آورده شده بعلاوه 2.3 از سهم علی و 0.444 روز 13/4/97 , 5.120 روز 20/4/97</t>
  </si>
  <si>
    <t>سهم مریم اکبری در بورس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</si>
</sst>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E47" sqref="E4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3854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3949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3956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3959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3968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3969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3976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3977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3978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3979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-1099727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3869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3854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3858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3859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3860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3861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3868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3" t="s">
        <v>3917</v>
      </c>
      <c r="B17" s="175">
        <f>$S17/(1+($AC$2-$O17+$P17)/36500)^$N17</f>
        <v>77775.363085341814</v>
      </c>
      <c r="C17" s="175">
        <f t="shared" si="3"/>
        <v>79493.444179947925</v>
      </c>
      <c r="D17" s="175">
        <f t="shared" si="4"/>
        <v>79928.877105178122</v>
      </c>
      <c r="E17" s="175">
        <f t="shared" si="5"/>
        <v>80366.701166366431</v>
      </c>
      <c r="F17" s="175">
        <f t="shared" si="6"/>
        <v>80806.929527211934</v>
      </c>
      <c r="G17" s="175">
        <f t="shared" si="7"/>
        <v>81249.575424043243</v>
      </c>
      <c r="H17" s="175">
        <f t="shared" si="8"/>
        <v>81694.652166262575</v>
      </c>
      <c r="I17" s="175">
        <f t="shared" si="9"/>
        <v>82142.17313671195</v>
      </c>
      <c r="J17" s="175">
        <f t="shared" si="10"/>
        <v>82592.151792103745</v>
      </c>
      <c r="K17" s="175">
        <f t="shared" si="11"/>
        <v>83044.601663434718</v>
      </c>
      <c r="L17" s="175">
        <f t="shared" si="12"/>
        <v>80366.701166366431</v>
      </c>
      <c r="M17" s="173" t="s">
        <v>3918</v>
      </c>
      <c r="N17" s="173">
        <f>512-$AD$19</f>
        <v>399</v>
      </c>
      <c r="O17" s="173">
        <v>0</v>
      </c>
      <c r="P17" s="173">
        <v>0</v>
      </c>
      <c r="Q17" s="173">
        <v>0</v>
      </c>
      <c r="R17" s="173">
        <f t="shared" si="0"/>
        <v>13.081967213114755</v>
      </c>
      <c r="S17" s="175">
        <v>100000</v>
      </c>
      <c r="T17" s="175">
        <v>50000</v>
      </c>
      <c r="U17" s="17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3974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3975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3846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3847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3946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3947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3943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3919</v>
      </c>
      <c r="B90" s="105" t="s">
        <v>3942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3920</v>
      </c>
      <c r="B91" s="90">
        <f>116-'اوراق بدون ریسک'!$AD$19</f>
        <v>3</v>
      </c>
      <c r="C91" s="153">
        <f>$B$89/(1+(C$90/36500))^$B91</f>
        <v>2995566.0177970496</v>
      </c>
      <c r="D91" s="153">
        <f>$B$89/(1+(D$90/36500))^$B91</f>
        <v>2995319.9417278017</v>
      </c>
      <c r="E91" s="153">
        <f t="shared" ref="E91:L106" si="5">$B$89/(1+(E$90/36500))^$B91</f>
        <v>2995073.8926102892</v>
      </c>
      <c r="F91" s="153">
        <f t="shared" si="5"/>
        <v>2994827.8704408193</v>
      </c>
      <c r="G91" s="153">
        <f t="shared" si="5"/>
        <v>2994581.8752157073</v>
      </c>
      <c r="H91" s="153">
        <f t="shared" si="5"/>
        <v>2994335.9069312597</v>
      </c>
      <c r="I91" s="153">
        <f t="shared" si="5"/>
        <v>2994089.9655837901</v>
      </c>
      <c r="J91" s="153">
        <f t="shared" si="5"/>
        <v>2993844.0511696124</v>
      </c>
      <c r="K91" s="153">
        <f>$B$89/(1+(K$90/36500))^$B91</f>
        <v>2993598.1636850382</v>
      </c>
      <c r="L91" s="153">
        <f t="shared" si="5"/>
        <v>2993352.3031263822</v>
      </c>
    </row>
    <row r="92" spans="1:12">
      <c r="A92" s="154" t="s">
        <v>3921</v>
      </c>
      <c r="B92" s="92">
        <f>120-'اوراق بدون ریسک'!$AD$19</f>
        <v>7</v>
      </c>
      <c r="C92" s="155">
        <f t="shared" ref="C92:L112" si="6">$B$89/(1+(C$90/36500))^$B92</f>
        <v>2989664.2340287645</v>
      </c>
      <c r="D92" s="155">
        <f t="shared" si="6"/>
        <v>2989091.2191452566</v>
      </c>
      <c r="E92" s="155">
        <f t="shared" si="5"/>
        <v>2988518.3297749618</v>
      </c>
      <c r="F92" s="155">
        <f t="shared" si="5"/>
        <v>2987945.5658869497</v>
      </c>
      <c r="G92" s="155">
        <f t="shared" si="5"/>
        <v>2987372.9274503081</v>
      </c>
      <c r="H92" s="155">
        <f t="shared" si="5"/>
        <v>2986800.4144341154</v>
      </c>
      <c r="I92" s="155">
        <f t="shared" si="5"/>
        <v>2986228.0268074716</v>
      </c>
      <c r="J92" s="155">
        <f t="shared" si="5"/>
        <v>2985655.7645394858</v>
      </c>
      <c r="K92" s="155">
        <f t="shared" si="5"/>
        <v>2985083.6275992705</v>
      </c>
      <c r="L92" s="155">
        <f t="shared" si="5"/>
        <v>2984511.6159559465</v>
      </c>
    </row>
    <row r="93" spans="1:12">
      <c r="A93" s="156" t="s">
        <v>3922</v>
      </c>
      <c r="B93" s="157">
        <f>137-'اوراق بدون ریسک'!$AD$19</f>
        <v>24</v>
      </c>
      <c r="C93" s="158">
        <f t="shared" si="6"/>
        <v>2964711.0961507005</v>
      </c>
      <c r="D93" s="158">
        <f t="shared" si="6"/>
        <v>2962763.3247336131</v>
      </c>
      <c r="E93" s="158">
        <f t="shared" si="5"/>
        <v>2960816.8862561402</v>
      </c>
      <c r="F93" s="158">
        <f t="shared" si="5"/>
        <v>2958871.7797696334</v>
      </c>
      <c r="G93" s="158">
        <f t="shared" si="5"/>
        <v>2956928.0043261745</v>
      </c>
      <c r="H93" s="158">
        <f t="shared" si="5"/>
        <v>2954985.558978477</v>
      </c>
      <c r="I93" s="158">
        <f t="shared" si="5"/>
        <v>2953044.4427800099</v>
      </c>
      <c r="J93" s="158">
        <f t="shared" si="5"/>
        <v>2951104.6547849379</v>
      </c>
      <c r="K93" s="158">
        <f t="shared" si="5"/>
        <v>2949166.1940481104</v>
      </c>
      <c r="L93" s="158">
        <f t="shared" si="5"/>
        <v>2947229.059625071</v>
      </c>
    </row>
    <row r="94" spans="1:12">
      <c r="A94" s="159" t="s">
        <v>3923</v>
      </c>
      <c r="B94" s="160">
        <f>116-'اوراق بدون ریسک'!$AD$19</f>
        <v>3</v>
      </c>
      <c r="C94" s="161">
        <f t="shared" si="6"/>
        <v>2995566.0177970496</v>
      </c>
      <c r="D94" s="161">
        <f t="shared" si="6"/>
        <v>2995319.9417278017</v>
      </c>
      <c r="E94" s="161">
        <f t="shared" si="5"/>
        <v>2995073.8926102892</v>
      </c>
      <c r="F94" s="161">
        <f t="shared" si="5"/>
        <v>2994827.8704408193</v>
      </c>
      <c r="G94" s="161">
        <f t="shared" si="5"/>
        <v>2994581.8752157073</v>
      </c>
      <c r="H94" s="161">
        <f t="shared" si="5"/>
        <v>2994335.9069312597</v>
      </c>
      <c r="I94" s="161">
        <f t="shared" si="5"/>
        <v>2994089.9655837901</v>
      </c>
      <c r="J94" s="161">
        <f t="shared" si="5"/>
        <v>2993844.0511696124</v>
      </c>
      <c r="K94" s="161">
        <f t="shared" si="5"/>
        <v>2993598.1636850382</v>
      </c>
      <c r="L94" s="161">
        <f t="shared" si="5"/>
        <v>2993352.3031263822</v>
      </c>
    </row>
    <row r="95" spans="1:12">
      <c r="A95" s="162" t="s">
        <v>3924</v>
      </c>
      <c r="B95" s="163">
        <f>167-'اوراق بدون ریسک'!$AD$19</f>
        <v>54</v>
      </c>
      <c r="C95" s="164">
        <f t="shared" si="6"/>
        <v>2921183.1303966381</v>
      </c>
      <c r="D95" s="164">
        <f t="shared" si="6"/>
        <v>2916866.7614776338</v>
      </c>
      <c r="E95" s="164">
        <f t="shared" si="5"/>
        <v>2912556.888399445</v>
      </c>
      <c r="F95" s="164">
        <f t="shared" si="5"/>
        <v>2908253.5012088022</v>
      </c>
      <c r="G95" s="164">
        <f t="shared" si="5"/>
        <v>2903956.5899680187</v>
      </c>
      <c r="H95" s="164">
        <f t="shared" si="5"/>
        <v>2899666.144754759</v>
      </c>
      <c r="I95" s="164">
        <f t="shared" si="5"/>
        <v>2895382.155662281</v>
      </c>
      <c r="J95" s="164">
        <f t="shared" si="5"/>
        <v>2891104.6127992859</v>
      </c>
      <c r="K95" s="164">
        <f t="shared" si="5"/>
        <v>2886833.5062898616</v>
      </c>
      <c r="L95" s="164">
        <f t="shared" si="5"/>
        <v>2882568.8262734925</v>
      </c>
    </row>
    <row r="96" spans="1:12">
      <c r="A96" s="167" t="s">
        <v>3925</v>
      </c>
      <c r="B96" s="168">
        <f>181-'اوراق بدون ریسک'!$AD$19</f>
        <v>68</v>
      </c>
      <c r="C96" s="169">
        <f t="shared" si="6"/>
        <v>2901089.3607468689</v>
      </c>
      <c r="D96" s="169">
        <f t="shared" si="6"/>
        <v>2895692.3559019105</v>
      </c>
      <c r="E96" s="169">
        <f t="shared" si="5"/>
        <v>2890305.5386785199</v>
      </c>
      <c r="F96" s="169">
        <f t="shared" si="5"/>
        <v>2884928.8895679261</v>
      </c>
      <c r="G96" s="169">
        <f t="shared" si="5"/>
        <v>2879562.3890993246</v>
      </c>
      <c r="H96" s="169">
        <f t="shared" si="5"/>
        <v>2874206.0178395379</v>
      </c>
      <c r="I96" s="169">
        <f t="shared" si="5"/>
        <v>2868859.7563932841</v>
      </c>
      <c r="J96" s="169">
        <f t="shared" si="5"/>
        <v>2863523.5854029432</v>
      </c>
      <c r="K96" s="169">
        <f t="shared" si="5"/>
        <v>2858197.485548439</v>
      </c>
      <c r="L96" s="169">
        <f t="shared" si="5"/>
        <v>2852881.4375472078</v>
      </c>
    </row>
    <row r="97" spans="1:12">
      <c r="A97" s="170" t="s">
        <v>3926</v>
      </c>
      <c r="B97" s="88">
        <f>197-'اوراق بدون ریسک'!$AD$19</f>
        <v>84</v>
      </c>
      <c r="C97" s="149">
        <f t="shared" si="6"/>
        <v>2878294.243372757</v>
      </c>
      <c r="D97" s="149">
        <f t="shared" si="6"/>
        <v>2871681.1880267216</v>
      </c>
      <c r="E97" s="149">
        <f t="shared" si="5"/>
        <v>2865083.5070349546</v>
      </c>
      <c r="F97" s="149">
        <f t="shared" si="5"/>
        <v>2858501.1642348883</v>
      </c>
      <c r="G97" s="149">
        <f t="shared" si="5"/>
        <v>2851934.1235500905</v>
      </c>
      <c r="H97" s="149">
        <f t="shared" si="5"/>
        <v>2845382.3489897368</v>
      </c>
      <c r="I97" s="149">
        <f t="shared" si="5"/>
        <v>2838845.8046488245</v>
      </c>
      <c r="J97" s="149">
        <f t="shared" si="5"/>
        <v>2832324.4547077678</v>
      </c>
      <c r="K97" s="149">
        <f t="shared" si="5"/>
        <v>2825818.2634321433</v>
      </c>
      <c r="L97" s="149">
        <f t="shared" si="5"/>
        <v>2819327.1951725353</v>
      </c>
    </row>
    <row r="98" spans="1:12">
      <c r="A98" s="171" t="s">
        <v>3927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2" t="s">
        <v>3928</v>
      </c>
      <c r="B99" s="173">
        <f>272-'اوراق بدون ریسک'!$AD$19</f>
        <v>159</v>
      </c>
      <c r="C99" s="174">
        <f t="shared" si="6"/>
        <v>2773806.7580358773</v>
      </c>
      <c r="D99" s="174">
        <f t="shared" si="6"/>
        <v>2761755.974404355</v>
      </c>
      <c r="E99" s="174">
        <f t="shared" si="5"/>
        <v>2749757.8731500115</v>
      </c>
      <c r="F99" s="174">
        <f t="shared" si="5"/>
        <v>2737812.2225283273</v>
      </c>
      <c r="G99" s="174">
        <f t="shared" si="5"/>
        <v>2725918.791820677</v>
      </c>
      <c r="H99" s="174">
        <f t="shared" si="5"/>
        <v>2714077.351329173</v>
      </c>
      <c r="I99" s="174">
        <f t="shared" si="5"/>
        <v>2702287.6723728781</v>
      </c>
      <c r="J99" s="174">
        <f t="shared" si="5"/>
        <v>2690549.5272829221</v>
      </c>
      <c r="K99" s="174">
        <f t="shared" si="5"/>
        <v>2678862.6893979041</v>
      </c>
      <c r="L99" s="174">
        <f t="shared" si="5"/>
        <v>2667226.9330594982</v>
      </c>
    </row>
    <row r="100" spans="1:12">
      <c r="A100" s="156" t="s">
        <v>3929</v>
      </c>
      <c r="B100" s="157">
        <f>302-'اوراق بدون ریسک'!$AD$19</f>
        <v>189</v>
      </c>
      <c r="C100" s="158">
        <f t="shared" si="6"/>
        <v>2733081.6547605745</v>
      </c>
      <c r="D100" s="158">
        <f t="shared" si="6"/>
        <v>2718973.2429189691</v>
      </c>
      <c r="E100" s="158">
        <f t="shared" si="5"/>
        <v>2704938.0432981048</v>
      </c>
      <c r="F100" s="158">
        <f t="shared" si="5"/>
        <v>2690975.6739915814</v>
      </c>
      <c r="G100" s="158">
        <f t="shared" si="5"/>
        <v>2677085.7550957538</v>
      </c>
      <c r="H100" s="158">
        <f t="shared" si="5"/>
        <v>2663267.9086984983</v>
      </c>
      <c r="I100" s="158">
        <f t="shared" si="5"/>
        <v>2649521.7588696005</v>
      </c>
      <c r="J100" s="158">
        <f t="shared" si="5"/>
        <v>2635846.9316498912</v>
      </c>
      <c r="K100" s="158">
        <f t="shared" si="5"/>
        <v>2622243.0550407558</v>
      </c>
      <c r="L100" s="158">
        <f t="shared" si="5"/>
        <v>2608709.7589939092</v>
      </c>
    </row>
    <row r="101" spans="1:12">
      <c r="A101" s="159" t="s">
        <v>3930</v>
      </c>
      <c r="B101" s="160">
        <f>319-'اوراق بدون ریسک'!$AD$19</f>
        <v>206</v>
      </c>
      <c r="C101" s="161">
        <f t="shared" si="6"/>
        <v>2710270.0752570974</v>
      </c>
      <c r="D101" s="161">
        <f t="shared" si="6"/>
        <v>2695024.5457399897</v>
      </c>
      <c r="E101" s="161">
        <f t="shared" si="5"/>
        <v>2679865.1877356046</v>
      </c>
      <c r="F101" s="161">
        <f t="shared" si="5"/>
        <v>2664791.5118415891</v>
      </c>
      <c r="G101" s="161">
        <f t="shared" si="5"/>
        <v>2649803.0314486041</v>
      </c>
      <c r="H101" s="161">
        <f t="shared" si="5"/>
        <v>2634899.2627235595</v>
      </c>
      <c r="I101" s="161">
        <f t="shared" si="5"/>
        <v>2620079.7245946648</v>
      </c>
      <c r="J101" s="161">
        <f t="shared" si="5"/>
        <v>2605343.9387351437</v>
      </c>
      <c r="K101" s="161">
        <f t="shared" si="5"/>
        <v>2590691.4295473821</v>
      </c>
      <c r="L101" s="161">
        <f t="shared" si="5"/>
        <v>2576121.7241473971</v>
      </c>
    </row>
    <row r="102" spans="1:12">
      <c r="A102" s="156" t="s">
        <v>3931</v>
      </c>
      <c r="B102" s="157">
        <f>334-'اوراق بدون ریسک'!$AD$19</f>
        <v>221</v>
      </c>
      <c r="C102" s="158">
        <f t="shared" si="6"/>
        <v>2690300.3772932705</v>
      </c>
      <c r="D102" s="158">
        <f t="shared" si="6"/>
        <v>2674068.5780537892</v>
      </c>
      <c r="E102" s="158">
        <f t="shared" si="5"/>
        <v>2657935.1530544707</v>
      </c>
      <c r="F102" s="158">
        <f t="shared" si="5"/>
        <v>2641899.5034203641</v>
      </c>
      <c r="G102" s="158">
        <f t="shared" si="5"/>
        <v>2625961.033938772</v>
      </c>
      <c r="H102" s="158">
        <f t="shared" si="5"/>
        <v>2610119.1530359737</v>
      </c>
      <c r="I102" s="158">
        <f t="shared" si="5"/>
        <v>2594373.2727558981</v>
      </c>
      <c r="J102" s="158">
        <f t="shared" si="5"/>
        <v>2578722.80873742</v>
      </c>
      <c r="K102" s="158">
        <f t="shared" si="5"/>
        <v>2563167.1801921688</v>
      </c>
      <c r="L102" s="158">
        <f t="shared" si="5"/>
        <v>2547705.8098827037</v>
      </c>
    </row>
    <row r="103" spans="1:12">
      <c r="A103" s="159" t="s">
        <v>3932</v>
      </c>
      <c r="B103" s="160">
        <f>349-'اوراق بدون ریسک'!$AD$19</f>
        <v>236</v>
      </c>
      <c r="C103" s="161">
        <f t="shared" si="6"/>
        <v>2670477.8192179762</v>
      </c>
      <c r="D103" s="161">
        <f t="shared" si="6"/>
        <v>2653275.5597486454</v>
      </c>
      <c r="E103" s="161">
        <f t="shared" si="5"/>
        <v>2636184.5775578213</v>
      </c>
      <c r="F103" s="161">
        <f t="shared" si="5"/>
        <v>2619204.1498020492</v>
      </c>
      <c r="G103" s="161">
        <f t="shared" si="5"/>
        <v>2602333.5583532159</v>
      </c>
      <c r="H103" s="161">
        <f t="shared" si="5"/>
        <v>2585572.0897668288</v>
      </c>
      <c r="I103" s="161">
        <f t="shared" si="5"/>
        <v>2568919.0352524174</v>
      </c>
      <c r="J103" s="161">
        <f t="shared" si="5"/>
        <v>2552373.6906425469</v>
      </c>
      <c r="K103" s="161">
        <f t="shared" si="5"/>
        <v>2535935.3563624076</v>
      </c>
      <c r="L103" s="161">
        <f t="shared" si="5"/>
        <v>2519603.3373998688</v>
      </c>
    </row>
    <row r="104" spans="1:12">
      <c r="A104" s="172" t="s">
        <v>3933</v>
      </c>
      <c r="B104" s="173">
        <f>361-'اوراق بدون ریسک'!$AD$19</f>
        <v>248</v>
      </c>
      <c r="C104" s="174">
        <f t="shared" si="6"/>
        <v>2654724.9846598473</v>
      </c>
      <c r="D104" s="174">
        <f t="shared" si="6"/>
        <v>2636757.6168618742</v>
      </c>
      <c r="E104" s="174">
        <f t="shared" si="5"/>
        <v>2618912.3404955892</v>
      </c>
      <c r="F104" s="174">
        <f t="shared" si="5"/>
        <v>2601188.3226190666</v>
      </c>
      <c r="G104" s="174">
        <f t="shared" si="5"/>
        <v>2583584.7359957718</v>
      </c>
      <c r="H104" s="174">
        <f t="shared" si="5"/>
        <v>2566100.7590544475</v>
      </c>
      <c r="I104" s="174">
        <f t="shared" si="5"/>
        <v>2548735.5758512919</v>
      </c>
      <c r="J104" s="174">
        <f t="shared" si="5"/>
        <v>2531488.3760307352</v>
      </c>
      <c r="K104" s="174">
        <f t="shared" si="5"/>
        <v>2514358.3547868812</v>
      </c>
      <c r="L104" s="174">
        <f t="shared" si="5"/>
        <v>2497344.7128254785</v>
      </c>
    </row>
    <row r="105" spans="1:12">
      <c r="A105" s="165" t="s">
        <v>3934</v>
      </c>
      <c r="B105" s="94">
        <f>372-'اوراق بدون ریسک'!$AD$19</f>
        <v>259</v>
      </c>
      <c r="C105" s="166">
        <f t="shared" si="6"/>
        <v>2640366.5309688835</v>
      </c>
      <c r="D105" s="166">
        <f t="shared" si="6"/>
        <v>2621706.5201858236</v>
      </c>
      <c r="E105" s="166">
        <f t="shared" si="5"/>
        <v>2603178.8890709998</v>
      </c>
      <c r="F105" s="166">
        <f t="shared" si="5"/>
        <v>2584782.6948973103</v>
      </c>
      <c r="G105" s="166">
        <f t="shared" si="5"/>
        <v>2566517.0016769799</v>
      </c>
      <c r="H105" s="166">
        <f t="shared" si="5"/>
        <v>2548380.8801122885</v>
      </c>
      <c r="I105" s="166">
        <f t="shared" si="5"/>
        <v>2530373.4075487461</v>
      </c>
      <c r="J105" s="166">
        <f t="shared" si="5"/>
        <v>2512493.6679268773</v>
      </c>
      <c r="K105" s="166">
        <f t="shared" si="5"/>
        <v>2494740.7517347573</v>
      </c>
      <c r="L105" s="166">
        <f t="shared" si="5"/>
        <v>2477113.7559611816</v>
      </c>
    </row>
    <row r="106" spans="1:12">
      <c r="A106" s="159" t="s">
        <v>3935</v>
      </c>
      <c r="B106" s="160">
        <f>391-'اوراق بدون ریسک'!$AD$19</f>
        <v>278</v>
      </c>
      <c r="C106" s="161">
        <f t="shared" si="6"/>
        <v>2615748.2430917523</v>
      </c>
      <c r="D106" s="161">
        <f t="shared" si="6"/>
        <v>2595911.2516653342</v>
      </c>
      <c r="E106" s="161">
        <f t="shared" si="5"/>
        <v>2576225.2346073883</v>
      </c>
      <c r="F106" s="161">
        <f t="shared" si="5"/>
        <v>2556689.0388029348</v>
      </c>
      <c r="G106" s="161">
        <f t="shared" si="5"/>
        <v>2537301.5199757647</v>
      </c>
      <c r="H106" s="161">
        <f t="shared" si="5"/>
        <v>2518061.5426194938</v>
      </c>
      <c r="I106" s="161">
        <f t="shared" si="5"/>
        <v>2498967.9799313489</v>
      </c>
      <c r="J106" s="161">
        <f t="shared" si="5"/>
        <v>2480019.713744645</v>
      </c>
      <c r="K106" s="161">
        <f t="shared" si="5"/>
        <v>2461215.6344622099</v>
      </c>
      <c r="L106" s="161">
        <f t="shared" si="5"/>
        <v>2442554.6409906247</v>
      </c>
    </row>
    <row r="107" spans="1:12">
      <c r="A107" s="165" t="s">
        <v>3936</v>
      </c>
      <c r="B107" s="94">
        <f>407-'اوراق بدون ریسک'!$AD$19</f>
        <v>294</v>
      </c>
      <c r="C107" s="166">
        <f t="shared" si="6"/>
        <v>2595195.1746378206</v>
      </c>
      <c r="D107" s="166">
        <f t="shared" si="6"/>
        <v>2574385.8776987977</v>
      </c>
      <c r="E107" s="166">
        <f t="shared" si="6"/>
        <v>2553744.000869751</v>
      </c>
      <c r="F107" s="166">
        <f t="shared" si="6"/>
        <v>2533268.1926518208</v>
      </c>
      <c r="G107" s="166">
        <f t="shared" si="6"/>
        <v>2512957.1124929697</v>
      </c>
      <c r="H107" s="166">
        <f t="shared" si="6"/>
        <v>2492809.4306980111</v>
      </c>
      <c r="I107" s="166">
        <f t="shared" si="6"/>
        <v>2472823.8283416927</v>
      </c>
      <c r="J107" s="166">
        <f t="shared" si="6"/>
        <v>2452998.9971805657</v>
      </c>
      <c r="K107" s="166">
        <f t="shared" si="6"/>
        <v>2433333.6395660248</v>
      </c>
      <c r="L107" s="166">
        <f t="shared" si="6"/>
        <v>2413826.4683583807</v>
      </c>
    </row>
    <row r="108" spans="1:12">
      <c r="A108" s="156" t="s">
        <v>3937</v>
      </c>
      <c r="B108" s="157">
        <f>573-'اوراق بدون ریسک'!$AD$19</f>
        <v>460</v>
      </c>
      <c r="C108" s="158">
        <f t="shared" si="6"/>
        <v>2391256.3341711657</v>
      </c>
      <c r="D108" s="158">
        <f t="shared" si="6"/>
        <v>2361324.1339247786</v>
      </c>
      <c r="E108" s="158">
        <f t="shared" si="6"/>
        <v>2331767.4098786092</v>
      </c>
      <c r="F108" s="158">
        <f t="shared" si="6"/>
        <v>2302581.4418869233</v>
      </c>
      <c r="G108" s="158">
        <f t="shared" si="6"/>
        <v>2273761.5692685931</v>
      </c>
      <c r="H108" s="158">
        <f t="shared" si="6"/>
        <v>2245303.1900549401</v>
      </c>
      <c r="I108" s="158">
        <f t="shared" si="6"/>
        <v>2217201.7602503719</v>
      </c>
      <c r="J108" s="158">
        <f t="shared" si="6"/>
        <v>2189452.7930996553</v>
      </c>
      <c r="K108" s="158">
        <f t="shared" si="6"/>
        <v>2162051.8583651069</v>
      </c>
      <c r="L108" s="158">
        <f t="shared" si="6"/>
        <v>2134994.5816133698</v>
      </c>
    </row>
    <row r="109" spans="1:12">
      <c r="A109" s="165" t="s">
        <v>3938</v>
      </c>
      <c r="B109" s="94">
        <f>579-'اوراق بدون ریسک'!$AD$19</f>
        <v>466</v>
      </c>
      <c r="C109" s="166">
        <f t="shared" si="6"/>
        <v>2384193.0324381622</v>
      </c>
      <c r="D109" s="166">
        <f t="shared" si="6"/>
        <v>2353962.4575554188</v>
      </c>
      <c r="E109" s="166">
        <f t="shared" si="6"/>
        <v>2324116.0058674789</v>
      </c>
      <c r="F109" s="166">
        <f t="shared" si="6"/>
        <v>2294648.7862150944</v>
      </c>
      <c r="G109" s="166">
        <f t="shared" si="6"/>
        <v>2265555.9698514463</v>
      </c>
      <c r="H109" s="166">
        <f t="shared" si="6"/>
        <v>2236832.7896426367</v>
      </c>
      <c r="I109" s="166">
        <f t="shared" si="6"/>
        <v>2208474.5392817259</v>
      </c>
      <c r="J109" s="166">
        <f t="shared" si="6"/>
        <v>2180476.5725101135</v>
      </c>
      <c r="K109" s="166">
        <f t="shared" si="6"/>
        <v>2152834.3023495302</v>
      </c>
      <c r="L109" s="166">
        <f t="shared" si="6"/>
        <v>2125543.2003443316</v>
      </c>
    </row>
    <row r="110" spans="1:12">
      <c r="A110" s="159" t="s">
        <v>3939</v>
      </c>
      <c r="B110" s="160">
        <f>753-'اوراق بدون ریسک'!$AD$19</f>
        <v>640</v>
      </c>
      <c r="C110" s="161">
        <f t="shared" si="6"/>
        <v>2188187.658382236</v>
      </c>
      <c r="D110" s="161">
        <f t="shared" si="6"/>
        <v>2150172.9571913267</v>
      </c>
      <c r="E110" s="161">
        <f t="shared" si="6"/>
        <v>2112819.687460647</v>
      </c>
      <c r="F110" s="161">
        <f t="shared" si="6"/>
        <v>2076116.3230656525</v>
      </c>
      <c r="G110" s="161">
        <f t="shared" si="6"/>
        <v>2040051.5390442905</v>
      </c>
      <c r="H110" s="161">
        <f t="shared" si="6"/>
        <v>2004614.2080790184</v>
      </c>
      <c r="I110" s="161">
        <f t="shared" si="6"/>
        <v>1969793.397044515</v>
      </c>
      <c r="J110" s="161">
        <f t="shared" si="6"/>
        <v>1935578.3636124223</v>
      </c>
      <c r="K110" s="161">
        <f t="shared" si="6"/>
        <v>1901958.552916334</v>
      </c>
      <c r="L110" s="161">
        <f t="shared" si="6"/>
        <v>1868923.5942757139</v>
      </c>
    </row>
    <row r="111" spans="1:12">
      <c r="A111" s="172" t="s">
        <v>3940</v>
      </c>
      <c r="B111" s="173">
        <f>757-'اوراق بدون ریسک'!$AD$19</f>
        <v>644</v>
      </c>
      <c r="C111" s="174">
        <f t="shared" si="6"/>
        <v>2183876.5497879079</v>
      </c>
      <c r="D111" s="174">
        <f t="shared" si="6"/>
        <v>2145701.7049994455</v>
      </c>
      <c r="E111" s="174">
        <f t="shared" si="6"/>
        <v>2108195.1864575041</v>
      </c>
      <c r="F111" s="174">
        <f t="shared" si="6"/>
        <v>2071345.2759662096</v>
      </c>
      <c r="G111" s="174">
        <f t="shared" si="6"/>
        <v>2035140.4611053606</v>
      </c>
      <c r="H111" s="174">
        <f t="shared" si="6"/>
        <v>1999569.4316096574</v>
      </c>
      <c r="I111" s="174">
        <f t="shared" si="6"/>
        <v>1964621.0758158371</v>
      </c>
      <c r="J111" s="174">
        <f t="shared" si="6"/>
        <v>1930284.4771689589</v>
      </c>
      <c r="K111" s="174">
        <f t="shared" si="6"/>
        <v>1896548.9107910504</v>
      </c>
      <c r="L111" s="174">
        <f t="shared" si="6"/>
        <v>1863403.8401107329</v>
      </c>
    </row>
    <row r="112" spans="1:12">
      <c r="A112" s="156" t="s">
        <v>3941</v>
      </c>
      <c r="B112" s="157">
        <f>774-'اوراق بدون ریسک'!$AD$19</f>
        <v>661</v>
      </c>
      <c r="C112" s="158">
        <f t="shared" si="6"/>
        <v>2165648.8933055308</v>
      </c>
      <c r="D112" s="158">
        <f t="shared" si="6"/>
        <v>2126802.3794899806</v>
      </c>
      <c r="E112" s="158">
        <f t="shared" si="6"/>
        <v>2088653.7135803062</v>
      </c>
      <c r="F112" s="158">
        <f t="shared" si="6"/>
        <v>2051190.3406768588</v>
      </c>
      <c r="G112" s="158">
        <f t="shared" si="6"/>
        <v>2014399.9320887676</v>
      </c>
      <c r="H112" s="158">
        <f t="shared" si="6"/>
        <v>1978270.3812503696</v>
      </c>
      <c r="I112" s="158">
        <f t="shared" si="6"/>
        <v>1942789.7997156149</v>
      </c>
      <c r="J112" s="158">
        <f t="shared" si="6"/>
        <v>1907946.5132213801</v>
      </c>
      <c r="K112" s="158">
        <f t="shared" si="6"/>
        <v>1873729.0578227616</v>
      </c>
      <c r="L112" s="158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8" sqref="G248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771</v>
      </c>
      <c r="E2" s="11">
        <f>IF(B2&gt;0,1,0)</f>
        <v>1</v>
      </c>
      <c r="F2" s="11">
        <f>B2*(D2-E2)</f>
        <v>74459000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769</v>
      </c>
      <c r="E3" s="11">
        <f t="shared" ref="E3:E66" si="1">IF(B3&gt;0,1,0)</f>
        <v>1</v>
      </c>
      <c r="F3" s="11">
        <f t="shared" ref="F3:F66" si="2">B3*(D3-E3)</f>
        <v>2304000000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766</v>
      </c>
      <c r="E4" s="11">
        <f t="shared" si="1"/>
        <v>0</v>
      </c>
      <c r="F4" s="11">
        <f t="shared" si="2"/>
        <v>-153200000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764</v>
      </c>
      <c r="E5" s="11">
        <f t="shared" si="1"/>
        <v>0</v>
      </c>
      <c r="F5" s="11">
        <f t="shared" si="2"/>
        <v>-76400000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763</v>
      </c>
      <c r="E6" s="11">
        <f t="shared" si="1"/>
        <v>0</v>
      </c>
      <c r="F6" s="11">
        <f t="shared" si="2"/>
        <v>-41965000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762</v>
      </c>
      <c r="E7" s="11">
        <f t="shared" si="1"/>
        <v>0</v>
      </c>
      <c r="F7" s="11">
        <f t="shared" si="2"/>
        <v>-152400000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758</v>
      </c>
      <c r="E8" s="11">
        <f t="shared" si="1"/>
        <v>0</v>
      </c>
      <c r="F8" s="11">
        <f t="shared" si="2"/>
        <v>-151600000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748</v>
      </c>
      <c r="E9" s="11">
        <f t="shared" si="1"/>
        <v>0</v>
      </c>
      <c r="F9" s="11">
        <f t="shared" si="2"/>
        <v>-710974000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747</v>
      </c>
      <c r="E10" s="11">
        <f t="shared" si="1"/>
        <v>1</v>
      </c>
      <c r="F10" s="11">
        <f t="shared" si="2"/>
        <v>1492000000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745</v>
      </c>
      <c r="E11" s="11">
        <f t="shared" si="1"/>
        <v>0</v>
      </c>
      <c r="F11" s="11">
        <f t="shared" si="2"/>
        <v>-793425000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742</v>
      </c>
      <c r="E12" s="11">
        <f t="shared" si="1"/>
        <v>0</v>
      </c>
      <c r="F12" s="11">
        <f t="shared" si="2"/>
        <v>-33390000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741</v>
      </c>
      <c r="E13" s="11">
        <f t="shared" si="1"/>
        <v>0</v>
      </c>
      <c r="F13" s="11">
        <f t="shared" si="2"/>
        <v>-1482518700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737</v>
      </c>
      <c r="E14" s="11">
        <f t="shared" si="1"/>
        <v>0</v>
      </c>
      <c r="F14" s="11">
        <f t="shared" si="2"/>
        <v>-147400000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735</v>
      </c>
      <c r="E15" s="11">
        <f t="shared" si="1"/>
        <v>1</v>
      </c>
      <c r="F15" s="11">
        <f t="shared" si="2"/>
        <v>1468000000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735</v>
      </c>
      <c r="E16" s="11">
        <f t="shared" si="1"/>
        <v>1</v>
      </c>
      <c r="F16" s="11">
        <f t="shared" si="2"/>
        <v>1468000000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735</v>
      </c>
      <c r="E17" s="11">
        <f t="shared" si="1"/>
        <v>1</v>
      </c>
      <c r="F17" s="11">
        <f t="shared" si="2"/>
        <v>880800000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735</v>
      </c>
      <c r="E18" s="11">
        <f t="shared" si="1"/>
        <v>1</v>
      </c>
      <c r="F18" s="11">
        <f t="shared" si="2"/>
        <v>734000000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734</v>
      </c>
      <c r="E19" s="11">
        <f t="shared" si="1"/>
        <v>1</v>
      </c>
      <c r="F19" s="11">
        <f t="shared" si="2"/>
        <v>2199000000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734</v>
      </c>
      <c r="E20" s="11">
        <f t="shared" si="1"/>
        <v>0</v>
      </c>
      <c r="F20" s="11">
        <f t="shared" si="2"/>
        <v>-317601800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734</v>
      </c>
      <c r="E21" s="11">
        <f t="shared" si="1"/>
        <v>0</v>
      </c>
      <c r="F21" s="11">
        <f t="shared" si="2"/>
        <v>-317601800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734</v>
      </c>
      <c r="E22" s="11">
        <f t="shared" si="1"/>
        <v>0</v>
      </c>
      <c r="F22" s="11">
        <f t="shared" si="2"/>
        <v>-317601800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734</v>
      </c>
      <c r="E23" s="11">
        <f t="shared" si="1"/>
        <v>0</v>
      </c>
      <c r="F23" s="11">
        <f t="shared" si="2"/>
        <v>-317601800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734</v>
      </c>
      <c r="E24" s="11">
        <f t="shared" si="1"/>
        <v>0</v>
      </c>
      <c r="F24" s="11">
        <f t="shared" si="2"/>
        <v>-317601800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734</v>
      </c>
      <c r="E25" s="11">
        <f t="shared" si="1"/>
        <v>0</v>
      </c>
      <c r="F25" s="11">
        <f t="shared" si="2"/>
        <v>-146800000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733</v>
      </c>
      <c r="E26" s="11">
        <f t="shared" si="1"/>
        <v>1</v>
      </c>
      <c r="F26" s="11">
        <f t="shared" si="2"/>
        <v>2196000000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731</v>
      </c>
      <c r="E27" s="11">
        <f t="shared" si="1"/>
        <v>0</v>
      </c>
      <c r="F27" s="11">
        <f t="shared" si="2"/>
        <v>-146200000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730</v>
      </c>
      <c r="E28" s="11">
        <f t="shared" si="1"/>
        <v>1</v>
      </c>
      <c r="F28" s="11">
        <f t="shared" si="2"/>
        <v>1458000000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729</v>
      </c>
      <c r="E29" s="11">
        <f t="shared" si="1"/>
        <v>0</v>
      </c>
      <c r="F29" s="11">
        <f t="shared" si="2"/>
        <v>-5103583200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728</v>
      </c>
      <c r="E30" s="11">
        <f t="shared" si="1"/>
        <v>0</v>
      </c>
      <c r="F30" s="11">
        <f t="shared" si="2"/>
        <v>-2184655200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727</v>
      </c>
      <c r="E31" s="11">
        <f t="shared" si="1"/>
        <v>0</v>
      </c>
      <c r="F31" s="11">
        <f t="shared" si="2"/>
        <v>-1232919300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724</v>
      </c>
      <c r="E32" s="11">
        <f t="shared" si="1"/>
        <v>1</v>
      </c>
      <c r="F32" s="11">
        <f t="shared" si="2"/>
        <v>718878900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718</v>
      </c>
      <c r="E33" s="11">
        <f t="shared" si="1"/>
        <v>1</v>
      </c>
      <c r="F33" s="11">
        <f t="shared" si="2"/>
        <v>25160247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717</v>
      </c>
      <c r="E34" s="11">
        <f t="shared" si="1"/>
        <v>0</v>
      </c>
      <c r="F34" s="11">
        <f t="shared" si="2"/>
        <v>-609450000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709</v>
      </c>
      <c r="E35" s="11">
        <f t="shared" si="1"/>
        <v>0</v>
      </c>
      <c r="F35" s="11">
        <f t="shared" si="2"/>
        <v>-135064500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708</v>
      </c>
      <c r="E36" s="11">
        <f t="shared" si="1"/>
        <v>1</v>
      </c>
      <c r="F36" s="11">
        <f t="shared" si="2"/>
        <v>141400000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708</v>
      </c>
      <c r="E37" s="11">
        <f t="shared" si="1"/>
        <v>0</v>
      </c>
      <c r="F37" s="11">
        <f t="shared" si="2"/>
        <v>-141600000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686</v>
      </c>
      <c r="E38" s="11">
        <f t="shared" si="1"/>
        <v>1</v>
      </c>
      <c r="F38" s="11">
        <f t="shared" si="2"/>
        <v>206052110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685</v>
      </c>
      <c r="E39" s="11">
        <f t="shared" si="1"/>
        <v>0</v>
      </c>
      <c r="F39" s="11">
        <f t="shared" si="2"/>
        <v>-65075000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685</v>
      </c>
      <c r="E40" s="11">
        <f t="shared" si="1"/>
        <v>0</v>
      </c>
      <c r="F40" s="11">
        <f t="shared" si="2"/>
        <v>-60350555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680</v>
      </c>
      <c r="E41" s="11">
        <f t="shared" si="1"/>
        <v>0</v>
      </c>
      <c r="F41" s="11">
        <f t="shared" si="2"/>
        <v>-81600000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658</v>
      </c>
      <c r="E42" s="11">
        <f t="shared" si="1"/>
        <v>1</v>
      </c>
      <c r="F42" s="11">
        <f t="shared" si="2"/>
        <v>657134028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654</v>
      </c>
      <c r="E43" s="11">
        <f t="shared" si="1"/>
        <v>0</v>
      </c>
      <c r="F43" s="11">
        <f t="shared" si="2"/>
        <v>-52320000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650</v>
      </c>
      <c r="E44" s="11">
        <f t="shared" si="1"/>
        <v>0</v>
      </c>
      <c r="F44" s="11">
        <f t="shared" si="2"/>
        <v>-137168850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649</v>
      </c>
      <c r="E45" s="11">
        <f t="shared" si="1"/>
        <v>0</v>
      </c>
      <c r="F45" s="11">
        <f t="shared" si="2"/>
        <v>-129800000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648</v>
      </c>
      <c r="E46" s="11">
        <f t="shared" si="1"/>
        <v>0</v>
      </c>
      <c r="F46" s="11">
        <f t="shared" si="2"/>
        <v>-61560000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646</v>
      </c>
      <c r="E47" s="11">
        <f t="shared" si="1"/>
        <v>0</v>
      </c>
      <c r="F47" s="11">
        <f t="shared" si="2"/>
        <v>-29070000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646</v>
      </c>
      <c r="E48" s="11">
        <f t="shared" si="1"/>
        <v>0</v>
      </c>
      <c r="F48" s="11">
        <f t="shared" si="2"/>
        <v>-41460280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643</v>
      </c>
      <c r="E49" s="11">
        <f t="shared" si="1"/>
        <v>0</v>
      </c>
      <c r="F49" s="11">
        <f t="shared" si="2"/>
        <v>-17672212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642</v>
      </c>
      <c r="E50" s="11">
        <f t="shared" si="1"/>
        <v>0</v>
      </c>
      <c r="F50" s="11">
        <f t="shared" si="2"/>
        <v>-90522000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642</v>
      </c>
      <c r="E51" s="11">
        <f t="shared" si="1"/>
        <v>0</v>
      </c>
      <c r="F51" s="11">
        <f t="shared" si="2"/>
        <v>-17170932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641</v>
      </c>
      <c r="E52" s="11">
        <f t="shared" si="1"/>
        <v>0</v>
      </c>
      <c r="F52" s="11">
        <f t="shared" si="2"/>
        <v>-34165300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640</v>
      </c>
      <c r="E53" s="11">
        <f t="shared" si="1"/>
        <v>1</v>
      </c>
      <c r="F53" s="11">
        <f t="shared" si="2"/>
        <v>639000000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634</v>
      </c>
      <c r="E54" s="11">
        <f t="shared" si="1"/>
        <v>0</v>
      </c>
      <c r="F54" s="11">
        <f t="shared" si="2"/>
        <v>-13314000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633</v>
      </c>
      <c r="E55" s="11">
        <f t="shared" si="1"/>
        <v>0</v>
      </c>
      <c r="F55" s="11">
        <f t="shared" si="2"/>
        <v>-620656500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633</v>
      </c>
      <c r="E56" s="11">
        <f t="shared" si="1"/>
        <v>0</v>
      </c>
      <c r="F56" s="11">
        <f t="shared" si="2"/>
        <v>-28485000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620</v>
      </c>
      <c r="E57" s="11">
        <f t="shared" si="1"/>
        <v>1</v>
      </c>
      <c r="F57" s="11">
        <f t="shared" si="2"/>
        <v>1860211991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620</v>
      </c>
      <c r="E58" s="11">
        <f t="shared" si="1"/>
        <v>1</v>
      </c>
      <c r="F58" s="11">
        <f t="shared" si="2"/>
        <v>1238000000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619</v>
      </c>
      <c r="E59" s="11">
        <f t="shared" si="1"/>
        <v>1</v>
      </c>
      <c r="F59" s="11">
        <f t="shared" si="2"/>
        <v>1236000000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619</v>
      </c>
      <c r="E60" s="11">
        <f t="shared" si="1"/>
        <v>0</v>
      </c>
      <c r="F60" s="11">
        <f t="shared" si="2"/>
        <v>-4333928500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595</v>
      </c>
      <c r="E61" s="11">
        <f t="shared" si="1"/>
        <v>1</v>
      </c>
      <c r="F61" s="11">
        <f t="shared" si="2"/>
        <v>1782000000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594</v>
      </c>
      <c r="E62" s="11">
        <f t="shared" si="1"/>
        <v>0</v>
      </c>
      <c r="F62" s="11">
        <f t="shared" si="2"/>
        <v>-16102746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594</v>
      </c>
      <c r="E63" s="11">
        <f t="shared" si="1"/>
        <v>0</v>
      </c>
      <c r="F63" s="11">
        <f t="shared" si="2"/>
        <v>-19595466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594</v>
      </c>
      <c r="E64" s="11">
        <f t="shared" si="1"/>
        <v>1</v>
      </c>
      <c r="F64" s="11">
        <f t="shared" si="2"/>
        <v>1779000000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594</v>
      </c>
      <c r="E65" s="11">
        <f t="shared" si="1"/>
        <v>1</v>
      </c>
      <c r="F65" s="11">
        <f t="shared" si="2"/>
        <v>1761210000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594</v>
      </c>
      <c r="E66" s="11">
        <f t="shared" si="1"/>
        <v>1</v>
      </c>
      <c r="F66" s="11">
        <f t="shared" si="2"/>
        <v>593000000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594</v>
      </c>
      <c r="E67" s="11">
        <f t="shared" ref="E67:E130" si="4">IF(B67&gt;0,1,0)</f>
        <v>1</v>
      </c>
      <c r="F67" s="11">
        <f t="shared" ref="F67:F261" si="5">B67*(D67-E67)</f>
        <v>17790000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593</v>
      </c>
      <c r="E68" s="11">
        <f t="shared" si="4"/>
        <v>1</v>
      </c>
      <c r="F68" s="11">
        <f t="shared" si="5"/>
        <v>17760000000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592</v>
      </c>
      <c r="E69" s="11">
        <f t="shared" si="4"/>
        <v>0</v>
      </c>
      <c r="F69" s="11">
        <f t="shared" si="5"/>
        <v>-118400000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592</v>
      </c>
      <c r="E70" s="11">
        <f t="shared" si="4"/>
        <v>1</v>
      </c>
      <c r="F70" s="11">
        <f t="shared" si="5"/>
        <v>827400000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592</v>
      </c>
      <c r="E71" s="11">
        <f t="shared" si="4"/>
        <v>1</v>
      </c>
      <c r="F71" s="11">
        <f t="shared" si="5"/>
        <v>1536600000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592</v>
      </c>
      <c r="E72" s="11">
        <f t="shared" si="4"/>
        <v>0</v>
      </c>
      <c r="F72" s="11">
        <f t="shared" si="5"/>
        <v>-592000000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590</v>
      </c>
      <c r="E73" s="11">
        <f t="shared" si="4"/>
        <v>1</v>
      </c>
      <c r="F73" s="11">
        <f t="shared" si="5"/>
        <v>8835000000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585</v>
      </c>
      <c r="E74" s="11">
        <f t="shared" si="4"/>
        <v>0</v>
      </c>
      <c r="F74" s="11">
        <f t="shared" si="5"/>
        <v>-8777457000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583</v>
      </c>
      <c r="E75" s="11">
        <f t="shared" si="4"/>
        <v>0</v>
      </c>
      <c r="F75" s="11">
        <f t="shared" si="5"/>
        <v>-1749000000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583</v>
      </c>
      <c r="E76" s="11">
        <f t="shared" si="4"/>
        <v>0</v>
      </c>
      <c r="F76" s="11">
        <f t="shared" si="5"/>
        <v>-116600000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583</v>
      </c>
      <c r="E77" s="11">
        <f t="shared" si="4"/>
        <v>0</v>
      </c>
      <c r="F77" s="11">
        <f t="shared" si="5"/>
        <v>-6997749000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579</v>
      </c>
      <c r="E78" s="11">
        <f t="shared" si="4"/>
        <v>0</v>
      </c>
      <c r="F78" s="11">
        <f t="shared" si="5"/>
        <v>-1737521100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574</v>
      </c>
      <c r="E79" s="11">
        <f t="shared" si="4"/>
        <v>1</v>
      </c>
      <c r="F79" s="11">
        <f t="shared" si="5"/>
        <v>13179000000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569</v>
      </c>
      <c r="E80" s="11">
        <f t="shared" si="4"/>
        <v>0</v>
      </c>
      <c r="F80" s="11">
        <f t="shared" si="5"/>
        <v>-341684500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569</v>
      </c>
      <c r="E81" s="11">
        <f t="shared" si="4"/>
        <v>0</v>
      </c>
      <c r="F81" s="11">
        <f t="shared" si="5"/>
        <v>-113800000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568</v>
      </c>
      <c r="E82" s="11">
        <f t="shared" si="4"/>
        <v>1</v>
      </c>
      <c r="F82" s="11">
        <f t="shared" si="5"/>
        <v>160586307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568</v>
      </c>
      <c r="E83" s="11">
        <f t="shared" si="4"/>
        <v>0</v>
      </c>
      <c r="F83" s="11">
        <f t="shared" si="5"/>
        <v>-113600000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566</v>
      </c>
      <c r="E84" s="11">
        <f t="shared" si="4"/>
        <v>1</v>
      </c>
      <c r="F84" s="11">
        <f t="shared" si="5"/>
        <v>1130000000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563</v>
      </c>
      <c r="E85" s="11">
        <f t="shared" si="4"/>
        <v>0</v>
      </c>
      <c r="F85" s="11">
        <f t="shared" si="5"/>
        <v>-112600000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557</v>
      </c>
      <c r="E86" s="11">
        <f t="shared" si="4"/>
        <v>0</v>
      </c>
      <c r="F86" s="11">
        <f t="shared" si="5"/>
        <v>-111400000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555</v>
      </c>
      <c r="E87" s="11">
        <f t="shared" si="4"/>
        <v>0</v>
      </c>
      <c r="F87" s="11">
        <f t="shared" si="5"/>
        <v>-735375000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540</v>
      </c>
      <c r="E88" s="11">
        <f t="shared" si="4"/>
        <v>0</v>
      </c>
      <c r="F88" s="11">
        <f t="shared" si="5"/>
        <v>-270000000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540</v>
      </c>
      <c r="E89" s="11">
        <f t="shared" si="4"/>
        <v>0</v>
      </c>
      <c r="F89" s="11">
        <f t="shared" si="5"/>
        <v>-64800000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538</v>
      </c>
      <c r="E90" s="11">
        <f t="shared" si="4"/>
        <v>1</v>
      </c>
      <c r="F90" s="11">
        <f t="shared" si="5"/>
        <v>229946085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535</v>
      </c>
      <c r="E91" s="11">
        <f t="shared" si="4"/>
        <v>0</v>
      </c>
      <c r="F91" s="11">
        <f t="shared" si="5"/>
        <v>-1606070000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533</v>
      </c>
      <c r="E92" s="11">
        <f t="shared" si="4"/>
        <v>0</v>
      </c>
      <c r="F92" s="11">
        <f t="shared" si="5"/>
        <v>-109265000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533</v>
      </c>
      <c r="E93" s="11">
        <f t="shared" si="4"/>
        <v>0</v>
      </c>
      <c r="F93" s="11">
        <f t="shared" si="5"/>
        <v>-186816500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522</v>
      </c>
      <c r="E94" s="11">
        <f t="shared" si="4"/>
        <v>1</v>
      </c>
      <c r="F94" s="11">
        <f t="shared" si="5"/>
        <v>521000000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517</v>
      </c>
      <c r="E95" s="11">
        <f t="shared" si="4"/>
        <v>1</v>
      </c>
      <c r="F95" s="11">
        <f t="shared" si="5"/>
        <v>4644000000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515</v>
      </c>
      <c r="E96" s="11">
        <f t="shared" si="4"/>
        <v>0</v>
      </c>
      <c r="F96" s="11">
        <f t="shared" si="5"/>
        <v>-13390000000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515</v>
      </c>
      <c r="E97" s="11">
        <f t="shared" si="4"/>
        <v>0</v>
      </c>
      <c r="F97" s="11">
        <f t="shared" si="5"/>
        <v>-13390000000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515</v>
      </c>
      <c r="E98" s="11">
        <f t="shared" si="4"/>
        <v>1</v>
      </c>
      <c r="F98" s="11">
        <f t="shared" si="5"/>
        <v>13364000000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515</v>
      </c>
      <c r="E99" s="11">
        <f t="shared" si="4"/>
        <v>0</v>
      </c>
      <c r="F99" s="11">
        <f t="shared" si="5"/>
        <v>-103000000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513</v>
      </c>
      <c r="E100" s="11">
        <f t="shared" si="4"/>
        <v>1</v>
      </c>
      <c r="F100" s="11">
        <f t="shared" si="5"/>
        <v>14950400000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508</v>
      </c>
      <c r="E101" s="11">
        <f t="shared" si="4"/>
        <v>1</v>
      </c>
      <c r="F101" s="11">
        <f t="shared" si="5"/>
        <v>202772115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507</v>
      </c>
      <c r="E102" s="11">
        <f t="shared" si="4"/>
        <v>1</v>
      </c>
      <c r="F102" s="11">
        <f t="shared" si="5"/>
        <v>1012000000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506</v>
      </c>
      <c r="E103" s="11">
        <f t="shared" si="4"/>
        <v>1</v>
      </c>
      <c r="F103" s="11">
        <f t="shared" si="5"/>
        <v>3787500000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506</v>
      </c>
      <c r="E104" s="11">
        <f t="shared" si="4"/>
        <v>0</v>
      </c>
      <c r="F104" s="11">
        <f t="shared" si="5"/>
        <v>-33396000000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506</v>
      </c>
      <c r="E105" s="11">
        <f t="shared" si="4"/>
        <v>0</v>
      </c>
      <c r="F105" s="11">
        <f t="shared" si="5"/>
        <v>-73370000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504</v>
      </c>
      <c r="E106" s="11">
        <f t="shared" si="4"/>
        <v>1</v>
      </c>
      <c r="F106" s="11">
        <f t="shared" si="5"/>
        <v>3018000000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502</v>
      </c>
      <c r="E107" s="11">
        <f t="shared" si="4"/>
        <v>0</v>
      </c>
      <c r="F107" s="11">
        <f t="shared" si="5"/>
        <v>-3014961800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499</v>
      </c>
      <c r="E108" s="11">
        <f t="shared" si="4"/>
        <v>1</v>
      </c>
      <c r="F108" s="11">
        <f t="shared" si="5"/>
        <v>2988000000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487</v>
      </c>
      <c r="E109" s="11">
        <f t="shared" si="4"/>
        <v>0</v>
      </c>
      <c r="F109" s="11">
        <f t="shared" si="5"/>
        <v>-58440000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486</v>
      </c>
      <c r="E110" s="11">
        <f t="shared" si="4"/>
        <v>1</v>
      </c>
      <c r="F110" s="11">
        <f t="shared" si="5"/>
        <v>1940000000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485</v>
      </c>
      <c r="E111" s="11">
        <f t="shared" si="4"/>
        <v>1</v>
      </c>
      <c r="F111" s="11">
        <f t="shared" si="5"/>
        <v>1355200000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481</v>
      </c>
      <c r="E112" s="11">
        <f t="shared" si="4"/>
        <v>0</v>
      </c>
      <c r="F112" s="11">
        <f t="shared" si="5"/>
        <v>-96200000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480</v>
      </c>
      <c r="E113" s="11">
        <f t="shared" si="4"/>
        <v>1</v>
      </c>
      <c r="F113" s="11">
        <f t="shared" si="5"/>
        <v>34636490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463</v>
      </c>
      <c r="E114" s="11">
        <f t="shared" si="4"/>
        <v>0</v>
      </c>
      <c r="F114" s="11">
        <f t="shared" si="5"/>
        <v>-92600000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462</v>
      </c>
      <c r="E115" s="11">
        <f t="shared" si="4"/>
        <v>0</v>
      </c>
      <c r="F115" s="23">
        <f t="shared" si="5"/>
        <v>-5082000000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462</v>
      </c>
      <c r="E116" s="11">
        <f t="shared" si="4"/>
        <v>0</v>
      </c>
      <c r="F116" s="11">
        <f t="shared" si="5"/>
        <v>-92400000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460</v>
      </c>
      <c r="E117" s="11">
        <f t="shared" si="4"/>
        <v>0</v>
      </c>
      <c r="F117" s="11">
        <f t="shared" si="5"/>
        <v>-207230000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460</v>
      </c>
      <c r="E118" s="11">
        <f t="shared" si="4"/>
        <v>0</v>
      </c>
      <c r="F118" s="11">
        <f t="shared" si="5"/>
        <v>-92000000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454</v>
      </c>
      <c r="E119" s="11">
        <f t="shared" si="4"/>
        <v>0</v>
      </c>
      <c r="F119" s="11">
        <f t="shared" si="5"/>
        <v>-70165700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454</v>
      </c>
      <c r="E120" s="11">
        <f t="shared" si="4"/>
        <v>0</v>
      </c>
      <c r="F120" s="11">
        <f t="shared" si="5"/>
        <v>-145280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453</v>
      </c>
      <c r="E121" s="11">
        <f t="shared" si="4"/>
        <v>0</v>
      </c>
      <c r="F121" s="11">
        <f t="shared" si="5"/>
        <v>-195696000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447</v>
      </c>
      <c r="E122" s="11">
        <f t="shared" si="4"/>
        <v>1</v>
      </c>
      <c r="F122" s="11">
        <f t="shared" si="5"/>
        <v>33023178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426</v>
      </c>
      <c r="E123" s="11">
        <f t="shared" si="4"/>
        <v>0</v>
      </c>
      <c r="F123" s="11">
        <f t="shared" si="5"/>
        <v>-22152000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385</v>
      </c>
      <c r="E124" s="11">
        <f t="shared" si="4"/>
        <v>1</v>
      </c>
      <c r="F124" s="11">
        <f t="shared" si="5"/>
        <v>455808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384</v>
      </c>
      <c r="E125" s="11">
        <f t="shared" si="4"/>
        <v>1</v>
      </c>
      <c r="F125" s="11">
        <f t="shared" si="5"/>
        <v>919200000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382</v>
      </c>
      <c r="E126" s="11">
        <f t="shared" si="4"/>
        <v>1</v>
      </c>
      <c r="F126" s="11">
        <f t="shared" si="5"/>
        <v>511606800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382</v>
      </c>
      <c r="E127" s="11">
        <f t="shared" si="4"/>
        <v>1</v>
      </c>
      <c r="F127" s="11">
        <f t="shared" si="5"/>
        <v>511606800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370</v>
      </c>
      <c r="E128" s="11">
        <f t="shared" si="4"/>
        <v>0</v>
      </c>
      <c r="F128" s="11">
        <f t="shared" si="5"/>
        <v>-74000000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368</v>
      </c>
      <c r="E129" s="11">
        <f t="shared" si="4"/>
        <v>0</v>
      </c>
      <c r="F129" s="11">
        <f>B129*(D129-E129)</f>
        <v>-5747424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367</v>
      </c>
      <c r="E130" s="11">
        <f t="shared" si="4"/>
        <v>0</v>
      </c>
      <c r="F130" s="11">
        <f t="shared" si="5"/>
        <v>-73400000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366</v>
      </c>
      <c r="E131" s="11">
        <f t="shared" ref="E131:E262" si="7">IF(B131&gt;0,1,0)</f>
        <v>0</v>
      </c>
      <c r="F131" s="11">
        <f t="shared" si="5"/>
        <v>-73200000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365</v>
      </c>
      <c r="E132" s="11">
        <f t="shared" si="7"/>
        <v>0</v>
      </c>
      <c r="F132" s="11">
        <f t="shared" si="5"/>
        <v>-142350000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365</v>
      </c>
      <c r="E133" s="11">
        <f t="shared" si="7"/>
        <v>0</v>
      </c>
      <c r="F133" s="11">
        <f t="shared" si="5"/>
        <v>-8942500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364</v>
      </c>
      <c r="E134" s="11">
        <f t="shared" si="7"/>
        <v>0</v>
      </c>
      <c r="F134" s="11">
        <f t="shared" si="5"/>
        <v>-34580000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360</v>
      </c>
      <c r="E135" s="11">
        <f t="shared" si="7"/>
        <v>0</v>
      </c>
      <c r="F135" s="11">
        <f t="shared" si="5"/>
        <v>-72000000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358</v>
      </c>
      <c r="E136" s="11">
        <f t="shared" si="7"/>
        <v>1</v>
      </c>
      <c r="F136" s="11">
        <f t="shared" si="5"/>
        <v>17850000000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357</v>
      </c>
      <c r="E137" s="11">
        <f t="shared" si="7"/>
        <v>1</v>
      </c>
      <c r="F137" s="11">
        <f t="shared" si="5"/>
        <v>4272000000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355</v>
      </c>
      <c r="E138" s="11">
        <f t="shared" si="7"/>
        <v>1</v>
      </c>
      <c r="F138" s="11">
        <f t="shared" si="5"/>
        <v>708000000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354</v>
      </c>
      <c r="E139" s="11">
        <f t="shared" si="7"/>
        <v>1</v>
      </c>
      <c r="F139" s="11">
        <f t="shared" si="5"/>
        <v>30900914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341</v>
      </c>
      <c r="E140" s="11">
        <f t="shared" si="7"/>
        <v>0</v>
      </c>
      <c r="F140" s="11">
        <f t="shared" si="5"/>
        <v>-1023306900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340</v>
      </c>
      <c r="E141" s="11">
        <f t="shared" si="7"/>
        <v>0</v>
      </c>
      <c r="F141" s="11">
        <f t="shared" si="5"/>
        <v>-1020306000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323</v>
      </c>
      <c r="E142" s="11">
        <f t="shared" si="7"/>
        <v>1</v>
      </c>
      <c r="F142" s="11">
        <f t="shared" si="5"/>
        <v>193852050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323</v>
      </c>
      <c r="E143" s="11">
        <f t="shared" si="7"/>
        <v>0</v>
      </c>
      <c r="F143" s="11">
        <f t="shared" si="5"/>
        <v>-14858000000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292</v>
      </c>
      <c r="E144" s="11">
        <f t="shared" si="7"/>
        <v>1</v>
      </c>
      <c r="F144" s="11">
        <f t="shared" si="5"/>
        <v>44845137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291</v>
      </c>
      <c r="E145" s="11">
        <f t="shared" si="7"/>
        <v>1</v>
      </c>
      <c r="F145" s="11">
        <f t="shared" si="5"/>
        <v>870000000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288</v>
      </c>
      <c r="E146" s="11">
        <f t="shared" si="7"/>
        <v>0</v>
      </c>
      <c r="F146" s="11">
        <f t="shared" si="5"/>
        <v>-57600000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283</v>
      </c>
      <c r="E147" s="11">
        <f t="shared" si="7"/>
        <v>0</v>
      </c>
      <c r="F147" s="11">
        <f t="shared" si="5"/>
        <v>-56600000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282</v>
      </c>
      <c r="E148" s="11">
        <f t="shared" si="7"/>
        <v>0</v>
      </c>
      <c r="F148" s="11">
        <f t="shared" si="5"/>
        <v>-56400000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278</v>
      </c>
      <c r="E149" s="11">
        <f t="shared" si="7"/>
        <v>0</v>
      </c>
      <c r="F149" s="11">
        <f t="shared" si="5"/>
        <v>-55600000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277</v>
      </c>
      <c r="E150" s="11">
        <f t="shared" si="7"/>
        <v>1</v>
      </c>
      <c r="F150" s="11">
        <f t="shared" si="5"/>
        <v>6644258400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275</v>
      </c>
      <c r="E151" s="11">
        <f t="shared" si="7"/>
        <v>0</v>
      </c>
      <c r="F151" s="11">
        <f t="shared" si="5"/>
        <v>-55000000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269</v>
      </c>
      <c r="E152" s="11">
        <f t="shared" si="7"/>
        <v>0</v>
      </c>
      <c r="F152" s="11">
        <f t="shared" si="5"/>
        <v>-8070000000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268</v>
      </c>
      <c r="E153" s="11">
        <f t="shared" si="7"/>
        <v>0</v>
      </c>
      <c r="F153" s="11">
        <f t="shared" si="5"/>
        <v>-13936000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268</v>
      </c>
      <c r="E154" s="11">
        <f t="shared" si="7"/>
        <v>0</v>
      </c>
      <c r="F154" s="11">
        <f t="shared" si="5"/>
        <v>-36448000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263</v>
      </c>
      <c r="E155" s="11">
        <f t="shared" si="7"/>
        <v>1</v>
      </c>
      <c r="F155" s="11">
        <f t="shared" si="5"/>
        <v>786000000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262</v>
      </c>
      <c r="E156" s="11">
        <f t="shared" si="7"/>
        <v>1</v>
      </c>
      <c r="F156" s="11">
        <f t="shared" si="5"/>
        <v>49355883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262</v>
      </c>
      <c r="E157" s="11">
        <f t="shared" si="7"/>
        <v>1</v>
      </c>
      <c r="F157" s="11">
        <f t="shared" si="5"/>
        <v>6323429700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254</v>
      </c>
      <c r="E158" s="11">
        <f t="shared" si="7"/>
        <v>1</v>
      </c>
      <c r="F158" s="11">
        <f t="shared" si="5"/>
        <v>6146685600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254</v>
      </c>
      <c r="E159" s="11">
        <f t="shared" si="7"/>
        <v>0</v>
      </c>
      <c r="F159" s="11">
        <f t="shared" si="5"/>
        <v>-51054000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249</v>
      </c>
      <c r="E160" s="11">
        <f t="shared" si="7"/>
        <v>0</v>
      </c>
      <c r="F160" s="11">
        <f t="shared" si="5"/>
        <v>-49800000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246</v>
      </c>
      <c r="E161" s="11">
        <f t="shared" si="7"/>
        <v>0</v>
      </c>
      <c r="F161" s="11">
        <f t="shared" si="5"/>
        <v>-49200000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242</v>
      </c>
      <c r="E162" s="11">
        <f t="shared" si="7"/>
        <v>0</v>
      </c>
      <c r="F162" s="11">
        <f t="shared" si="5"/>
        <v>-48400000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239</v>
      </c>
      <c r="E163" s="11">
        <f t="shared" si="7"/>
        <v>0</v>
      </c>
      <c r="F163" s="11">
        <f t="shared" si="5"/>
        <v>-47800000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232</v>
      </c>
      <c r="E164" s="11">
        <f t="shared" si="7"/>
        <v>1</v>
      </c>
      <c r="F164" s="11">
        <f t="shared" si="5"/>
        <v>105722694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229</v>
      </c>
      <c r="E165" s="11">
        <f t="shared" si="7"/>
        <v>1</v>
      </c>
      <c r="F165" s="11">
        <f t="shared" si="5"/>
        <v>615600000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229</v>
      </c>
      <c r="E166" s="11">
        <f t="shared" si="7"/>
        <v>1</v>
      </c>
      <c r="F166" s="11">
        <f t="shared" si="5"/>
        <v>570000000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222</v>
      </c>
      <c r="E167" s="11">
        <f t="shared" si="7"/>
        <v>0</v>
      </c>
      <c r="F167" s="11">
        <f t="shared" si="5"/>
        <v>-44400000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220</v>
      </c>
      <c r="E168" s="11">
        <f t="shared" si="7"/>
        <v>0</v>
      </c>
      <c r="F168" s="11">
        <f t="shared" si="5"/>
        <v>-44000000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214</v>
      </c>
      <c r="E169" s="11">
        <f t="shared" si="7"/>
        <v>0</v>
      </c>
      <c r="F169" s="11">
        <f t="shared" si="5"/>
        <v>-42800000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211</v>
      </c>
      <c r="E170" s="11">
        <f t="shared" si="7"/>
        <v>0</v>
      </c>
      <c r="F170" s="11">
        <f t="shared" si="5"/>
        <v>-42200000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211</v>
      </c>
      <c r="E171" s="11">
        <f t="shared" si="7"/>
        <v>1</v>
      </c>
      <c r="F171" s="11">
        <f t="shared" si="5"/>
        <v>630000000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208</v>
      </c>
      <c r="E172" s="11">
        <f t="shared" si="7"/>
        <v>0</v>
      </c>
      <c r="F172" s="11">
        <f t="shared" si="5"/>
        <v>-41600000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207</v>
      </c>
      <c r="E173" s="11">
        <f t="shared" si="7"/>
        <v>1</v>
      </c>
      <c r="F173" s="11">
        <f t="shared" si="5"/>
        <v>618000000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206</v>
      </c>
      <c r="E174" s="11">
        <f t="shared" si="7"/>
        <v>1</v>
      </c>
      <c r="F174" s="11">
        <f t="shared" si="5"/>
        <v>410000000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205</v>
      </c>
      <c r="E175" s="11">
        <f t="shared" si="7"/>
        <v>1</v>
      </c>
      <c r="F175" s="11">
        <f t="shared" si="5"/>
        <v>265200000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203</v>
      </c>
      <c r="E176" s="11">
        <f t="shared" si="7"/>
        <v>0</v>
      </c>
      <c r="F176" s="11">
        <f t="shared" si="5"/>
        <v>-40600000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203</v>
      </c>
      <c r="E177" s="11">
        <f t="shared" si="7"/>
        <v>1</v>
      </c>
      <c r="F177" s="11">
        <f t="shared" si="5"/>
        <v>343400000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202</v>
      </c>
      <c r="E178" s="11">
        <f t="shared" si="7"/>
        <v>0</v>
      </c>
      <c r="F178" s="11">
        <f t="shared" si="5"/>
        <v>-40400000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201</v>
      </c>
      <c r="E179" s="11">
        <f t="shared" si="7"/>
        <v>1</v>
      </c>
      <c r="F179" s="11">
        <f t="shared" si="5"/>
        <v>114298400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198</v>
      </c>
      <c r="E180" s="11">
        <f t="shared" si="7"/>
        <v>1</v>
      </c>
      <c r="F180" s="11">
        <f t="shared" si="5"/>
        <v>591000000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191</v>
      </c>
      <c r="E181" s="11">
        <f t="shared" si="7"/>
        <v>1</v>
      </c>
      <c r="F181" s="11">
        <f t="shared" si="5"/>
        <v>380000000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183</v>
      </c>
      <c r="E182" s="11">
        <f t="shared" si="7"/>
        <v>0</v>
      </c>
      <c r="F182" s="11">
        <f t="shared" si="5"/>
        <v>-402728100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171</v>
      </c>
      <c r="E183" s="11">
        <f t="shared" si="7"/>
        <v>1</v>
      </c>
      <c r="F183" s="11">
        <f t="shared" si="5"/>
        <v>114764790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141</v>
      </c>
      <c r="E184" s="11">
        <f t="shared" si="7"/>
        <v>1</v>
      </c>
      <c r="F184" s="11">
        <f t="shared" si="5"/>
        <v>94780000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126</v>
      </c>
      <c r="E185" s="11">
        <f t="shared" si="7"/>
        <v>0</v>
      </c>
      <c r="F185" s="11">
        <f t="shared" si="5"/>
        <v>-1260000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121</v>
      </c>
      <c r="E186" s="11">
        <f t="shared" si="7"/>
        <v>0</v>
      </c>
      <c r="F186" s="11">
        <f t="shared" si="5"/>
        <v>-9740500000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116</v>
      </c>
      <c r="E187" s="11">
        <f t="shared" si="7"/>
        <v>0</v>
      </c>
      <c r="F187" s="11">
        <f t="shared" si="5"/>
        <v>-127600000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116</v>
      </c>
      <c r="E188" s="11">
        <f t="shared" si="7"/>
        <v>1</v>
      </c>
      <c r="F188" s="11">
        <f t="shared" si="5"/>
        <v>345000000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115</v>
      </c>
      <c r="E189" s="11">
        <f t="shared" si="7"/>
        <v>1</v>
      </c>
      <c r="F189" s="11">
        <f t="shared" si="5"/>
        <v>228000000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115</v>
      </c>
      <c r="E190" s="11">
        <f t="shared" si="7"/>
        <v>0</v>
      </c>
      <c r="F190" s="11">
        <f t="shared" si="5"/>
        <v>-575000000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114</v>
      </c>
      <c r="E191" s="11">
        <f t="shared" si="7"/>
        <v>1</v>
      </c>
      <c r="F191" s="11">
        <f t="shared" si="5"/>
        <v>54607024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110</v>
      </c>
      <c r="E192" s="11">
        <f t="shared" si="7"/>
        <v>0</v>
      </c>
      <c r="F192" s="11">
        <f t="shared" si="5"/>
        <v>-12683000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106</v>
      </c>
      <c r="E193" s="11">
        <f t="shared" si="7"/>
        <v>1</v>
      </c>
      <c r="F193" s="11">
        <f t="shared" si="5"/>
        <v>9450000000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99</v>
      </c>
      <c r="E194" s="11">
        <f t="shared" si="7"/>
        <v>1</v>
      </c>
      <c r="F194" s="11">
        <f t="shared" si="5"/>
        <v>5096000000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99</v>
      </c>
      <c r="E195" s="11">
        <f t="shared" si="7"/>
        <v>1</v>
      </c>
      <c r="F195" s="105">
        <f t="shared" si="5"/>
        <v>2450000000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99</v>
      </c>
      <c r="E196" s="105">
        <f t="shared" si="7"/>
        <v>0</v>
      </c>
      <c r="F196" s="105">
        <f t="shared" si="5"/>
        <v>-16632000000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92</v>
      </c>
      <c r="E197" s="105">
        <f t="shared" si="7"/>
        <v>0</v>
      </c>
      <c r="F197" s="105">
        <f t="shared" si="5"/>
        <v>-15226000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88</v>
      </c>
      <c r="E198" s="105">
        <f t="shared" si="7"/>
        <v>0</v>
      </c>
      <c r="F198" s="105">
        <f t="shared" si="5"/>
        <v>-17600000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88</v>
      </c>
      <c r="E199" s="105">
        <f t="shared" si="7"/>
        <v>0</v>
      </c>
      <c r="F199" s="105">
        <f t="shared" si="5"/>
        <v>-4134328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85</v>
      </c>
      <c r="E200" s="105">
        <f t="shared" si="7"/>
        <v>0</v>
      </c>
      <c r="F200" s="105">
        <f t="shared" si="5"/>
        <v>-395250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83</v>
      </c>
      <c r="E201" s="105">
        <f t="shared" si="7"/>
        <v>1</v>
      </c>
      <c r="F201" s="105">
        <f t="shared" si="5"/>
        <v>13105896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80</v>
      </c>
      <c r="E202" s="105">
        <f t="shared" si="7"/>
        <v>0</v>
      </c>
      <c r="F202" s="105">
        <f t="shared" si="5"/>
        <v>-24040000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80</v>
      </c>
      <c r="E203" s="105">
        <f t="shared" si="7"/>
        <v>1</v>
      </c>
      <c r="F203" s="105">
        <f t="shared" si="5"/>
        <v>474000000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78</v>
      </c>
      <c r="E204" s="105">
        <f t="shared" si="7"/>
        <v>0</v>
      </c>
      <c r="F204" s="105">
        <f t="shared" si="5"/>
        <v>-53430000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77</v>
      </c>
      <c r="E205" s="105">
        <f t="shared" si="7"/>
        <v>0</v>
      </c>
      <c r="F205" s="105">
        <f t="shared" si="5"/>
        <v>-231000000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76</v>
      </c>
      <c r="E206" s="105">
        <f t="shared" si="7"/>
        <v>0</v>
      </c>
      <c r="F206" s="105">
        <f t="shared" si="5"/>
        <v>-11856000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75</v>
      </c>
      <c r="E207" s="105">
        <f t="shared" si="7"/>
        <v>0</v>
      </c>
      <c r="F207" s="105">
        <f t="shared" si="5"/>
        <v>-4950000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74</v>
      </c>
      <c r="E208" s="105">
        <f t="shared" si="7"/>
        <v>0</v>
      </c>
      <c r="F208" s="105">
        <f t="shared" si="5"/>
        <v>-185066600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72</v>
      </c>
      <c r="E209" s="105">
        <f t="shared" si="7"/>
        <v>1</v>
      </c>
      <c r="F209" s="105">
        <f t="shared" si="5"/>
        <v>213000000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72</v>
      </c>
      <c r="E210" s="105">
        <f t="shared" si="7"/>
        <v>0</v>
      </c>
      <c r="F210" s="105">
        <f t="shared" si="5"/>
        <v>-187300800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70</v>
      </c>
      <c r="E211" s="105">
        <f t="shared" si="7"/>
        <v>1</v>
      </c>
      <c r="F211" s="105">
        <f t="shared" si="5"/>
        <v>69000000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68</v>
      </c>
      <c r="E212" s="105">
        <f t="shared" si="7"/>
        <v>1</v>
      </c>
      <c r="F212" s="105">
        <f t="shared" si="5"/>
        <v>90450000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67</v>
      </c>
      <c r="E213" s="105">
        <f t="shared" si="7"/>
        <v>0</v>
      </c>
      <c r="F213" s="105">
        <f t="shared" si="5"/>
        <v>-147400000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67</v>
      </c>
      <c r="E214" s="105">
        <f t="shared" si="7"/>
        <v>0</v>
      </c>
      <c r="F214" s="105">
        <f t="shared" si="5"/>
        <v>-33533500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64</v>
      </c>
      <c r="E215" s="105">
        <f t="shared" si="7"/>
        <v>0</v>
      </c>
      <c r="F215" s="105">
        <f t="shared" si="5"/>
        <v>-2880000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64</v>
      </c>
      <c r="E216" s="105">
        <f t="shared" si="7"/>
        <v>1</v>
      </c>
      <c r="F216" s="105">
        <f t="shared" si="5"/>
        <v>63000000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64</v>
      </c>
      <c r="E217" s="105">
        <f t="shared" si="7"/>
        <v>0</v>
      </c>
      <c r="F217" s="105">
        <f t="shared" si="5"/>
        <v>-6400000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63</v>
      </c>
      <c r="E218" s="105">
        <f t="shared" si="7"/>
        <v>0</v>
      </c>
      <c r="F218" s="105">
        <f t="shared" si="5"/>
        <v>-18900000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60</v>
      </c>
      <c r="E219" s="105">
        <f t="shared" si="7"/>
        <v>0</v>
      </c>
      <c r="F219" s="105">
        <f t="shared" si="5"/>
        <v>-3054600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60</v>
      </c>
      <c r="E220" s="105">
        <f t="shared" si="7"/>
        <v>0</v>
      </c>
      <c r="F220" s="105">
        <f t="shared" si="5"/>
        <v>-33030000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58</v>
      </c>
      <c r="E221" s="105">
        <f t="shared" si="7"/>
        <v>1</v>
      </c>
      <c r="F221" s="105">
        <f t="shared" si="5"/>
        <v>91200000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57</v>
      </c>
      <c r="E222" s="105">
        <f t="shared" si="7"/>
        <v>0</v>
      </c>
      <c r="F222" s="105">
        <f t="shared" si="5"/>
        <v>-85539900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52</v>
      </c>
      <c r="E223" s="105">
        <f t="shared" si="7"/>
        <v>1</v>
      </c>
      <c r="F223" s="105">
        <f t="shared" si="5"/>
        <v>439569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49</v>
      </c>
      <c r="E224" s="105">
        <f t="shared" si="7"/>
        <v>1</v>
      </c>
      <c r="F224" s="105">
        <f t="shared" si="5"/>
        <v>144000000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47</v>
      </c>
      <c r="E225" s="105">
        <f t="shared" si="7"/>
        <v>0</v>
      </c>
      <c r="F225" s="105">
        <f t="shared" si="5"/>
        <v>-141042300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46</v>
      </c>
      <c r="E226" s="105">
        <f t="shared" si="7"/>
        <v>1</v>
      </c>
      <c r="F226" s="105">
        <f t="shared" si="5"/>
        <v>135000000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46</v>
      </c>
      <c r="E227" s="105">
        <f t="shared" si="7"/>
        <v>0</v>
      </c>
      <c r="F227" s="105">
        <f t="shared" si="5"/>
        <v>-8068400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45</v>
      </c>
      <c r="E228" s="105">
        <f t="shared" si="7"/>
        <v>0</v>
      </c>
      <c r="F228" s="105">
        <f t="shared" si="5"/>
        <v>-54022500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45</v>
      </c>
      <c r="E229" s="105">
        <f t="shared" si="7"/>
        <v>0</v>
      </c>
      <c r="F229" s="105">
        <f t="shared" si="5"/>
        <v>-924975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44</v>
      </c>
      <c r="E230" s="105">
        <f t="shared" si="7"/>
        <v>0</v>
      </c>
      <c r="F230" s="105">
        <f t="shared" si="5"/>
        <v>-44636504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43</v>
      </c>
      <c r="E231" s="105">
        <f t="shared" si="7"/>
        <v>0</v>
      </c>
      <c r="F231" s="105">
        <f t="shared" si="5"/>
        <v>-1041675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42</v>
      </c>
      <c r="E232" s="105">
        <f t="shared" si="7"/>
        <v>1</v>
      </c>
      <c r="F232" s="105">
        <f t="shared" si="5"/>
        <v>45100000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42</v>
      </c>
      <c r="E233" s="105">
        <f t="shared" si="7"/>
        <v>0</v>
      </c>
      <c r="F233" s="105">
        <f t="shared" si="5"/>
        <v>-6211800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38</v>
      </c>
      <c r="E234" s="105">
        <f t="shared" si="7"/>
        <v>0</v>
      </c>
      <c r="F234" s="105">
        <f t="shared" si="5"/>
        <v>-2582670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33</v>
      </c>
      <c r="E235" s="105">
        <f t="shared" si="7"/>
        <v>0</v>
      </c>
      <c r="F235" s="105">
        <f t="shared" si="5"/>
        <v>-3786222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32</v>
      </c>
      <c r="E236" s="105">
        <f t="shared" si="7"/>
        <v>0</v>
      </c>
      <c r="F236" s="105">
        <f t="shared" si="5"/>
        <v>-11520000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32</v>
      </c>
      <c r="E237" s="105">
        <f t="shared" si="7"/>
        <v>0</v>
      </c>
      <c r="F237" s="105">
        <f t="shared" si="5"/>
        <v>-6752000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32</v>
      </c>
      <c r="E238" s="105">
        <f t="shared" si="7"/>
        <v>0</v>
      </c>
      <c r="F238" s="105">
        <f t="shared" si="5"/>
        <v>-6070400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31</v>
      </c>
      <c r="E239" s="105">
        <f t="shared" si="7"/>
        <v>0</v>
      </c>
      <c r="F239" s="105">
        <f t="shared" si="5"/>
        <v>-12415500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31</v>
      </c>
      <c r="E240" s="105">
        <f t="shared" si="7"/>
        <v>1</v>
      </c>
      <c r="F240" s="105">
        <f t="shared" si="5"/>
        <v>12000000</v>
      </c>
      <c r="G240" s="105" t="s">
        <v>3829</v>
      </c>
    </row>
    <row r="241" spans="1:7">
      <c r="A241" s="105" t="s">
        <v>3844</v>
      </c>
      <c r="B241" s="119">
        <v>-320875</v>
      </c>
      <c r="C241" s="105">
        <v>7</v>
      </c>
      <c r="D241" s="105">
        <f t="shared" si="8"/>
        <v>28</v>
      </c>
      <c r="E241" s="105">
        <f t="shared" si="7"/>
        <v>0</v>
      </c>
      <c r="F241" s="105">
        <f t="shared" si="5"/>
        <v>-8984500</v>
      </c>
      <c r="G241" s="105" t="s">
        <v>3845</v>
      </c>
    </row>
    <row r="242" spans="1:7">
      <c r="A242" s="105" t="s">
        <v>3854</v>
      </c>
      <c r="B242" s="119">
        <v>6074</v>
      </c>
      <c r="C242" s="105">
        <v>2</v>
      </c>
      <c r="D242" s="105">
        <f t="shared" si="8"/>
        <v>21</v>
      </c>
      <c r="E242" s="105">
        <f t="shared" si="7"/>
        <v>1</v>
      </c>
      <c r="F242" s="105">
        <f t="shared" si="5"/>
        <v>121480</v>
      </c>
      <c r="G242" s="105" t="s">
        <v>585</v>
      </c>
    </row>
    <row r="243" spans="1:7">
      <c r="A243" s="105" t="s">
        <v>3856</v>
      </c>
      <c r="B243" s="119">
        <v>-370500</v>
      </c>
      <c r="C243" s="105">
        <v>15</v>
      </c>
      <c r="D243" s="105">
        <f t="shared" si="8"/>
        <v>19</v>
      </c>
      <c r="E243" s="105">
        <f t="shared" si="7"/>
        <v>0</v>
      </c>
      <c r="F243" s="105">
        <f t="shared" si="5"/>
        <v>-7039500</v>
      </c>
      <c r="G243" s="105" t="s">
        <v>3857</v>
      </c>
    </row>
    <row r="244" spans="1:7">
      <c r="A244" s="105" t="s">
        <v>3970</v>
      </c>
      <c r="B244" s="119">
        <v>3000000</v>
      </c>
      <c r="C244" s="105">
        <v>2</v>
      </c>
      <c r="D244" s="105">
        <f t="shared" si="8"/>
        <v>4</v>
      </c>
      <c r="E244" s="105">
        <f t="shared" si="7"/>
        <v>1</v>
      </c>
      <c r="F244" s="105">
        <f t="shared" si="5"/>
        <v>9000000</v>
      </c>
      <c r="G244" s="105" t="s">
        <v>3971</v>
      </c>
    </row>
    <row r="245" spans="1:7">
      <c r="A245" s="105" t="s">
        <v>3982</v>
      </c>
      <c r="B245" s="119">
        <v>-80000</v>
      </c>
      <c r="C245" s="105">
        <v>1</v>
      </c>
      <c r="D245" s="105">
        <f t="shared" si="8"/>
        <v>2</v>
      </c>
      <c r="E245" s="105">
        <f t="shared" si="7"/>
        <v>0</v>
      </c>
      <c r="F245" s="105">
        <f t="shared" si="5"/>
        <v>-160000</v>
      </c>
      <c r="G245" s="105" t="s">
        <v>502</v>
      </c>
    </row>
    <row r="246" spans="1:7">
      <c r="A246" s="105" t="s">
        <v>3984</v>
      </c>
      <c r="B246" s="119">
        <v>-2700000</v>
      </c>
      <c r="C246" s="105">
        <v>0</v>
      </c>
      <c r="D246" s="105">
        <f t="shared" si="8"/>
        <v>1</v>
      </c>
      <c r="E246" s="105">
        <f t="shared" si="7"/>
        <v>0</v>
      </c>
      <c r="F246" s="105">
        <f t="shared" si="5"/>
        <v>-2700000</v>
      </c>
      <c r="G246" s="105" t="s">
        <v>3987</v>
      </c>
    </row>
    <row r="247" spans="1:7">
      <c r="A247" s="105" t="s">
        <v>3984</v>
      </c>
      <c r="B247" s="119">
        <v>-30000</v>
      </c>
      <c r="C247" s="105">
        <v>1</v>
      </c>
      <c r="D247" s="105">
        <f t="shared" si="8"/>
        <v>1</v>
      </c>
      <c r="E247" s="105">
        <f t="shared" si="7"/>
        <v>0</v>
      </c>
      <c r="F247" s="105">
        <f t="shared" si="5"/>
        <v>-30000</v>
      </c>
      <c r="G247" s="105" t="s">
        <v>3987</v>
      </c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205107</v>
      </c>
      <c r="C263" s="11"/>
      <c r="D263" s="11"/>
      <c r="E263" s="11"/>
      <c r="F263" s="29">
        <f>SUM(F2:F261)</f>
        <v>18818909427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24408442.836575877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3874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3875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3876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3877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3878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3879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3880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3881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3882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3883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3884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3885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3886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3887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3888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3889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3890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3891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3892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3893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3894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3895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3896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3897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3898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3899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3900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3901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3902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3903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3904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3905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3906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3907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3908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3909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3910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3911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3912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3913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3914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3915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3916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B177" sqref="B177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3955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3842</v>
      </c>
      <c r="B156" s="38">
        <v>3000000</v>
      </c>
      <c r="C156" s="73" t="s">
        <v>3843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3849</v>
      </c>
      <c r="B157" s="38">
        <v>1000000</v>
      </c>
      <c r="C157" s="73" t="s">
        <v>3722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3848</v>
      </c>
      <c r="B158" s="38">
        <v>-4500000</v>
      </c>
      <c r="C158" s="73" t="s">
        <v>3850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3848</v>
      </c>
      <c r="B159" s="38">
        <v>3000000</v>
      </c>
      <c r="C159" s="73" t="s">
        <v>3851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3848</v>
      </c>
      <c r="B160" s="38">
        <v>-3000000</v>
      </c>
      <c r="C160" s="73" t="s">
        <v>3850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3869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3864</v>
      </c>
      <c r="B162" s="38">
        <v>1150000</v>
      </c>
      <c r="C162" s="73" t="s">
        <v>3873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16100000</v>
      </c>
    </row>
    <row r="163" spans="1:7">
      <c r="A163" s="59" t="s">
        <v>3870</v>
      </c>
      <c r="B163" s="38">
        <v>-526350</v>
      </c>
      <c r="C163" s="73" t="s">
        <v>3871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3944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3948</v>
      </c>
      <c r="B165" s="38">
        <v>785000</v>
      </c>
      <c r="C165" s="73" t="s">
        <v>3951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3948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3952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3952</v>
      </c>
      <c r="B168" s="38">
        <v>3000000</v>
      </c>
      <c r="C168" s="73" t="s">
        <v>3957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3952</v>
      </c>
      <c r="B169" s="38">
        <v>-35000</v>
      </c>
      <c r="C169" s="73" t="s">
        <v>3961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3962</v>
      </c>
      <c r="B170" s="38">
        <v>2500000</v>
      </c>
      <c r="C170" s="73" t="s">
        <v>3957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3966</v>
      </c>
      <c r="B171" s="38">
        <v>-130640</v>
      </c>
      <c r="C171" s="73" t="s">
        <v>3967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3984</v>
      </c>
      <c r="B172" s="38">
        <v>-4800000</v>
      </c>
      <c r="C172" s="73" t="s">
        <v>3985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3988</v>
      </c>
      <c r="B173" s="38">
        <v>-320000</v>
      </c>
      <c r="C173" s="73" t="s">
        <v>3987</v>
      </c>
      <c r="D173" s="105">
        <v>1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1034993</v>
      </c>
      <c r="C194" s="11"/>
      <c r="D194" s="11"/>
      <c r="E194" s="11"/>
      <c r="F194" s="11"/>
      <c r="G194" s="29">
        <f>SUM(G2:G193)</f>
        <v>22045692264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37814223.437392794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22" zoomScaleNormal="100" workbookViewId="0">
      <selection activeCell="O28" sqref="O28:O3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40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205107</v>
      </c>
      <c r="M16" s="2" t="s">
        <v>753</v>
      </c>
      <c r="N16" s="3">
        <f>'مسکن مریم یاران'!B194</f>
        <v>1034993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3855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96207157</v>
      </c>
      <c r="G18" s="29">
        <f t="shared" si="0"/>
        <v>6271543.8190000057</v>
      </c>
      <c r="H18" s="11" t="s">
        <v>3973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1099727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208000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-1099727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3996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3954</v>
      </c>
      <c r="N27" s="119">
        <v>28291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3980</v>
      </c>
      <c r="N28" s="119">
        <v>24670000</v>
      </c>
      <c r="O28" s="119">
        <v>25064823</v>
      </c>
      <c r="P28" s="4" t="s">
        <v>3866</v>
      </c>
      <c r="Q28" s="118">
        <v>17</v>
      </c>
      <c r="R28" s="118" t="s">
        <v>3863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3981</v>
      </c>
      <c r="N29" s="38">
        <v>51680</v>
      </c>
      <c r="O29" s="119">
        <v>111180</v>
      </c>
      <c r="P29" s="4" t="s">
        <v>3865</v>
      </c>
      <c r="Q29" s="118">
        <f>Q28-2</f>
        <v>15</v>
      </c>
      <c r="R29" s="118" t="s">
        <v>3863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3993</v>
      </c>
      <c r="L30" s="123">
        <v>2730000</v>
      </c>
      <c r="M30" s="105" t="s">
        <v>3986</v>
      </c>
      <c r="N30" s="38">
        <v>2511832</v>
      </c>
      <c r="O30" s="38">
        <v>380000</v>
      </c>
      <c r="P30" s="4" t="s">
        <v>3864</v>
      </c>
      <c r="Q30" s="118">
        <f>Q29-1</f>
        <v>14</v>
      </c>
      <c r="R30" s="118" t="s">
        <v>3863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3958</v>
      </c>
      <c r="L31" s="123">
        <v>-5000000</v>
      </c>
      <c r="M31" s="105" t="s">
        <v>3990</v>
      </c>
      <c r="N31" s="38">
        <v>21344000</v>
      </c>
      <c r="O31" s="38">
        <v>52051</v>
      </c>
      <c r="P31" s="118" t="s">
        <v>3982</v>
      </c>
      <c r="Q31" s="118">
        <f>Q30-13</f>
        <v>1</v>
      </c>
      <c r="R31" s="118" t="s">
        <v>3983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 t="s">
        <v>3991</v>
      </c>
      <c r="N32" s="119">
        <v>6832800</v>
      </c>
      <c r="O32" s="38">
        <v>21414504</v>
      </c>
      <c r="P32" s="118" t="s">
        <v>3984</v>
      </c>
      <c r="Q32" s="118">
        <f>Q31-1</f>
        <v>0</v>
      </c>
      <c r="R32" s="118" t="s">
        <v>3989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 t="s">
        <v>3994</v>
      </c>
      <c r="N33" s="119">
        <v>8050800</v>
      </c>
      <c r="O33" s="118">
        <v>6864504</v>
      </c>
      <c r="P33" s="118" t="s">
        <v>3984</v>
      </c>
      <c r="Q33" s="118">
        <f>Q32</f>
        <v>0</v>
      </c>
      <c r="R33" s="118" t="s">
        <v>3992</v>
      </c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 t="s">
        <v>3995</v>
      </c>
      <c r="N34" s="119">
        <f>-L30</f>
        <v>-2730000</v>
      </c>
      <c r="O34" s="118">
        <v>8090100</v>
      </c>
      <c r="P34" s="118" t="s">
        <v>3984</v>
      </c>
      <c r="Q34" s="118">
        <f>Q33</f>
        <v>0</v>
      </c>
      <c r="R34" s="118" t="s">
        <v>1103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3997</v>
      </c>
      <c r="N35" s="119">
        <v>-1300000</v>
      </c>
      <c r="O35" s="118"/>
      <c r="P35" s="118"/>
      <c r="Q35" s="118"/>
      <c r="R35" s="118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18"/>
      <c r="N36" s="119"/>
      <c r="O36" s="119">
        <f>SUM(N27:N33)-SUM(O28:O34)-L30</f>
        <v>-1217759</v>
      </c>
      <c r="P36" s="118"/>
      <c r="Q36" s="118"/>
      <c r="R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96207157</v>
      </c>
      <c r="M37" s="2"/>
      <c r="N37" s="3">
        <f>SUM(N16:N33)</f>
        <v>171613048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577430</v>
      </c>
      <c r="M38" s="2"/>
      <c r="N38" s="3">
        <f>N16+N17+N22</f>
        <v>-5776628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153207157</v>
      </c>
      <c r="M39" s="3"/>
      <c r="N39" s="2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Q41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O45" s="118" t="s">
        <v>1152</v>
      </c>
      <c r="P45" s="118"/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O46" s="118" t="s">
        <v>267</v>
      </c>
      <c r="P46" s="118" t="s">
        <v>1167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O47" s="14">
        <v>400000</v>
      </c>
      <c r="P47" s="118" t="s">
        <v>1168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O48" s="14">
        <v>-6200000</v>
      </c>
      <c r="P48" s="118" t="s">
        <v>1169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O49" s="14">
        <v>7600000</v>
      </c>
      <c r="P49" s="118" t="s">
        <v>1170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O50" s="14">
        <v>51000000</v>
      </c>
      <c r="P50" s="56" t="s">
        <v>3776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O51" s="14">
        <v>2000000</v>
      </c>
      <c r="P51" s="56" t="s">
        <v>1171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O52" s="123"/>
      <c r="P52" s="56"/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O53" s="123">
        <v>2000000</v>
      </c>
      <c r="P53" s="56" t="s">
        <v>1172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O54" s="123">
        <v>1000000</v>
      </c>
      <c r="P54" s="56" t="s">
        <v>1174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O55" s="14">
        <v>2500000</v>
      </c>
      <c r="P55" s="56" t="s">
        <v>1163</v>
      </c>
      <c r="Q55" t="s">
        <v>25</v>
      </c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O56" s="123">
        <v>3000000</v>
      </c>
      <c r="P56" s="56" t="s">
        <v>3972</v>
      </c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O57" s="14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O61" s="123"/>
      <c r="P61" s="56"/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O62" s="123"/>
      <c r="P62" s="56"/>
    </row>
    <row r="63" spans="1:17">
      <c r="E63" s="26"/>
      <c r="K63" s="32" t="s">
        <v>324</v>
      </c>
      <c r="L63" s="1">
        <v>75000</v>
      </c>
      <c r="O63" s="119">
        <f>SUM(O47:O61)</f>
        <v>63300000</v>
      </c>
      <c r="P63" s="56" t="s">
        <v>1175</v>
      </c>
    </row>
    <row r="64" spans="1:17">
      <c r="E64" s="26"/>
      <c r="K64" s="32" t="s">
        <v>314</v>
      </c>
      <c r="L64" s="1">
        <v>140000</v>
      </c>
      <c r="O64" s="123">
        <f>120*800000</f>
        <v>96000000</v>
      </c>
      <c r="P64" s="56" t="s">
        <v>1176</v>
      </c>
    </row>
    <row r="65" spans="1:28">
      <c r="K65" s="2" t="s">
        <v>478</v>
      </c>
      <c r="L65" s="3">
        <v>1666666</v>
      </c>
      <c r="O65" s="123">
        <f>12*6600000</f>
        <v>79200000</v>
      </c>
      <c r="P65" s="56" t="s">
        <v>1179</v>
      </c>
    </row>
    <row r="66" spans="1:28">
      <c r="K66" s="2"/>
      <c r="L66" s="3"/>
      <c r="O66" t="s">
        <v>1189</v>
      </c>
    </row>
    <row r="67" spans="1:28">
      <c r="A67" t="s">
        <v>25</v>
      </c>
      <c r="K67" s="2"/>
      <c r="L67" s="3"/>
      <c r="O67" t="s">
        <v>1190</v>
      </c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35"/>
      <c r="Q71" s="121"/>
      <c r="R71" s="121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O72" s="121"/>
      <c r="P72" s="135"/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O73" s="121"/>
      <c r="P73" s="121"/>
      <c r="Q73" s="121"/>
      <c r="R73" s="135"/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Q74" s="121"/>
      <c r="R74" s="121"/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8" t="s">
        <v>791</v>
      </c>
      <c r="L75" s="48" t="s">
        <v>476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1150000</v>
      </c>
      <c r="L76" s="48" t="s">
        <v>1053</v>
      </c>
      <c r="AA76" t="s">
        <v>1197</v>
      </c>
    </row>
    <row r="77" spans="1:28">
      <c r="K77" s="47">
        <v>500000</v>
      </c>
      <c r="L77" s="48" t="s">
        <v>479</v>
      </c>
    </row>
    <row r="78" spans="1:28">
      <c r="K78" s="47">
        <v>180000</v>
      </c>
      <c r="L78" s="48" t="s">
        <v>558</v>
      </c>
      <c r="AA78" t="s">
        <v>1198</v>
      </c>
    </row>
    <row r="79" spans="1:28">
      <c r="K79" s="47">
        <v>300000</v>
      </c>
      <c r="L79" s="48" t="s">
        <v>787</v>
      </c>
      <c r="AA79" s="1">
        <f>AA75*300000/365000000</f>
        <v>1294520.5479452056</v>
      </c>
    </row>
    <row r="80" spans="1:28">
      <c r="K80" s="47">
        <v>0</v>
      </c>
      <c r="L80" s="48" t="s">
        <v>788</v>
      </c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3869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3869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2018-07-11T11:20:31Z</dcterms:modified>
</cp:coreProperties>
</file>