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C222" i="20" l="1"/>
  <c r="D54" i="48" l="1"/>
  <c r="B222" i="20"/>
  <c r="AP21" i="18" l="1"/>
  <c r="N21" i="18" l="1"/>
  <c r="B5" i="33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S33" i="18"/>
  <c r="S34" i="18" s="1"/>
  <c r="B29" i="46"/>
  <c r="G27" i="46"/>
  <c r="H27" i="46"/>
  <c r="I27" i="46"/>
  <c r="D27" i="46"/>
  <c r="L19" i="18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K218" i="20"/>
  <c r="K219" i="20"/>
  <c r="K220" i="20"/>
  <c r="K221" i="20"/>
  <c r="J218" i="20"/>
  <c r="J219" i="20"/>
  <c r="J220" i="20"/>
  <c r="J221" i="20"/>
  <c r="I218" i="20"/>
  <c r="I219" i="20"/>
  <c r="I220" i="20"/>
  <c r="I221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N35" i="18"/>
  <c r="J217" i="20" l="1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N20" i="18"/>
  <c r="Q56" i="18" s="1"/>
  <c r="AH80" i="18" l="1"/>
  <c r="N42" i="18" l="1"/>
  <c r="N33" i="18" l="1"/>
  <c r="Q36" i="18" s="1"/>
  <c r="AH86" i="18" l="1"/>
  <c r="AH87" i="18" s="1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45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2" i="18" l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<sst xmlns="http://schemas.openxmlformats.org/spreadsheetml/2006/main" count="9051" uniqueCount="4289">
  <si>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</si>
  <si>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</si>
  <si>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</si>
  <si>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</si>
  <si>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</si>
  <si>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</si>
  <si>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</si>
  <si>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</si>
  <si>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</si>
  <si>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</si>
  <si>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</si>
  <si>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</si>
  <si>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</si>
  <si>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</si>
  <si>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</si>
  <si>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</si>
  <si>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</si>
  <si>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</si>
  <si>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</si>
  <si>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</si>
  <si>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</si>
  <si>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</si>
  <si>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</si>
  <si>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</si>
  <si>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</si>
  <si>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</si>
  <si>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</si>
  <si>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</si>
  <si>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</si>
  <si>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</si>
  <si>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</si>
  <si>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</si>
  <si>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</si>
  <si>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</si>
  <si>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</si>
  <si>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</si>
  <si>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</si>
  <si>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</si>
  <si>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</si>
  <si>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</si>
  <si>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</si>
  <si>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</si>
  <si>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</si>
  <si>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</si>
  <si>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</si>
  <si>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</si>
  <si>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</si>
  <si>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</si>
  <si>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</si>
  <si>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</si>
  <si>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</si>
  <si>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</si>
  <si>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</si>
  <si>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</si>
  <si>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</si>
  <si>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</si>
  <si>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</si>
  <si>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</si>
  <si>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</si>
  <si>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</si>
  <si>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</si>
  <si>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</si>
  <si>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</si>
  <si>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</si>
  <si>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</si>
  <si>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</si>
  <si>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</si>
  <si>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</si>
  <si>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</si>
  <si>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</si>
  <si>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</si>
  <si>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</si>
  <si>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</si>
  <si>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</si>
  <si>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</si>
  <si>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</si>
  <si>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</si>
  <si>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</si>
  <si>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</si>
  <si>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</si>
  <si>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</si>
  <si>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</si>
  <si>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</si>
  <si>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</si>
  <si>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</si>
  <si>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</si>
  <si>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</si>
  <si>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</si>
  <si>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</si>
  <si>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</si>
  <si>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</si>
  <si>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</si>
  <si>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</si>
  <si>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</si>
  <si>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</si>
  <si>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</si>
  <si>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</si>
  <si>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</si>
  <si>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</si>
  <si>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</si>
  <si>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</si>
  <si>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</si>
  <si>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</si>
  <si>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</si>
  <si>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</si>
  <si>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</si>
  <si>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</si>
  <si>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</si>
  <si>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</si>
  <si>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</si>
  <si>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</si>
  <si>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</si>
  <si>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</si>
  <si>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</si>
  <si>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</si>
  <si>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</si>
  <si>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</si>
  <si>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</si>
  <si>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</si>
  <si>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</si>
  <si>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</si>
  <si>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</si>
  <si>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</si>
  <si>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</si>
  <si>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</si>
  <si>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</si>
  <si>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</si>
  <si>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</si>
  <si>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</si>
  <si>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</si>
  <si>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</si>
  <si>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</si>
  <si>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</si>
  <si>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</si>
  <si>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</si>
  <si>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</si>
  <si>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</si>
  <si>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</si>
  <si>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</si>
  <si>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</si>
  <si>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</si>
  <si>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</si>
  <si>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</si>
  <si>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</si>
  <si>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</si>
  <si>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</si>
  <si>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</si>
  <si>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</si>
  <si>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</si>
  <si>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</si>
  <si>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</si>
  <si>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</si>
  <si>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</si>
  <si>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</si>
  <si>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</si>
  <si>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</si>
  <si>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</si>
  <si>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</si>
  <si>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</si>
  <si>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</si>
  <si>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</si>
  <si>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</si>
  <si>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</si>
  <si>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</si>
  <si>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</si>
  <si>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</si>
  <si>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</si>
  <si>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</si>
  <si>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</si>
  <si>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</si>
  <si>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</si>
  <si>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</si>
  <si>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</si>
  <si>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</si>
  <si>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</si>
  <si>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</si>
  <si>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</si>
  <si>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</si>
  <si>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</si>
  <si>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</si>
  <si>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</si>
  <si>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</si>
  <si>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</si>
  <si>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</si>
  <si>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</si>
  <si>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</si>
  <si>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</si>
  <si>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</si>
  <si>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</si>
  <si>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</si>
  <si>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</si>
  <si>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</si>
  <si>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</si>
  <si>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</si>
  <si>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</si>
  <si>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</si>
  <si>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</si>
  <si>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</si>
  <si>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</si>
  <si>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</si>
  <si>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</si>
  <si>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</si>
  <si>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</si>
  <si>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</si>
  <si>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</si>
  <si>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</si>
  <si>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</si>
  <si>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</si>
  <si>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</si>
  <si>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</si>
  <si>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</si>
  <si>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</si>
  <si>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</si>
  <si>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</si>
  <si>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</si>
  <si>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</si>
  <si>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</si>
  <si>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</si>
  <si>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</si>
  <si>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</si>
  <si>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</si>
  <si>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</si>
  <si>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</si>
  <si>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</si>
  <si>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</si>
  <si>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</si>
  <si>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</si>
  <si>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</si>
  <si>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</si>
  <si>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</si>
  <si>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</si>
  <si>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</si>
  <si>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</si>
  <si>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</si>
  <si>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</si>
  <si>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</si>
  <si>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</si>
  <si>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</si>
  <si>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</si>
  <si>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</si>
  <si>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</si>
  <si>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</si>
  <si>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</si>
  <si>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</si>
  <si>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</si>
  <si>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</si>
  <si>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</si>
  <si>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</si>
  <si>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</si>
  <si>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</si>
  <si>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</si>
  <si>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</si>
  <si>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</si>
  <si>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</si>
  <si>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</si>
  <si>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</si>
  <si>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</si>
  <si>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</si>
  <si>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</si>
  <si>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</si>
  <si>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</si>
  <si>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</si>
  <si>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</si>
  <si>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</si>
  <si>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</si>
  <si>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</si>
  <si>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</si>
  <si>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</si>
  <si>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</si>
  <si>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</si>
  <si>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</si>
  <si>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</si>
  <si>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</si>
  <si>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</si>
  <si>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</si>
  <si>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</si>
  <si>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</si>
  <si>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</si>
  <si>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</si>
  <si>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</si>
  <si>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</si>
  <si>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</si>
  <si>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</si>
  <si>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</si>
  <si>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</si>
  <si>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</si>
  <si>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</si>
  <si>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</si>
  <si>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</si>
  <si>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</si>
  <si>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</si>
  <si>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</si>
  <si>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</si>
  <si>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</si>
  <si>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</si>
  <si>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</si>
  <si>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</si>
  <si>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</si>
  <si>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</si>
  <si>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</si>
  <si>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</si>
  <si>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</si>
  <si>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</si>
  <si>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</si>
  <si>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</si>
  <si>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</si>
  <si>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</si>
  <si>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</si>
  <si>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</si>
  <si>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</si>
  <si>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</si>
  <si>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</si>
  <si>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</si>
  <si>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</si>
  <si>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</si>
  <si>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</si>
  <si>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</si>
  <si>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</si>
  <si>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</si>
  <si>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</si>
  <si>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</si>
  <si>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</si>
  <si>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</si>
  <si>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</si>
  <si>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</si>
  <si>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</si>
  <si>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</si>
  <si>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</si>
  <si>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</si>
  <si>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</si>
  <si>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</si>
  <si>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</si>
  <si>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</si>
  <si>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</si>
  <si>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</si>
  <si>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</si>
  <si>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</si>
  <si>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</si>
  <si>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</si>
  <si>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</si>
  <si>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</si>
  <si>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</si>
  <si>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</si>
  <si>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</si>
  <si>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</si>
  <si>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</si>
  <si>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</si>
  <si>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</si>
  <si>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</si>
  <si>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</si>
  <si>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</si>
  <si>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</si>
  <si>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</si>
  <si>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</si>
  <si>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</si>
  <si>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</si>
  <si>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</si>
  <si>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</si>
  <si>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</si>
  <si>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</si>
  <si>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</si>
  <si>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</si>
  <si>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</si>
  <si>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</si>
  <si>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</si>
  <si>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</si>
  <si>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</si>
  <si>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</si>
  <si>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</si>
  <si>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</si>
  <si>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</si>
  <si>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</si>
  <si>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</si>
  <si>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</si>
  <si>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</si>
  <si>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</si>
  <si>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</si>
  <si>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</si>
  <si>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</si>
  <si>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</si>
  <si>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</si>
  <si>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</si>
  <si>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</si>
  <si>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</si>
  <si>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</si>
  <si>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</si>
  <si>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</si>
  <si>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</si>
  <si>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</si>
  <si>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</si>
  <si>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</si>
  <si>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</si>
  <si>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</si>
  <si>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</si>
  <si>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</si>
  <si>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</si>
  <si>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</si>
  <si>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</si>
  <si>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</si>
  <si>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</si>
  <si>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</si>
  <si>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</si>
  <si>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</si>
  <si>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</si>
  <si>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</si>
  <si>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</si>
  <si>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</si>
  <si>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</si>
  <si>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</si>
  <si>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</si>
  <si>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</si>
  <si>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</si>
  <si>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</si>
  <si>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</si>
  <si>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</si>
  <si>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</si>
  <si>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</si>
  <si>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</si>
  <si>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</si>
  <si>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</si>
  <si>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</si>
  <si>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</si>
  <si>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</si>
  <si>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</si>
  <si>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</si>
  <si>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</si>
  <si>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</si>
  <si>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</si>
  <si>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</si>
  <si>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</si>
  <si>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</si>
  <si>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</si>
  <si>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</si>
  <si>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</si>
  <si>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</si>
  <si>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</si>
  <si>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</si>
  <si>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</si>
  <si>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</si>
  <si>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</si>
  <si>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</si>
  <si>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</si>
  <si>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</si>
  <si>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</si>
  <si>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</si>
  <si>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</si>
  <si>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</si>
  <si>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</si>
  <si>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</si>
  <si>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</si>
  <si>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</si>
  <si>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</si>
  <si>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</si>
  <si>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</si>
  <si>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</si>
  <si>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</si>
  <si>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</si>
  <si>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</si>
  <si>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</si>
  <si>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</si>
  <si>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</si>
  <si>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</si>
  <si>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</si>
  <si>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</si>
  <si>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</si>
  <si>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</si>
  <si>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</si>
  <si>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</si>
  <si>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</si>
  <si>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</si>
  <si>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</si>
  <si>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</si>
  <si>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</si>
  <si>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</si>
  <si>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</si>
  <si>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</si>
  <si>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</si>
  <si>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</si>
  <si>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</si>
  <si>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</si>
  <si>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</si>
  <si>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</si>
  <si>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</si>
  <si>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</si>
  <si>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</si>
  <si>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</si>
  <si>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</si>
  <si>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</si>
  <si>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</si>
  <si>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</si>
  <si>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</si>
  <si>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</si>
  <si>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</si>
  <si>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</si>
  <si>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</si>
  <si>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</si>
  <si>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</si>
  <si>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</si>
  <si>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</si>
  <si>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</si>
  <si>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</si>
  <si>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</si>
  <si>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</si>
  <si>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</si>
  <si>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</si>
  <si>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</si>
  <si>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</si>
  <si>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</si>
  <si>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</si>
  <si>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</si>
  <si>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</si>
  <si>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</si>
  <si>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</si>
  <si>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</si>
  <si>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</si>
  <si>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</si>
  <si>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</si>
  <si>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</si>
  <si>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</si>
  <si>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</si>
  <si>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</si>
  <si>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</si>
  <si>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</si>
  <si>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</si>
  <si>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</si>
  <si>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</si>
  <si>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</si>
  <si>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</si>
  <si>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</si>
  <si>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</si>
  <si>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</si>
  <si>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</si>
  <si>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</si>
  <si>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</si>
  <si>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</si>
  <si>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</si>
  <si>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</si>
  <si>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</si>
  <si>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</si>
  <si>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</si>
  <si>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</si>
  <si>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</si>
  <si>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</si>
  <si>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</si>
  <si>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</si>
  <si>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</si>
  <si>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</si>
  <si>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</si>
  <si>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</si>
  <si>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</si>
  <si>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</si>
  <si>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</si>
  <si>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</si>
  <si>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</si>
  <si>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</si>
  <si>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</si>
  <si>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</si>
  <si>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</si>
  <si>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</si>
  <si>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</si>
  <si>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</si>
  <si>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</si>
  <si>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</si>
  <si>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</si>
  <si>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</si>
  <si>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</si>
  <si>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</si>
  <si>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</si>
  <si>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</si>
  <si>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</si>
  <si>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</si>
  <si>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</si>
  <si>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</si>
  <si>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</si>
  <si>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</si>
  <si>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</si>
  <si>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</si>
  <si>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</si>
  <si>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</si>
  <si>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</si>
  <si>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</si>
  <si>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</si>
  <si>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</si>
  <si>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</si>
  <si>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</si>
  <si>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</si>
  <si>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</si>
  <si>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</si>
  <si>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</si>
  <si>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</si>
  <si>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</si>
  <si>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</si>
  <si>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</si>
  <si>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</si>
  <si>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</si>
  <si>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</si>
  <si>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</si>
  <si>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</si>
  <si>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</si>
  <si>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</si>
  <si>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</si>
  <si>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</si>
  <si>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</si>
  <si>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</si>
  <si>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</si>
  <si>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</si>
  <si>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</si>
  <si>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</si>
  <si>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</si>
  <si>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</si>
  <si>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</si>
  <si>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</si>
  <si>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</si>
  <si>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</si>
  <si>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</si>
  <si>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</si>
  <si>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</si>
  <si>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</si>
  <si>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</si>
  <si>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</si>
  <si>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</si>
  <si>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</si>
  <si>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</si>
  <si>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</si>
  <si>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</si>
  <si>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</si>
  <si>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</si>
  <si>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</si>
  <si>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</si>
  <si>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</si>
  <si>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</si>
  <si>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</si>
  <si>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</si>
  <si>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</si>
  <si>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</si>
  <si>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</si>
  <si>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</si>
  <si>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</si>
  <si>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</si>
  <si>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</si>
  <si>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</si>
  <si>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</si>
  <si>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</si>
  <si>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</si>
  <si>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</si>
  <si>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</si>
  <si>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</si>
  <si>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</si>
  <si>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</si>
  <si>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</si>
  <si>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</si>
  <si>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</si>
  <si>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</si>
  <si>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</si>
  <si>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</si>
  <si>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</si>
  <si>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</si>
  <si>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</si>
  <si>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</si>
  <si>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</si>
  <si>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</si>
  <si>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</si>
  <si>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</si>
  <si>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</si>
  <si>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</si>
  <si>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</si>
  <si>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</si>
  <si>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</si>
  <si>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</si>
  <si>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</si>
  <si>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</si>
  <si>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</si>
  <si>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</si>
  <si>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</si>
  <si>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</si>
  <si>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</si>
  <si>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</si>
  <si>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</si>
  <si>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</si>
  <si>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</si>
  <si>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</si>
  <si>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</si>
  <si>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</si>
  <si>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</si>
  <si>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</si>
  <si>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</si>
  <si>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</si>
  <si>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</si>
  <si>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</si>
  <si>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</si>
  <si>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</si>
  <si>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</si>
  <si>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</si>
  <si>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</si>
  <si>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</si>
  <si>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</si>
  <si>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</si>
  <si>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</si>
  <si>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</si>
  <si>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</si>
  <si>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</si>
  <si>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</si>
  <si>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</si>
  <si>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</si>
  <si>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</si>
  <si>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</si>
  <si>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</si>
  <si>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</si>
  <si>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</si>
  <si>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</si>
  <si>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</si>
  <si>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</si>
  <si>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</si>
  <si>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</si>
  <si>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</si>
  <si>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</si>
  <si>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</si>
  <si>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</si>
  <si>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</si>
  <si>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</si>
  <si>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</si>
  <si>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</si>
  <si>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</si>
  <si>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</si>
  <si>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</si>
  <si>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</si>
  <si>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</si>
  <si>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</si>
  <si>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</si>
  <si>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</si>
  <si>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</si>
  <si>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</si>
  <si>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</si>
  <si>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</si>
  <si>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</si>
  <si>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</si>
  <si>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</si>
  <si>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</si>
  <si>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</si>
  <si>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</si>
  <si>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</si>
  <si>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</si>
  <si>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</si>
  <si>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</si>
  <si>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</si>
  <si>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</si>
  <si>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</si>
  <si>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</si>
  <si>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</si>
  <si>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</si>
  <si>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</si>
  <si>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</si>
  <si>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</si>
  <si>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</si>
  <si>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</si>
  <si>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</si>
  <si>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</si>
  <si>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</si>
  <si>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</si>
  <si>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</si>
  <si>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</si>
  <si>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</si>
  <si>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</si>
  <si>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</si>
  <si>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</si>
  <si>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</si>
  <si>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</si>
  <si>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</si>
  <si>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</si>
  <si>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</si>
  <si>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</si>
  <si>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</si>
  <si>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</si>
  <si>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</si>
  <si>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</si>
  <si>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</si>
  <si>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</si>
  <si>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</si>
  <si>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</si>
  <si>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</si>
  <si>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</si>
  <si>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</si>
  <si>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</si>
  <si>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</si>
  <si>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</si>
  <si>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</si>
  <si>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</si>
  <si>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</si>
  <si>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</si>
  <si>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</si>
  <si>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</si>
  <si>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</si>
  <si>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</si>
  <si>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</si>
  <si>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</si>
  <si>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</si>
  <si>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</si>
  <si>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</si>
  <si>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</si>
  <si>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</si>
  <si>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</si>
  <si>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</si>
  <si>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</si>
  <si>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</si>
  <si>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</si>
  <si>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</si>
  <si>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</si>
  <si>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</si>
  <si>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</si>
  <si>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</si>
  <si>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</si>
  <si>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</si>
  <si>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</si>
  <si>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</si>
  <si>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</si>
  <si>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</si>
  <si>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</si>
  <si>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</si>
  <si>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</si>
  <si>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</si>
  <si>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</si>
  <si>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</si>
  <si>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</si>
  <si>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</si>
  <si>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</si>
  <si>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</si>
  <si>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</si>
  <si>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</si>
  <si>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</si>
  <si>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</si>
  <si>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</si>
  <si>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</si>
  <si>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</si>
  <si>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</si>
  <si>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</si>
  <si>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</si>
  <si>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</si>
  <si>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</si>
  <si>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</si>
  <si>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</si>
  <si>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</si>
  <si>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</si>
  <si>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</si>
  <si>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</si>
  <si>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</si>
  <si>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</si>
  <si>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</si>
  <si>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</si>
  <si>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</si>
  <si>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</si>
  <si>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</si>
  <si>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</si>
  <si>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</si>
  <si>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</si>
  <si>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</si>
  <si>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</si>
  <si>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</si>
  <si>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</si>
  <si>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</si>
  <si>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</si>
  <si>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</si>
  <si>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</si>
  <si>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</si>
  <si>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</si>
  <si>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</si>
  <si>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</si>
  <si>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</si>
  <si>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</si>
  <si>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</si>
  <si>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</si>
  <si>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</si>
  <si>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</si>
  <si>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</si>
  <si>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</si>
  <si>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</si>
  <si>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</si>
  <si>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</si>
  <si>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</si>
  <si>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</si>
  <si>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</si>
  <si>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</si>
  <si>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</si>
  <si>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</si>
  <si>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</si>
  <si>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</si>
  <si>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</si>
  <si>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</si>
  <si>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</si>
  <si>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</si>
  <si>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</si>
  <si>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</si>
  <si>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</si>
  <si>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</si>
  <si>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</si>
  <si>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</si>
  <si>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</si>
  <si>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</si>
  <si>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</si>
  <si>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</si>
  <si>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</si>
  <si>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</si>
  <si>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</si>
  <si>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</si>
  <si>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</si>
  <si>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</si>
  <si>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</si>
  <si>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</si>
  <si>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</si>
  <si>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</si>
  <si>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</si>
  <si>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</si>
  <si>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</si>
  <si>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</si>
  <si>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</si>
  <si>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</si>
  <si>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</si>
  <si>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</si>
  <si>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</si>
  <si>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</si>
  <si>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</si>
  <si>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</si>
  <si>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</si>
  <si>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</si>
  <si>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</si>
  <si>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</si>
  <si>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</si>
  <si>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</si>
  <si>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</si>
  <si>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</si>
  <si>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</si>
  <si>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</si>
  <si>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</si>
  <si>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</si>
  <si>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</si>
  <si>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</si>
  <si>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</si>
  <si>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</si>
  <si>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</si>
  <si>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</si>
  <si>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</si>
  <si>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</si>
  <si>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</si>
  <si>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</si>
  <si>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</si>
  <si>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</si>
  <si>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</si>
  <si>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</si>
  <si>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</si>
  <si>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</si>
  <si>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</si>
  <si>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</si>
  <si>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</si>
  <si>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</si>
  <si>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</si>
  <si>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</si>
  <si>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</si>
  <si>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</si>
  <si>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</si>
  <si>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</si>
  <si>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</si>
  <si>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</si>
  <si>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</si>
  <si>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</si>
  <si>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</si>
  <si>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</si>
  <si>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</si>
  <si>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</si>
  <si>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</si>
  <si>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</si>
  <si>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</si>
  <si>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</si>
  <si>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</si>
  <si>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</si>
  <si>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</si>
  <si>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</si>
  <si>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</si>
  <si>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</si>
  <si>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</si>
  <si>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</si>
  <si>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</si>
  <si>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</si>
  <si>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</si>
  <si>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</si>
  <si>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</si>
  <si>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</si>
  <si>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</si>
  <si>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</si>
  <si>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</si>
  <si>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</si>
  <si>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</si>
  <si>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</si>
  <si>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</si>
  <si>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</si>
  <si>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</si>
  <si>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</si>
  <si>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</si>
  <si>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</si>
  <si>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</si>
  <si>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</si>
  <si>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</si>
  <si>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</si>
  <si>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</si>
  <si>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</si>
  <si>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</si>
  <si>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</si>
  <si>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</si>
  <si>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</si>
  <si>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</si>
  <si>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</si>
  <si>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</si>
  <si>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</si>
  <si>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</si>
  <si>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</si>
  <si>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</si>
  <si>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</si>
  <si>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</si>
  <si>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</si>
  <si>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</si>
  <si>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</si>
  <si>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</si>
  <si>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</si>
  <si>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</si>
  <si>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</si>
  <si>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</si>
  <si>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</si>
  <si>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</si>
  <si>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</si>
  <si>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</si>
  <si>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</si>
  <si>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</si>
  <si>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</si>
  <si>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</si>
  <si>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</si>
  <si>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</si>
  <si>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</si>
  <si>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</si>
  <si>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</si>
  <si>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</si>
  <si>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</si>
  <si>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</si>
  <si>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</si>
  <si>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</si>
  <si>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</si>
  <si>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</si>
  <si>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</si>
  <si>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</si>
  <si>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</si>
  <si>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</si>
  <si>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</si>
  <si>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</si>
  <si>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</si>
  <si>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</si>
  <si>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</si>
  <si>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</si>
  <si>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</si>
  <si>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</si>
  <si>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</si>
  <si>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</si>
  <si>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</si>
  <si>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</si>
  <si>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</si>
  <si>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</si>
  <si>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</si>
  <si>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</si>
  <si>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</si>
  <si>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</si>
  <si>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</si>
  <si>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</si>
  <si>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</si>
  <si>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</si>
  <si>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</si>
  <si>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</si>
  <si>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</si>
  <si>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</si>
  <si>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</si>
  <si>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</si>
  <si>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</si>
  <si>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</si>
  <si>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</si>
  <si>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</si>
  <si>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</si>
  <si>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</si>
  <si>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</si>
  <si>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</si>
  <si>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</si>
  <si>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</si>
  <si>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</si>
  <si>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</si>
  <si>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</si>
  <si>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</si>
  <si>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</si>
  <si>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</si>
  <si>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</si>
  <si>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</si>
  <si>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</si>
  <si>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</si>
  <si>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</si>
  <si>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</si>
  <si>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</si>
  <si>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</si>
  <si>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</si>
  <si>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</si>
  <si>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</si>
  <si>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</si>
  <si>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</si>
  <si>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</si>
  <si>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</si>
  <si>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</si>
  <si>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</si>
  <si>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</si>
  <si>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</si>
  <si>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</si>
  <si>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</si>
  <si>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</si>
  <si>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</si>
  <si>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</si>
  <si>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</si>
  <si>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</si>
  <si>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</si>
  <si>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</si>
  <si>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</si>
  <si>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</si>
  <si>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</si>
  <si>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</si>
  <si>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</si>
  <si>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</si>
  <si>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</si>
  <si>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</si>
  <si>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</si>
  <si>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</si>
  <si>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</si>
  <si>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</si>
  <si>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</si>
  <si>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</si>
  <si>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</si>
  <si>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</si>
  <si>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</si>
  <si>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</si>
  <si>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</si>
  <si>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</si>
  <si>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</si>
  <si>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</si>
  <si>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</si>
  <si>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</si>
  <si>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</si>
  <si>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</si>
  <si>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</si>
  <si>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</si>
  <si>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</si>
  <si>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</si>
  <si>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</si>
  <si>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</si>
  <si>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</si>
  <si>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</si>
  <si>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</si>
  <si>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</si>
  <si>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</si>
  <si>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</si>
  <si>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</si>
  <si>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</si>
  <si>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</si>
  <si>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</si>
  <si>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</si>
  <si>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</si>
  <si>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</si>
  <si>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</si>
  <si>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</si>
  <si>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</si>
  <si>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</si>
  <si>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</si>
  <si>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</si>
  <si>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</si>
  <si>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</si>
  <si>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</si>
  <si>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</si>
  <si>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</si>
  <si>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</si>
  <si>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</si>
  <si>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</si>
  <si>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</si>
  <si>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</si>
  <si>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</si>
  <si>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</si>
  <si>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</si>
  <si>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</si>
  <si>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</si>
  <si>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</si>
  <si>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</si>
  <si>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</si>
  <si>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</si>
  <si>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</si>
  <si>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</si>
  <si>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</si>
  <si>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</si>
  <si>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</si>
  <si>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</si>
  <si>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</si>
  <si>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</si>
  <si>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</si>
  <si>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</si>
  <si>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</si>
  <si>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</si>
  <si>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</si>
  <si>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</si>
  <si>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</si>
  <si>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</si>
  <si>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</si>
  <si>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</si>
  <si>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</si>
  <si>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</si>
  <si>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</si>
  <si>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</si>
  <si>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</si>
  <si>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</si>
  <si>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</si>
  <si>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</si>
  <si>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</si>
  <si>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</si>
  <si>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</si>
  <si>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</si>
  <si>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</si>
  <si>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</si>
  <si>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</si>
  <si>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</si>
  <si>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</si>
  <si>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</si>
  <si>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</si>
  <si>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</si>
  <si>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</si>
  <si>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</si>
  <si>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</si>
  <si>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</si>
  <si>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</si>
  <si>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</si>
  <si>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</si>
  <si>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</si>
  <si>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</si>
  <si>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</si>
  <si>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</si>
  <si>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</si>
  <si>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</si>
  <si>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</si>
  <si>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</si>
  <si>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</si>
  <si>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</si>
  <si>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</si>
  <si>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</si>
  <si>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</si>
  <si>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</si>
  <si>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</si>
  <si>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</si>
  <si>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</si>
  <si>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</si>
  <si>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</si>
  <si>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</si>
  <si>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</si>
  <si>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</si>
  <si>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</si>
  <si>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</si>
  <si>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</si>
  <si>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</si>
  <si>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</si>
  <si>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</si>
  <si>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</si>
  <si>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</si>
  <si>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</si>
  <si>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</si>
  <si>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</si>
  <si>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</si>
  <si>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</si>
  <si>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</si>
  <si>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</si>
  <si>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</si>
  <si>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</si>
  <si>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</si>
  <si>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</si>
  <si>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</si>
  <si>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</si>
  <si>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</si>
  <si>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</si>
  <si>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</si>
  <si>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</si>
  <si>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</si>
  <si>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</si>
  <si>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</si>
  <si>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</si>
  <si>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</si>
  <si>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</si>
  <si>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</si>
  <si>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</si>
  <si>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</si>
  <si>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</si>
  <si>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</si>
  <si>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</si>
  <si>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</si>
  <si>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</si>
  <si>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</si>
  <si>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</si>
  <si>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</si>
  <si>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</si>
  <si>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</si>
  <si>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</si>
  <si>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</si>
  <si>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</si>
  <si>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</si>
  <si>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</si>
  <si>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</si>
  <si>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</si>
  <si>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</si>
  <si>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</si>
  <si>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</si>
  <si>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</si>
  <si>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</si>
  <si>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</si>
  <si>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</si>
  <si>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</si>
  <si>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</si>
  <si>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</si>
  <si>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</si>
  <si>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</si>
  <si>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</si>
  <si>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</si>
  <si>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</si>
  <si>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</si>
  <si>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</si>
  <si>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</si>
  <si>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</si>
  <si>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</si>
  <si>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</si>
  <si>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</si>
  <si>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</si>
  <si>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</si>
  <si>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</si>
  <si>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</si>
  <si>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</si>
  <si>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</si>
  <si>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</si>
  <si>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</si>
  <si>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</si>
  <si>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</si>
  <si>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</si>
  <si>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</si>
  <si>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</si>
  <si>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</si>
  <si>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</si>
  <si>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</si>
  <si>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</si>
  <si>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</si>
  <si>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</si>
  <si>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</si>
  <si>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</si>
  <si>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</si>
  <si>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</si>
  <si>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</si>
  <si>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</si>
  <si>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</si>
  <si>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</si>
  <si>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</si>
  <si>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</si>
  <si>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</si>
  <si>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</si>
  <si>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</si>
  <si>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</si>
  <si>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</si>
  <si>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</si>
  <si>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</si>
  <si>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</si>
  <si>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</si>
  <si>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</si>
  <si>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</si>
  <si>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</si>
  <si>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</si>
  <si>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</si>
  <si>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</si>
  <si>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</si>
  <si>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</si>
  <si>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</si>
  <si>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</si>
  <si>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</si>
  <si>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</si>
  <si>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</si>
  <si>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</si>
  <si>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</si>
  <si>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</si>
  <si>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</si>
  <si>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</si>
  <si>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</si>
  <si>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</si>
  <si>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</si>
  <si>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</si>
  <si>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</si>
  <si>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</si>
  <si>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</si>
  <si>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</si>
  <si>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</si>
  <si>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</si>
  <si>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</si>
  <si>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</si>
  <si>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</si>
  <si>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</si>
  <si>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</si>
  <si>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</si>
  <si>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</si>
  <si>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</si>
  <si>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</si>
  <si>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</si>
  <si>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</si>
  <si>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</si>
  <si>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</si>
  <si>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</si>
  <si>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</si>
  <si>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</si>
  <si>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</si>
  <si>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</si>
  <si>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</si>
  <si>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</si>
  <si>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</si>
  <si>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</si>
  <si>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</si>
  <si>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</si>
  <si>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</si>
  <si>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</si>
  <si>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</si>
  <si>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</si>
  <si>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</si>
  <si>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</si>
  <si>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</si>
  <si>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</si>
  <si>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</si>
  <si>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</si>
  <si>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</si>
  <si>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</si>
  <si>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</si>
  <si>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</si>
  <si>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</si>
  <si>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</si>
  <si>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</si>
  <si>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</si>
  <si>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</si>
  <si>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</si>
  <si>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</si>
  <si>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</si>
  <si>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</si>
  <si>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</si>
  <si>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</si>
  <si>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</si>
  <si>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</si>
  <si>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</si>
  <si>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</si>
  <si>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</si>
  <si>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</si>
  <si>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</si>
  <si>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</si>
  <si>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</si>
  <si>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</si>
  <si>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</si>
  <si>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</si>
  <si>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</si>
  <si>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</si>
  <si>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</si>
  <si>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</si>
  <si>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</si>
  <si>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</si>
  <si>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</si>
  <si>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</si>
  <si>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</si>
  <si>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</si>
  <si>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</si>
  <si>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</si>
  <si>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</si>
  <si>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</si>
  <si>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</si>
  <si>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</si>
  <si>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</si>
  <si>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</si>
  <si>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</si>
  <si>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</si>
  <si>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</si>
  <si>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</si>
  <si>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</si>
  <si>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</si>
  <si>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</si>
  <si>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</si>
  <si>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</si>
  <si>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</si>
  <si>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</si>
  <si>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</si>
  <si>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</si>
  <si>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</si>
  <si>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</si>
  <si>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</si>
  <si>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</si>
  <si>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</si>
  <si>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</si>
  <si>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</si>
  <si>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</si>
  <si>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</si>
  <si>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</si>
  <si>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</si>
  <si>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</si>
  <si>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</si>
  <si>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</si>
  <si>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</si>
  <si>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</si>
  <si>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</si>
  <si>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</si>
  <si>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</si>
  <si>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</si>
  <si>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</si>
  <si>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</si>
  <si>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</si>
  <si>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</si>
  <si>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</si>
  <si>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</si>
  <si>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</si>
  <si>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</si>
  <si>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</si>
  <si>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</si>
  <si>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</si>
  <si>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</si>
  <si>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</si>
  <si>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</si>
  <si>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</si>
  <si>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</si>
  <si>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</si>
  <si>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</si>
  <si>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</si>
  <si>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</si>
  <si>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</si>
  <si>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</si>
  <si>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</si>
  <si>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</si>
  <si>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</si>
  <si>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</si>
  <si>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</si>
  <si>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</si>
  <si>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</si>
  <si>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</si>
  <si>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</si>
  <si>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</si>
  <si>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</si>
  <si>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</si>
  <si>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</si>
  <si>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</si>
  <si>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</si>
  <si>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</si>
  <si>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</si>
  <si>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</si>
  <si>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</si>
  <si>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</si>
  <si>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</si>
  <si>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</si>
  <si>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</si>
  <si>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</si>
  <si>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</si>
  <si>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</si>
  <si>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</si>
  <si>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</si>
  <si>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</si>
  <si>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</si>
  <si>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</si>
  <si>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</si>
  <si>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</si>
  <si>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</si>
  <si>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</si>
  <si>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</si>
  <si>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</si>
  <si>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</si>
  <si>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</si>
  <si>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</si>
  <si>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</si>
  <si>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</si>
  <si>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</si>
  <si>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</si>
  <si>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</si>
  <si>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</si>
  <si>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</si>
  <si>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</si>
  <si>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</si>
  <si>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</si>
  <si>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</si>
  <si>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</si>
  <si>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</si>
  <si>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</si>
  <si>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</si>
  <si>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</si>
  <si>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</si>
  <si>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</si>
  <si>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</si>
  <si>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</si>
  <si>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</si>
  <si>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</si>
  <si>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</si>
  <si>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</si>
  <si>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</si>
  <si>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</si>
  <si>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</si>
  <si>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</si>
  <si>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</si>
  <si>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</si>
  <si>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</si>
  <si>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</si>
  <si>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</si>
  <si>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</si>
  <si>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</si>
  <si>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</si>
  <si>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</si>
  <si>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</si>
  <si>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</si>
  <si>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</si>
  <si>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</si>
  <si>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</si>
  <si>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</si>
  <si>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</si>
  <si>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</si>
  <si>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</si>
  <si>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</si>
  <si>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</si>
  <si>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</si>
  <si>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</si>
  <si>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</si>
  <si>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</si>
  <si>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</si>
  <si>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</si>
  <si>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</si>
  <si>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</si>
  <si>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</si>
  <si>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</si>
  <si>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</si>
  <si>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</si>
  <si>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</si>
  <si>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</si>
  <si>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</si>
  <si>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</si>
  <si>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</si>
  <si>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</si>
  <si>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</si>
  <si>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</si>
  <si>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</si>
  <si>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</si>
  <si>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</si>
  <si>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</si>
  <si>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</si>
  <si>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</si>
  <si>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</si>
  <si>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</si>
  <si>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</si>
  <si>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</si>
  <si>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</si>
  <si>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</si>
  <si>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</si>
  <si>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</si>
  <si>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</si>
  <si>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</si>
  <si>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</si>
  <si>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</si>
  <si>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</si>
  <si>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</si>
  <si>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</si>
  <si>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</si>
  <si>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</si>
  <si>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</si>
  <si>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</si>
  <si>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</si>
  <si>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</si>
  <si>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</si>
  <si>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</si>
  <si>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</si>
  <si>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</si>
  <si>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</si>
  <si>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</si>
  <si>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</si>
  <si>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</si>
  <si>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</si>
  <si>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</si>
  <si>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</si>
  <si>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</si>
  <si>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</si>
  <si>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</si>
  <si>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</si>
  <si>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</si>
  <si>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</si>
  <si>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</si>
  <si>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</si>
  <si>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</si>
  <si>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</si>
  <si>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</si>
  <si>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</si>
  <si>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</si>
  <si>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</si>
  <si>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</si>
  <si>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</si>
  <si>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</si>
  <si>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</si>
  <si>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</si>
  <si>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</si>
  <si>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</si>
  <si>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</si>
  <si>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</si>
  <si>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</si>
  <si>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</si>
  <si>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</si>
  <si>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</si>
  <si>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</si>
  <si>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</si>
  <si>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</si>
  <si>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</si>
  <si>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</si>
  <si>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</si>
  <si>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</si>
  <si>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</si>
  <si>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</si>
  <si>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</si>
  <si>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</si>
  <si>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</si>
  <si>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</si>
  <si>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</si>
  <si>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</si>
  <si>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</si>
  <si>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</si>
  <si>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</si>
  <si>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</si>
  <si>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</si>
  <si>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</si>
  <si>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</si>
  <si>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</si>
  <si>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</si>
  <si>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</si>
  <si>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</si>
  <si>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</si>
  <si>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</si>
  <si>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</si>
  <si>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</si>
  <si>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</si>
  <si>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</si>
  <si>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</si>
  <si>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</si>
  <si>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</si>
  <si>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</si>
  <si>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</si>
  <si>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</si>
  <si>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</si>
  <si>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</si>
  <si>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</si>
  <si>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</si>
  <si>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</si>
  <si>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</si>
  <si>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</si>
  <si>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</si>
  <si>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</si>
  <si>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</si>
  <si>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</si>
  <si>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</si>
  <si>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</si>
  <si>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</si>
  <si>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</si>
  <si>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</si>
  <si>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</si>
  <si>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</si>
  <si>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</si>
  <si>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</si>
  <si>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</si>
  <si>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</si>
  <si>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</si>
  <si>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</si>
  <si>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</si>
  <si>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</si>
  <si>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</si>
  <si>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</si>
  <si>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</si>
  <si>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</si>
  <si>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</si>
  <si>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</si>
  <si>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</si>
  <si>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</si>
  <si>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</si>
  <si>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</si>
  <si>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</si>
  <si>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</si>
  <si>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</si>
  <si>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</si>
  <si>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</si>
  <si>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</si>
  <si>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</si>
  <si>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</si>
  <si>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</si>
  <si>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</si>
  <si>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</si>
  <si>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</si>
  <si>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</si>
  <si>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</si>
  <si>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</si>
  <si>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</si>
  <si>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</si>
  <si>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</si>
  <si>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</si>
  <si>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</si>
  <si>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</si>
  <si>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</si>
  <si>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</si>
  <si>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</si>
  <si>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</si>
  <si>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</si>
  <si>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</si>
  <si>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</si>
  <si>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</si>
  <si>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</si>
  <si>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</si>
  <si>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</si>
  <si>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</si>
  <si>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</si>
  <si>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</si>
  <si>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</si>
  <si>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</si>
  <si>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</si>
  <si>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</si>
  <si>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</si>
  <si>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</si>
  <si>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</si>
  <si>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</si>
  <si>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</si>
  <si>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</si>
  <si>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</si>
  <si>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</si>
  <si>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</si>
  <si>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</si>
  <si>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</si>
  <si>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</si>
  <si>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</si>
  <si>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</si>
  <si>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</si>
  <si>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</si>
  <si>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</si>
  <si>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</si>
  <si>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</si>
  <si>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</si>
  <si>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</si>
  <si>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</si>
  <si>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</si>
  <si>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</si>
  <si>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</si>
  <si>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</si>
  <si>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</si>
  <si>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</si>
  <si>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</si>
  <si>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</si>
  <si>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</si>
  <si>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</si>
  <si>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</si>
  <si>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</si>
  <si>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</si>
  <si>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</si>
  <si>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</si>
  <si>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</si>
  <si>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</si>
  <si>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</si>
  <si>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</si>
  <si>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</si>
  <si>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</si>
  <si>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</si>
  <si>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</si>
  <si>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</si>
  <si>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</si>
  <si>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</si>
  <si>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</si>
  <si>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</si>
  <si>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</si>
  <si>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</si>
  <si>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</si>
  <si>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</si>
  <si>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</si>
  <si>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</si>
  <si>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</si>
  <si>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</si>
  <si>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</si>
  <si>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</si>
  <si>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</si>
  <si>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</si>
  <si>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</si>
  <si>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</si>
  <si>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</si>
  <si>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</si>
  <si>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</si>
  <si>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</si>
  <si>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</si>
  <si>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</si>
  <si>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</si>
  <si>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</si>
  <si>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</si>
  <si>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</si>
  <si>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</si>
  <si>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</si>
  <si>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</si>
  <si>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</si>
  <si>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</si>
  <si>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</si>
  <si>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</si>
  <si>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</si>
  <si>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</si>
  <si>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</si>
  <si>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</si>
  <si>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</si>
  <si>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</si>
  <si>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</si>
  <si>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</si>
  <si>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</si>
  <si>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</si>
  <si>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</si>
  <si>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</si>
  <si>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</si>
  <si>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</si>
  <si>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</si>
  <si>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</si>
  <si>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</si>
  <si>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</si>
  <si>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</si>
  <si>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</si>
  <si>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</si>
  <si>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</si>
  <si>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</si>
  <si>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</si>
  <si>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</si>
  <si>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</si>
  <si>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</si>
  <si>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</si>
  <si>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</si>
  <si>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</si>
  <si>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</si>
  <si>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</si>
  <si>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</si>
  <si>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</si>
  <si>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</si>
  <si>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</si>
  <si>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</si>
  <si>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</si>
  <si>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</si>
  <si>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</si>
  <si>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</si>
  <si>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</si>
  <si>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</si>
  <si>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</si>
  <si>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</si>
  <si>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</si>
  <si>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</si>
  <si>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</si>
  <si>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</si>
  <si>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</si>
  <si>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</si>
  <si>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</si>
  <si>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</si>
  <si>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</si>
  <si>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</si>
  <si>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</si>
  <si>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</si>
  <si>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</si>
  <si>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</si>
  <si>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</si>
  <si>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</si>
  <si>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</si>
  <si>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</si>
  <si>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</si>
  <si>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</si>
  <si>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</si>
  <si>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</si>
  <si>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</si>
  <si>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</si>
  <si>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</si>
  <si>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</si>
  <si>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</si>
  <si>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</si>
  <si>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</si>
  <si>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</si>
  <si>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</si>
  <si>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</si>
  <si>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</si>
  <si>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</si>
  <si>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</si>
  <si>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</si>
  <si>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</si>
  <si>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</si>
  <si>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</si>
  <si>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</si>
  <si>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</si>
  <si>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</si>
  <si>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</si>
  <si>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</si>
  <si>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</si>
  <si>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</si>
  <si>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</si>
  <si>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</si>
  <si>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</si>
  <si>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</si>
  <si>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</si>
  <si>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</si>
  <si>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</si>
  <si>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</si>
  <si>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</si>
  <si>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</si>
  <si>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</si>
  <si>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</si>
  <si>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</si>
  <si>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</si>
  <si>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</si>
  <si>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</si>
  <si>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</si>
  <si>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</si>
  <si>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</si>
  <si>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</si>
  <si>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</si>
  <si>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</si>
  <si>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</si>
  <si>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</si>
  <si>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</si>
  <si>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</si>
  <si>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</si>
  <si>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</si>
  <si>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</si>
  <si>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</si>
  <si>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</si>
  <si>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</si>
  <si>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</si>
  <si>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</si>
  <si>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</si>
  <si>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</si>
  <si>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</si>
  <si>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</si>
  <si>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</si>
  <si>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</si>
  <si>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</si>
  <si>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</si>
  <si>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</si>
  <si>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</si>
  <si>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</si>
  <si>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</si>
  <si>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</si>
  <si>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</si>
  <si>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</si>
  <si>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</si>
  <si>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</si>
  <si>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</si>
  <si>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</si>
  <si>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</si>
  <si>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</si>
  <si>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</si>
  <si>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</si>
  <si>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</si>
  <si>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</si>
  <si>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</si>
  <si>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</si>
  <si>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</si>
  <si>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</si>
  <si>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</si>
  <si>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</si>
  <si>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</si>
  <si>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</si>
  <si>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</si>
  <si>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</si>
  <si>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</si>
  <si>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</si>
  <si>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</si>
  <si>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</si>
  <si>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</si>
  <si>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</si>
  <si>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</si>
  <si>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</si>
  <si>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</si>
  <si>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</si>
  <si>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</si>
  <si>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</si>
  <si>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</si>
  <si>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</si>
  <si>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</si>
  <si>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</si>
  <si>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</si>
  <si>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</si>
  <si>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</si>
  <si>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</si>
  <si>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</si>
  <si>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</si>
  <si>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</si>
  <si>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</si>
  <si>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</si>
  <si>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</si>
  <si>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</si>
  <si>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</si>
  <si>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</si>
  <si>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</si>
  <si>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</si>
  <si>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</si>
  <si>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</si>
  <si>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</si>
  <si>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</si>
  <si>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</si>
  <si>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</si>
  <si>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</si>
  <si>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</si>
  <si>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</si>
  <si>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</si>
  <si>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</si>
  <si>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</si>
  <si>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</si>
  <si>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</si>
  <si>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</si>
  <si>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</si>
  <si>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</si>
  <si>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</si>
  <si>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</si>
  <si>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</si>
  <si>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</si>
  <si>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</si>
  <si>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</si>
  <si>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</si>
  <si>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</si>
  <si>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</si>
  <si>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</si>
  <si>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</si>
  <si>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</si>
  <si>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</si>
  <si>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</si>
  <si>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</si>
  <si>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</si>
  <si>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</si>
  <si>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</si>
  <si>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</si>
  <si>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</si>
  <si>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</si>
  <si>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</si>
  <si>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</si>
  <si>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</si>
  <si>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</si>
  <si>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</si>
  <si>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</si>
  <si>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</si>
  <si>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</si>
  <si>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</si>
  <si>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</si>
  <si>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</si>
  <si>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</si>
  <si>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</si>
  <si>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</si>
  <si>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</si>
  <si>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</si>
  <si>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</si>
  <si>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</si>
  <si>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</si>
  <si>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</si>
  <si>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</si>
  <si>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</si>
  <si>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</si>
  <si>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</si>
  <si>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</si>
  <si>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</si>
  <si>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</si>
  <si>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</si>
  <si>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</si>
  <si>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</si>
  <si>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</si>
  <si>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</si>
  <si>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</si>
  <si>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</si>
  <si>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</si>
  <si>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</si>
  <si>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</si>
  <si>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</si>
  <si>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</si>
  <si>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</si>
  <si>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</si>
  <si>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</si>
  <si>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</si>
  <si>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</si>
  <si>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</si>
  <si>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</si>
  <si>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</si>
  <si>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</si>
  <si>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</si>
  <si>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</si>
  <si>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</si>
  <si>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</si>
  <si>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</si>
  <si>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</si>
  <si>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</si>
  <si>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</si>
  <si>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</si>
  <si>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</si>
  <si>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</si>
  <si>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</si>
  <si>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</si>
  <si>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</si>
  <si>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</si>
  <si>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</si>
  <si>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</si>
  <si>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</si>
  <si>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</si>
  <si>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</si>
  <si>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</si>
  <si>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</si>
  <si>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</si>
  <si>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</si>
  <si>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</si>
  <si>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</si>
  <si>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</si>
  <si>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</si>
  <si>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</si>
  <si>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</si>
  <si>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</si>
  <si>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</si>
  <si>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</si>
  <si>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</si>
  <si>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</si>
  <si>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</si>
  <si>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</si>
  <si>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</si>
  <si>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</si>
  <si>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</si>
  <si>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</si>
  <si>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</si>
  <si>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</si>
  <si>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</si>
  <si>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</si>
  <si>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</si>
  <si>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</si>
  <si>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</si>
  <si>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</si>
  <si>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</si>
  <si>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</si>
  <si>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</si>
  <si>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</si>
  <si>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</si>
  <si>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</si>
  <si>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</si>
  <si>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</si>
  <si>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</si>
  <si>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</si>
  <si>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</si>
  <si>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</si>
  <si>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</si>
  <si>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</si>
  <si>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</si>
  <si>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</si>
  <si>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</si>
  <si>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</si>
  <si>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</si>
  <si>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</si>
  <si>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</si>
  <si>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</si>
  <si>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</si>
  <si>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</si>
  <si>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</si>
  <si>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</si>
  <si>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</si>
  <si>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</si>
  <si>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</si>
  <si>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</si>
  <si>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</si>
  <si>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</si>
  <si>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</si>
  <si>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</si>
  <si>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</si>
  <si>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</si>
  <si>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</si>
  <si>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</si>
  <si>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</si>
  <si>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</si>
  <si>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</si>
  <si>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</si>
  <si>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</si>
  <si>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</si>
  <si>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</si>
  <si>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</si>
  <si>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</si>
  <si>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</si>
  <si>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</si>
  <si>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</si>
  <si>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</si>
  <si>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</si>
  <si>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</si>
  <si>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</si>
  <si>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</si>
  <si>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</si>
  <si>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</si>
  <si>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</si>
  <si>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</si>
  <si>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</si>
  <si>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</si>
  <si>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</si>
  <si>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</si>
  <si>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</si>
  <si>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</si>
  <si>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</si>
  <si>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</si>
  <si>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</si>
  <si>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</si>
  <si>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</si>
  <si>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</si>
  <si>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</si>
  <si>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</si>
  <si>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</si>
  <si>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</si>
  <si>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</si>
  <si>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</si>
  <si>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</si>
  <si>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</si>
  <si>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</si>
  <si>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</si>
  <si>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</si>
  <si>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</si>
  <si>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</si>
  <si>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</si>
  <si>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</si>
  <si>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</si>
  <si>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</si>
  <si>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</si>
  <si>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</si>
  <si>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</si>
  <si>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</si>
  <si>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</si>
  <si>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</si>
  <si>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</si>
  <si>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</si>
  <si>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</si>
  <si>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</si>
  <si>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</si>
  <si>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</si>
  <si>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</si>
  <si>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</si>
  <si>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</si>
  <si>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</si>
  <si>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</si>
  <si>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</si>
  <si>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</si>
  <si>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</si>
  <si>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</si>
  <si>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</si>
  <si>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</si>
  <si>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</si>
  <si>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</si>
  <si>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</si>
  <si>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</si>
  <si>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</si>
  <si>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</si>
  <si>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</si>
  <si>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</si>
  <si>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</si>
  <si>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</si>
  <si>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</si>
  <si>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</si>
  <si>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</si>
  <si>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</si>
  <si>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</si>
  <si>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</si>
  <si>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</si>
  <si>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</si>
  <si>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</si>
  <si>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</si>
  <si>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</si>
  <si>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</si>
  <si>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</si>
  <si>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</si>
  <si>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</si>
  <si>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</si>
  <si>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</si>
  <si>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</si>
  <si>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</si>
  <si>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</si>
  <si>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</si>
  <si>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</si>
  <si>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</si>
  <si>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</si>
  <si>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</si>
  <si>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</si>
  <si>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</si>
  <si>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</si>
  <si>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</si>
  <si>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</si>
  <si>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</si>
  <si>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</si>
  <si>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</si>
  <si>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</si>
  <si>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</si>
  <si>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</si>
  <si>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</si>
  <si>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</si>
  <si>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</si>
  <si>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</si>
  <si>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</si>
  <si>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</si>
  <si>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</si>
  <si>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</si>
  <si>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</si>
  <si>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</si>
  <si>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</si>
  <si>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</si>
  <si>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</si>
  <si>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</si>
  <si>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</si>
  <si>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</si>
  <si>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</si>
  <si>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</si>
  <si>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</si>
  <si>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</si>
  <si>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</si>
  <si>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</si>
  <si>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</si>
  <si>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</si>
  <si>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</si>
  <si>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</si>
  <si>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</si>
  <si>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</si>
  <si>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</si>
  <si>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</si>
  <si>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</si>
  <si>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</si>
  <si>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</si>
  <si>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</si>
  <si>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</si>
  <si>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</si>
  <si>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</si>
  <si>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</si>
  <si>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</si>
  <si>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</si>
  <si>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</si>
  <si>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</si>
  <si>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</si>
  <si>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</si>
  <si>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</si>
  <si>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</si>
  <si>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</si>
  <si>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</si>
  <si>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</si>
  <si>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</si>
  <si>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</si>
  <si>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</si>
  <si>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</si>
  <si>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</si>
  <si>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</si>
  <si>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</si>
  <si>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</si>
  <si>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</si>
  <si>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</si>
  <si>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</si>
  <si>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</si>
  <si>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</si>
  <si>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</si>
  <si>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</si>
  <si>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</si>
  <si>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</si>
  <si>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</si>
  <si>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</si>
  <si>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</si>
  <si>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</si>
  <si>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</si>
  <si>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</si>
  <si>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</si>
  <si>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</si>
  <si>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</si>
  <si>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</si>
  <si>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</si>
  <si>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</si>
  <si>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</si>
  <si>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</si>
  <si>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</si>
  <si>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</si>
  <si>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</si>
  <si>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</si>
  <si>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</si>
  <si>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</si>
  <si>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</si>
  <si>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</si>
  <si>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</si>
  <si>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</si>
  <si>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</si>
  <si>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</si>
  <si>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</si>
  <si>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</si>
  <si>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</si>
  <si>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</si>
  <si>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</si>
  <si>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</si>
  <si>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</si>
  <si>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</si>
  <si>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</si>
  <si>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</si>
  <si>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</si>
  <si>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</si>
  <si>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</si>
  <si>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</si>
  <si>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</si>
  <si>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</si>
  <si>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</si>
  <si>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</si>
  <si>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</si>
  <si>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</si>
  <si>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</si>
  <si>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</si>
  <si>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</si>
  <si>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</si>
  <si>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</si>
  <si>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</si>
  <si>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</si>
  <si>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</si>
  <si>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</si>
  <si>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</si>
  <si>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</si>
  <si>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</si>
  <si>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</si>
  <si>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</si>
  <si>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</si>
  <si>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</si>
  <si>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</si>
  <si>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</si>
  <si>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</si>
  <si>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</si>
  <si>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</si>
  <si>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</si>
  <si>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</si>
  <si>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</si>
  <si>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</si>
  <si>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</si>
  <si>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</si>
  <si>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</si>
  <si>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</si>
  <si>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</si>
  <si>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</si>
  <si>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</si>
  <si>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</si>
  <si>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</si>
  <si>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</si>
  <si>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</si>
  <si>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</si>
  <si>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</si>
  <si>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</si>
  <si>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</si>
  <si>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</si>
  <si>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</si>
  <si>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</si>
  <si>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</si>
  <si>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</si>
  <si>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</si>
  <si>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</si>
  <si>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</si>
  <si>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</si>
  <si>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</si>
  <si>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</si>
  <si>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</si>
  <si>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</si>
  <si>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</si>
  <si>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</si>
  <si>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</si>
  <si>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</si>
  <si>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</si>
  <si>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</si>
  <si>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</si>
  <si>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</si>
  <si>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</si>
  <si>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</si>
  <si>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</si>
  <si>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</si>
  <si>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</si>
  <si>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</si>
  <si>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</si>
  <si>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</si>
  <si>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</si>
  <si>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</si>
  <si>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</si>
  <si>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</si>
  <si>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</si>
  <si>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</si>
  <si>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</si>
  <si>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</si>
  <si>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</si>
  <si>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</si>
  <si>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</si>
  <si>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</si>
  <si>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</si>
  <si>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</si>
  <si>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</si>
  <si>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</si>
  <si>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</si>
  <si>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</si>
  <si>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</si>
  <si>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</si>
  <si>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</si>
  <si>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</si>
  <si>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</si>
  <si>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</si>
  <si>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</si>
  <si>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</si>
  <si>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</si>
  <si>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</si>
  <si>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</si>
  <si>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</si>
  <si>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</si>
  <si>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</si>
  <si>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</si>
  <si>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</si>
  <si>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</si>
  <si>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</si>
  <si>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</si>
  <si>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</si>
  <si>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</si>
  <si>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</si>
  <si>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</si>
  <si>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</si>
  <si>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</si>
  <si>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</si>
  <si>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</si>
  <si>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</si>
  <si>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</si>
  <si>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</si>
  <si>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</si>
  <si>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</si>
  <si>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</si>
  <si>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</si>
  <si>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</si>
  <si>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</si>
  <si>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</si>
  <si>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</si>
  <si>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</si>
  <si>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</si>
  <si>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</si>
  <si>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</si>
  <si>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</si>
  <si>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</si>
  <si>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</si>
  <si>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</si>
  <si>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</si>
  <si>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</si>
  <si>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</si>
  <si>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</si>
  <si>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</si>
  <si>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</si>
  <si>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</si>
  <si>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</si>
  <si>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</si>
  <si>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</si>
  <si>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</si>
  <si>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</si>
  <si>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</si>
  <si>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</si>
  <si>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</si>
  <si>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</si>
  <si>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</si>
  <si>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</si>
  <si>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</si>
  <si>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</si>
  <si>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</si>
  <si>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</si>
  <si>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</si>
  <si>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</si>
  <si>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</si>
  <si>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</si>
  <si>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</si>
  <si>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</si>
  <si>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</si>
  <si>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</si>
  <si>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</si>
  <si>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</si>
  <si>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</si>
  <si>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</si>
  <si>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</si>
  <si>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</si>
  <si>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</si>
  <si>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</si>
  <si>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</si>
  <si>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</si>
  <si>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</si>
  <si>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</si>
  <si>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</si>
  <si>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</si>
  <si>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</si>
  <si>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</si>
  <si>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</si>
  <si>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</si>
  <si>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</si>
  <si>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</si>
  <si>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</si>
  <si>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</si>
  <si>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</si>
  <si>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</si>
  <si>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</si>
  <si>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</si>
  <si>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</si>
  <si>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</si>
  <si>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</si>
  <si>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</si>
  <si>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</si>
  <si>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</si>
  <si>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</si>
  <si>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</si>
  <si>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</si>
  <si>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</si>
  <si>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</si>
  <si>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</si>
  <si>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</si>
  <si>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</si>
  <si>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</si>
  <si>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</si>
  <si>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</si>
  <si>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</si>
  <si>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</si>
  <si>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</si>
  <si>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</si>
  <si>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</si>
  <si>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</si>
  <si>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</si>
  <si>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</si>
  <si>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</si>
  <si>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</si>
  <si>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</si>
  <si>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</si>
  <si>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</si>
  <si>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</si>
  <si>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</si>
  <si>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</si>
  <si>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</si>
  <si>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</si>
  <si>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</si>
  <si>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</si>
  <si>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</si>
  <si>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</si>
  <si>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</si>
  <si>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</si>
  <si>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</si>
  <si>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</si>
  <si>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</si>
  <si>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</si>
  <si>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</si>
  <si>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</si>
  <si>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</si>
  <si>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</si>
  <si>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</si>
  <si>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</si>
  <si>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</si>
  <si>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</si>
  <si>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</si>
  <si>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</si>
  <si>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</si>
  <si>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</si>
  <si>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</si>
  <si>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</si>
  <si>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</si>
  <si>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</si>
  <si>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</si>
  <si>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</si>
  <si>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</si>
  <si>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</si>
  <si>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</si>
  <si>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</si>
  <si>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</si>
  <si>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</si>
  <si>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</si>
  <si>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</si>
  <si>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</si>
  <si>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</si>
  <si>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</si>
  <si>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</si>
  <si>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</si>
  <si>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</si>
  <si>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</si>
  <si>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</si>
  <si>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</si>
  <si>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</si>
  <si>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</si>
  <si>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</si>
  <si>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</si>
  <si>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</si>
  <si>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</si>
  <si>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</si>
  <si>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</si>
  <si>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</si>
  <si>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</si>
  <si>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</si>
  <si>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</si>
  <si>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</si>
  <si>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</si>
  <si>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</si>
  <si>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</si>
  <si>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</si>
  <si>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</si>
  <si>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</si>
  <si>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</si>
  <si>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</si>
  <si>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</si>
  <si>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</si>
  <si>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</si>
  <si>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</si>
  <si>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</si>
  <si>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</si>
  <si>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</si>
  <si>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</si>
  <si>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</si>
  <si>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</si>
  <si>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</si>
  <si>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</si>
  <si>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</si>
  <si>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</si>
  <si>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</si>
  <si>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</si>
  <si>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</si>
  <si>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</si>
  <si>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</si>
  <si>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</si>
  <si>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</si>
  <si>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</si>
  <si>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</si>
  <si>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</si>
  <si>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</si>
  <si>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</si>
  <si>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</si>
  <si>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</si>
  <si>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</si>
  <si>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</si>
  <si>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</si>
  <si>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</si>
  <si>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</si>
  <si>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</si>
  <si>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</si>
  <si>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</si>
  <si>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</si>
  <si>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</si>
  <si>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</si>
  <si>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</si>
  <si>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</si>
  <si>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</si>
  <si>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</si>
  <si>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</si>
  <si>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</si>
  <si>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</si>
  <si>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</si>
  <si>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</si>
  <si>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</si>
  <si>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</si>
  <si>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</si>
  <si>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</si>
  <si>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</si>
  <si>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</si>
  <si>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</si>
  <si>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</si>
  <si>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</si>
  <si>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</si>
  <si>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</si>
  <si>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</si>
  <si>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</si>
  <si>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</si>
  <si>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</si>
  <si>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</si>
  <si>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</si>
  <si>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</si>
  <si>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</si>
  <si>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</si>
  <si>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</si>
  <si>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</si>
  <si>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</si>
  <si>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</si>
  <si>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</si>
  <si>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</si>
  <si>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</si>
  <si>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</si>
  <si>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</si>
  <si>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</si>
  <si>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</si>
  <si>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</si>
  <si>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</si>
  <si>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</si>
  <si>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</si>
  <si>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</si>
  <si>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</si>
  <si>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</si>
  <si>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</si>
  <si>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</si>
  <si>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</si>
  <si>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</si>
  <si>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</si>
  <si>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</si>
  <si>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</si>
  <si>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</si>
  <si>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</si>
  <si>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</si>
  <si>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</si>
  <si>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</si>
  <si>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</si>
  <si>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</si>
  <si>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</si>
  <si>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</si>
  <si>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</si>
  <si>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</si>
  <si>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</si>
  <si>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</si>
  <si>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</si>
  <si>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</si>
  <si>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</si>
  <si>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</si>
  <si>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</si>
  <si>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</si>
  <si>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</si>
  <si>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</si>
  <si>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</si>
  <si>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</si>
  <si>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</si>
  <si>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</si>
  <si>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</si>
  <si>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</si>
  <si>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</si>
  <si>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</si>
  <si>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</si>
  <si>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</si>
  <si>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</si>
  <si>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</si>
  <si>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</si>
  <si>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</si>
  <si>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</si>
  <si>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</si>
  <si>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</si>
  <si>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</si>
  <si>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</si>
  <si>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</si>
  <si>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</si>
  <si>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</si>
  <si>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</si>
  <si>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</si>
  <si>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</si>
  <si>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</si>
  <si>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</si>
  <si>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</si>
  <si>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</si>
  <si>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</si>
  <si>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</si>
  <si>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</si>
  <si>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</si>
  <si>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</si>
  <si>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</si>
  <si>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</si>
  <si>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</si>
  <si>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</si>
  <si>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</si>
  <si>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</si>
  <si>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</si>
  <si>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</si>
  <si>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</si>
  <si>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</si>
  <si>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</si>
  <si>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</si>
  <si>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</si>
  <si>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</si>
  <si>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</si>
  <si>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</si>
  <si>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</si>
  <si>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</si>
  <si>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</si>
  <si>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</si>
  <si>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</si>
  <si>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</si>
  <si>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</si>
  <si>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</si>
  <si>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</si>
  <si>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</si>
  <si>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</si>
  <si>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</si>
  <si>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</si>
  <si>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</si>
  <si>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</si>
  <si>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</si>
  <si>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</si>
  <si>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</si>
  <si>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</si>
  <si>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</si>
  <si>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</si>
  <si>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</si>
  <si>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</si>
  <si>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</si>
  <si>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</si>
  <si>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</si>
  <si>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</si>
  <si>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</si>
  <si>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</si>
  <si>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</si>
  <si>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</si>
  <si>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</si>
  <si>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</si>
  <si>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</si>
  <si>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</si>
  <si>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</si>
  <si>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</si>
  <si>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</si>
  <si>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</si>
  <si>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</si>
  <si>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</si>
  <si>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</si>
  <si>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</si>
  <si>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</si>
  <si>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</si>
  <si>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</si>
  <si>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</si>
  <si>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</si>
  <si>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</si>
  <si>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</si>
  <si>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</si>
  <si>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</si>
  <si>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</si>
  <si>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</si>
  <si>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</si>
  <si>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</si>
  <si>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</si>
  <si>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</si>
  <si>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</si>
  <si>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</si>
  <si>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</si>
  <si>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</si>
  <si>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</si>
  <si>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</si>
  <si>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</si>
  <si>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</si>
  <si>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</si>
  <si>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</si>
  <si>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</si>
  <si>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</si>
  <si>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</si>
  <si>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</si>
  <si>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</si>
  <si>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</si>
  <si>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</si>
  <si>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</si>
  <si>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</si>
  <si>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</si>
  <si>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</si>
  <si>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</si>
  <si>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</si>
  <si>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</si>
  <si>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</si>
  <si>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</si>
  <si>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</si>
  <si>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</si>
  <si>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</si>
  <si>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</si>
  <si>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</si>
  <si>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</si>
  <si>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</si>
  <si>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</si>
  <si>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</si>
  <si>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</si>
  <si>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</si>
  <si>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</si>
  <si>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</si>
  <si>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</si>
  <si>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</si>
  <si>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</si>
  <si>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</si>
  <si>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</si>
  <si>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</si>
  <si>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</si>
  <si>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</si>
  <si>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</si>
  <si>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</si>
  <si>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</si>
  <si>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</si>
  <si>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</si>
  <si>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</si>
  <si>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</si>
  <si>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</si>
  <si>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</si>
  <si>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</si>
  <si>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</si>
  <si>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</si>
  <si>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</si>
  <si>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</si>
  <si>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</si>
  <si>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</si>
  <si>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</si>
  <si>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</si>
  <si>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</si>
  <si>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</si>
  <si>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</si>
  <si>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</si>
  <si>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</si>
  <si>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</si>
  <si>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</si>
  <si>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</si>
  <si>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</si>
  <si>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</si>
  <si>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</si>
  <si>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</si>
  <si>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</si>
  <si>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</si>
  <si>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</si>
  <si>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</si>
  <si>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</si>
  <si>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</si>
  <si>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</si>
  <si>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</si>
  <si>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</si>
  <si>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</si>
  <si>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</si>
  <si>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</si>
  <si>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</si>
  <si>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</si>
  <si>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</si>
  <si>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</si>
  <si>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</si>
  <si>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</si>
  <si>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</si>
  <si>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</si>
  <si>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</si>
  <si>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</si>
  <si>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</si>
  <si>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</si>
  <si>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</si>
  <si>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</si>
  <si>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</si>
  <si>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</si>
  <si>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</si>
  <si>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</si>
  <si>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</si>
  <si>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</si>
  <si>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</si>
  <si>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</si>
  <si>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</si>
  <si>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</si>
  <si>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</si>
  <si>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</si>
  <si>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</si>
  <si>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</si>
  <si>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</si>
  <si>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</si>
  <si>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</si>
  <si>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</si>
  <si>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</si>
  <si>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</si>
  <si>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</si>
  <si>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</si>
  <si>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</si>
  <si>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</si>
  <si>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</si>
  <si>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</si>
  <si>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</si>
  <si>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</si>
  <si>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</si>
  <si>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</si>
  <si>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</si>
  <si>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</si>
  <si>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</si>
  <si>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</si>
  <si>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</si>
  <si>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</si>
  <si>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</si>
  <si>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</si>
  <si>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</si>
  <si>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</si>
  <si>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</si>
  <si>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</si>
  <si>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</si>
  <si>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</si>
  <si>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</si>
  <si>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</si>
  <si>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</si>
  <si>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</si>
  <si>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</si>
  <si>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</si>
  <si>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</si>
  <si>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</si>
  <si>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</si>
  <si>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</si>
  <si>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</si>
  <si>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</si>
  <si>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</si>
  <si>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</si>
  <si>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</si>
  <si>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</si>
  <si>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</si>
  <si>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</si>
  <si>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</si>
  <si>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</si>
  <si>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</si>
  <si>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</si>
  <si>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</si>
  <si>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</si>
  <si>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</si>
  <si>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</si>
  <si>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</si>
  <si>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</si>
  <si>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</si>
  <si>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</si>
  <si>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</si>
  <si>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</si>
  <si>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</si>
  <si>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</si>
  <si>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</si>
  <si>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</si>
  <si>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</si>
  <si>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</si>
  <si>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</si>
  <si>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</si>
  <si>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</si>
  <si>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</si>
  <si>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</si>
  <si>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</si>
  <si>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</si>
  <si>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</si>
  <si>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</si>
  <si>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</si>
  <si>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</si>
  <si>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</si>
  <si>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</si>
  <si>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</si>
  <si>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</si>
  <si>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</si>
  <si>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</si>
  <si>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</si>
  <si>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</si>
  <si>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</si>
  <si>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</si>
  <si>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</si>
  <si>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</si>
  <si>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</si>
  <si>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</si>
  <si>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</si>
  <si>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</si>
  <si>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</si>
  <si>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</si>
  <si>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</si>
  <si>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</si>
  <si>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</si>
  <si>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</si>
  <si>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</si>
  <si>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</si>
  <si>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</si>
  <si>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</si>
  <si>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</si>
  <si>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</si>
  <si>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</si>
  <si>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</si>
  <si>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</si>
  <si>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</si>
  <si>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</si>
  <si>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</si>
  <si>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</si>
  <si>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</si>
  <si>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</si>
  <si>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</si>
  <si>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</si>
  <si>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</si>
  <si>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</si>
  <si>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</si>
  <si>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</si>
  <si>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</si>
  <si>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</si>
  <si>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</si>
  <si>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</si>
  <si>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</si>
  <si>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</si>
  <si>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</si>
  <si>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</si>
  <si>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</si>
  <si>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</si>
  <si>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</si>
  <si>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</si>
  <si>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</si>
  <si>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</si>
  <si>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</si>
  <si>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</si>
  <si>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</si>
  <si>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</si>
  <si>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</si>
  <si>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</si>
  <si>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</si>
  <si>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</si>
  <si>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</si>
  <si>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</si>
  <si>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</si>
  <si>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</si>
  <si>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</si>
  <si>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</si>
  <si>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</si>
  <si>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</si>
  <si>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</si>
  <si>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</si>
  <si>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</si>
  <si>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</si>
  <si>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</si>
  <si>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</si>
  <si>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</si>
  <si>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</si>
  <si>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</si>
  <si>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</si>
  <si>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</si>
  <si>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</si>
  <si>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</si>
  <si>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</si>
  <si>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</si>
  <si>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</si>
  <si>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</si>
  <si>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</si>
  <si>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</si>
  <si>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</si>
  <si>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</si>
  <si>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</si>
  <si>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</si>
  <si>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</si>
  <si>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</si>
  <si>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</si>
  <si>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</si>
  <si>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</si>
  <si>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</si>
  <si>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</si>
  <si>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</si>
  <si>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</si>
  <si>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</si>
  <si>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</si>
  <si>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</si>
  <si>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</si>
  <si>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</si>
  <si>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</si>
  <si>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</si>
  <si>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</si>
  <si>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</si>
  <si>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</si>
  <si>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</si>
  <si>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</si>
  <si>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</si>
  <si>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</si>
  <si>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</si>
  <si>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</si>
  <si>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</si>
  <si>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</si>
  <si>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</si>
  <si>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</si>
  <si>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</si>
  <si>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</si>
  <si>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</si>
  <si>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</si>
  <si>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</si>
  <si>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</si>
  <si>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</si>
  <si>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</si>
  <si>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</si>
  <si>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</si>
  <si>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</si>
  <si>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</si>
  <si>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</si>
  <si>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</si>
  <si>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</si>
  <si>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</si>
  <si>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</si>
  <si>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</si>
  <si>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</si>
  <si>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</si>
  <si>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</si>
  <si>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</si>
  <si>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</si>
  <si>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</si>
  <si>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</si>
  <si>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</si>
  <si>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</si>
  <si>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</si>
  <si>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</si>
  <si>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</si>
  <si>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</si>
  <si>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</si>
  <si>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</si>
  <si>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</si>
  <si>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</si>
  <si>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</si>
  <si>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</si>
  <si>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</si>
  <si>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</si>
  <si>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</si>
  <si>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</si>
  <si>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</si>
  <si>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</si>
  <si>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</si>
  <si>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</si>
  <si>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</si>
  <si>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</si>
  <si>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</si>
  <si>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</si>
  <si>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</si>
  <si>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</si>
  <si>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</si>
  <si>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</si>
  <si>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</si>
  <si>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</si>
  <si>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</si>
  <si>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</si>
  <si>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</si>
  <si>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</si>
  <si>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</si>
  <si>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</si>
  <si>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</si>
  <si>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</si>
  <si>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</si>
  <si>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</si>
  <si>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</si>
  <si>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</si>
  <si>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</si>
  <si>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</si>
  <si>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</si>
  <si>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</si>
  <si>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</si>
  <si>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</si>
  <si>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</si>
  <si>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</si>
  <si>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</si>
  <si>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</si>
  <si>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</si>
  <si>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</si>
  <si>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</si>
  <si>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</si>
  <si>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</si>
  <si>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</si>
  <si>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</si>
  <si>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</si>
  <si>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</si>
  <si>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</si>
  <si>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</si>
  <si>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</si>
  <si>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</si>
  <si>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</si>
  <si>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</si>
  <si>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</si>
  <si>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</si>
  <si>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</si>
  <si>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</si>
  <si>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</si>
  <si>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</si>
  <si>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</si>
  <si>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</si>
  <si>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</si>
  <si>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</si>
  <si>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</si>
  <si>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</si>
  <si>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</si>
  <si>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</si>
  <si>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</si>
  <si>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</si>
  <si>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</si>
  <si>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</si>
  <si>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</si>
  <si>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</si>
  <si>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</si>
  <si>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</si>
  <si>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</si>
  <si>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</si>
  <si>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</si>
  <si>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</si>
  <si>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</si>
  <si>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</si>
  <si>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</si>
  <si>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</si>
  <si>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</si>
  <si>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</si>
  <si>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</si>
  <si>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</si>
  <si>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</si>
  <si>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</si>
  <si>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</si>
  <si>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</si>
  <si>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</si>
  <si>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</si>
  <si>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</si>
  <si>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</si>
  <si>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</si>
  <si>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</si>
  <si>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</si>
  <si>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</si>
  <si>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</si>
  <si>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</si>
  <si>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</si>
  <si>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</si>
  <si>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</si>
  <si>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</si>
  <si>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</si>
  <si>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</si>
  <si>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</si>
  <si>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</si>
  <si>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</si>
  <si>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</si>
  <si>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</si>
  <si>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</si>
  <si>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</si>
  <si>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</si>
  <si>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</si>
  <si>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</si>
  <si>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</si>
  <si>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</si>
  <si>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</si>
  <si>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</si>
  <si>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</si>
  <si>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</si>
  <si>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</si>
  <si>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</si>
  <si>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</si>
  <si>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</si>
  <si>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</si>
  <si>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</si>
  <si>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</si>
  <si>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</si>
  <si>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</si>
  <si>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</si>
  <si>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</si>
  <si>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</si>
  <si>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</si>
  <si>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</si>
  <si>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</si>
  <si>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</si>
  <si>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</si>
  <si>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</si>
  <si>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</si>
  <si>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</si>
  <si>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</si>
  <si>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</si>
  <si>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</si>
  <si>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</si>
  <si>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</si>
  <si>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</si>
  <si>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</si>
  <si>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</si>
  <si>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</si>
  <si>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</si>
  <si>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</si>
  <si>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</si>
  <si>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</si>
  <si>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</si>
  <si>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</si>
  <si>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</si>
  <si>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</si>
  <si>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</si>
  <si>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</si>
  <si>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</si>
  <si>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</si>
  <si>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</si>
  <si>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</si>
  <si>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</si>
  <si>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</si>
  <si>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</si>
  <si>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</si>
  <si>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</si>
  <si>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</si>
  <si>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</si>
  <si>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</si>
  <si>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</si>
  <si>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</si>
  <si>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</si>
  <si>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</si>
  <si>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</si>
  <si>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</si>
  <si>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</si>
  <si>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</si>
  <si>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</si>
  <si>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</si>
  <si>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</si>
  <si>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</si>
  <si>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</si>
  <si>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</si>
  <si>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</si>
  <si>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</si>
  <si>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</si>
  <si>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</si>
  <si>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</si>
  <si>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</si>
  <si>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</si>
  <si>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</si>
  <si>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</si>
  <si>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</si>
  <si>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</si>
  <si>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</si>
  <si>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</si>
  <si>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</si>
  <si>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</si>
  <si>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</si>
  <si>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</si>
  <si>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</si>
  <si>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</si>
  <si>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</si>
  <si>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</si>
  <si>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</si>
  <si>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</si>
  <si>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</si>
  <si>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</si>
  <si>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</si>
  <si>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</si>
  <si>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</si>
  <si>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</si>
  <si>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</si>
  <si>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</si>
  <si>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</si>
  <si>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</si>
  <si>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</si>
  <si>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</si>
  <si>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</si>
  <si>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</si>
  <si>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</si>
  <si>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</si>
  <si>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</si>
  <si>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</si>
  <si>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</si>
  <si>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</si>
  <si>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</si>
  <si>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</si>
  <si>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</si>
  <si>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</si>
  <si>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</si>
  <si>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</si>
  <si>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</si>
  <si>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</si>
  <si>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</si>
  <si>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</si>
  <si>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</si>
  <si>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</si>
  <si>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</si>
  <si>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</si>
  <si>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</si>
  <si>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</si>
  <si>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</si>
  <si>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</si>
  <si>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</si>
  <si>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</si>
  <si>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</si>
  <si>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</si>
  <si>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</si>
  <si>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</si>
  <si>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</si>
  <si>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</si>
  <si>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</si>
  <si>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</si>
  <si>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</si>
  <si>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</si>
  <si>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</si>
  <si>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</si>
  <si>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</si>
  <si>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</si>
  <si>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</si>
  <si>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</si>
  <si>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</si>
  <si>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</si>
  <si>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</si>
  <si>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</si>
  <si>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</si>
  <si>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</si>
  <si>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</si>
  <si>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</si>
  <si>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</si>
  <si>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</si>
  <si>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</si>
  <si>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</si>
  <si>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</si>
  <si>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</si>
  <si>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</si>
  <si>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</si>
  <si>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</si>
  <si>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</si>
  <si>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</si>
  <si>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</si>
  <si>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</si>
  <si>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</si>
  <si>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</si>
  <si>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</si>
  <si>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</si>
  <si>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</si>
  <si>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</si>
  <si>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</si>
  <si>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</si>
  <si>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</si>
  <si>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</si>
  <si>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</si>
  <si>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</si>
  <si>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</si>
  <si>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</si>
  <si>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</si>
  <si>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</si>
  <si>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</si>
  <si>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</si>
  <si>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</si>
  <si>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</si>
  <si>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</si>
  <si>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</si>
  <si>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</si>
  <si>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</si>
  <si>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</si>
  <si>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</si>
  <si>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</si>
  <si>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</si>
  <si>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</si>
  <si>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</si>
  <si>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</si>
  <si>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</si>
  <si>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</si>
  <si>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</si>
  <si>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</si>
  <si>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</si>
  <si>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</si>
  <si>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</si>
  <si>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</si>
  <si>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</si>
  <si>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</si>
  <si>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</si>
  <si>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</si>
  <si>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</si>
  <si>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</si>
  <si>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</si>
  <si>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</si>
  <si>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</si>
  <si>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</si>
  <si>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</si>
  <si>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</si>
  <si>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</si>
  <si>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</si>
  <si>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</si>
  <si>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</si>
  <si>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</si>
  <si>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</si>
  <si>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</si>
  <si>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</si>
  <si>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</si>
  <si>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</si>
  <si>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</si>
  <si>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</si>
  <si>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</si>
  <si>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</si>
  <si>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</si>
  <si>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</si>
  <si>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</si>
  <si>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</si>
  <si>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</si>
  <si>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</si>
  <si>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</si>
  <si>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</si>
  <si>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</si>
  <si>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</si>
  <si>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</si>
  <si>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</si>
  <si>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</si>
  <si>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</si>
  <si>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</si>
  <si>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</si>
  <si>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</si>
  <si>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</si>
  <si>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</si>
  <si>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</si>
  <si>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</si>
  <si>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</si>
  <si>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</si>
  <si>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</si>
  <si>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</si>
  <si>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</si>
  <si>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</si>
  <si>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</si>
  <si>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</si>
  <si>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</si>
  <si>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</si>
  <si>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</si>
  <si>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</si>
  <si>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</si>
  <si>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</si>
  <si>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</si>
  <si>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</si>
  <si>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</si>
  <si>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</si>
  <si>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</si>
  <si>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</si>
  <si>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</si>
  <si>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</si>
  <si>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</si>
  <si>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</si>
  <si>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</si>
  <si>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</si>
  <si>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</si>
  <si>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</si>
  <si>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</si>
  <si>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</si>
  <si>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</si>
  <si>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</si>
  <si>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</si>
  <si>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</si>
  <si>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</si>
  <si>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</si>
  <si>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</si>
  <si>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</si>
  <si>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</si>
  <si>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</si>
  <si>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</si>
  <si>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</si>
  <si>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</si>
  <si>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</si>
  <si>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</si>
  <si>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</si>
  <si>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</si>
  <si>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</si>
  <si>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</si>
  <si>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</si>
  <si>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</si>
  <si>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</si>
  <si>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</si>
  <si>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</si>
  <si>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</si>
  <si>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</si>
  <si>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</si>
  <si>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</si>
  <si>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</si>
  <si>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</si>
  <si>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</si>
  <si>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</si>
  <si>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</si>
  <si>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</si>
  <si>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</si>
  <si>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</si>
  <si>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</si>
  <si>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</si>
  <si>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</si>
  <si>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</si>
  <si>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</si>
  <si>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</si>
  <si>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</si>
  <si>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</si>
  <si>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</si>
  <si>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</si>
  <si>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</si>
  <si>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</si>
  <si>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</si>
  <si>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</si>
  <si>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</si>
  <si>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</si>
  <si>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</si>
  <si>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</si>
  <si>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</si>
  <si>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</si>
  <si>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</si>
  <si>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</si>
  <si>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</si>
  <si>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</si>
  <si>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</si>
  <si>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</si>
  <si>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</si>
  <si>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</si>
  <si>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</si>
  <si>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</si>
  <si>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</si>
  <si>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</si>
  <si>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</si>
  <si>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</si>
  <si>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</si>
  <si>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</si>
  <si>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</si>
  <si>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</si>
  <si>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</si>
  <si>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</si>
  <si>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</si>
  <si>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</si>
  <si>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</si>
  <si>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</si>
  <si>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</si>
  <si>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</si>
  <si>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</si>
  <si>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</si>
  <si>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</si>
  <si>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</si>
  <si>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</si>
  <si>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</si>
  <si>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</si>
  <si>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</si>
  <si>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</si>
  <si>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</si>
  <si>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</si>
  <si>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</si>
  <si>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</si>
  <si>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</si>
  <si>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</si>
  <si>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</si>
  <si>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</si>
  <si>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</si>
  <si>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</si>
  <si>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</si>
  <si>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</si>
  <si>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</si>
  <si>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</si>
  <si>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</si>
  <si>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</si>
  <si>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</si>
  <si>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</si>
  <si>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</si>
  <si>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</si>
  <si>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</si>
  <si>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</si>
  <si>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</si>
  <si>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</si>
  <si>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</si>
  <si>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</si>
  <si>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</si>
  <si>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</si>
  <si>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</si>
  <si>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</si>
  <si>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</si>
  <si>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</si>
  <si>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</si>
  <si>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</si>
  <si>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</si>
  <si>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</si>
  <si>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</si>
  <si>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</si>
  <si>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</si>
  <si>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</si>
  <si>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</si>
  <si>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</si>
  <si>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</si>
  <si>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</si>
  <si>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</si>
  <si>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</si>
  <si>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</si>
  <si>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</si>
  <si>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</si>
  <si>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</si>
  <si>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</si>
  <si>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</si>
  <si>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</si>
  <si>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</si>
  <si>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</si>
  <si>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</si>
  <si>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</si>
  <si>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</si>
  <si>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</si>
  <si>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</si>
  <si>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</si>
  <si>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</si>
  <si>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</si>
  <si>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</si>
  <si>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</si>
  <si>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</si>
  <si>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</si>
  <si>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</si>
  <si>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</si>
  <si>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</si>
  <si>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</si>
  <si>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</si>
  <si>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</si>
  <si>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</si>
  <si>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</si>
  <si>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</si>
  <si>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</si>
  <si>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</si>
  <si>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</si>
  <si>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</si>
  <si>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</si>
  <si>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</si>
  <si>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</si>
  <si>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</si>
  <si>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</si>
  <si>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</si>
  <si>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</si>
  <si>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</si>
  <si>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</si>
  <si>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</si>
  <si>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</si>
  <si>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</si>
  <si>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</si>
  <si>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</si>
  <si>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</si>
  <si>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</si>
  <si>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</si>
  <si>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</si>
  <si>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</si>
  <si>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</si>
  <si>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</si>
  <si>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</si>
  <si>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</si>
  <si>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</si>
  <si>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</si>
  <si>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</si>
  <si>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</si>
  <si>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</si>
  <si>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</si>
  <si>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</si>
  <si>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</si>
  <si>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</si>
  <si>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</si>
  <si>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</si>
  <si>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</si>
  <si>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</si>
  <si>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</si>
  <si>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</si>
  <si>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</si>
  <si>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</si>
  <si>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</si>
  <si>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</si>
  <si>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</si>
  <si>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</si>
  <si>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</si>
  <si>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</si>
  <si>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</si>
  <si>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</si>
  <si>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</si>
  <si>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</si>
  <si>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</si>
  <si>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</si>
  <si>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</si>
  <si>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</si>
  <si>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</si>
  <si>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</si>
  <si>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</si>
  <si>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</si>
  <si>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</si>
  <si>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</si>
  <si>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</si>
  <si>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</si>
  <si>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</si>
  <si>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</si>
  <si>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</si>
  <si>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</si>
  <si>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</si>
  <si>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</si>
  <si>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</si>
  <si>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</si>
  <si>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</si>
  <si>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</si>
  <si>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</si>
  <si>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</si>
  <si>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</si>
  <si>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</si>
  <si>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</si>
  <si>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</si>
  <si>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</si>
  <si>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</si>
  <si>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</si>
  <si>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</si>
  <si>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</si>
  <si>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</si>
  <si>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</si>
  <si>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</si>
  <si>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</si>
  <si>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</si>
  <si>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</si>
  <si>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</si>
  <si>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</si>
  <si>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</si>
  <si>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</si>
  <si>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</si>
  <si>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</si>
  <si>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</si>
  <si>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</si>
  <si>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</si>
  <si>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</si>
  <si>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</si>
  <si>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</si>
  <si>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</si>
  <si>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</si>
  <si>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</si>
  <si>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</si>
  <si>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</si>
  <si>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</si>
  <si>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</si>
  <si>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</si>
  <si>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</si>
  <si>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</si>
  <si>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</si>
  <si>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</si>
  <si>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</si>
  <si>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</si>
  <si>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</si>
  <si>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</si>
  <si>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</si>
  <si>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</si>
  <si>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</si>
  <si>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</si>
  <si>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</si>
  <si>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</si>
  <si>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</si>
  <si>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</si>
  <si>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</si>
  <si>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</si>
  <si>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</si>
  <si>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</si>
  <si>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</si>
  <si>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</si>
  <si>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</si>
  <si>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</si>
  <si>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</si>
  <si>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</si>
  <si>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</si>
  <si>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</si>
  <si>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</si>
  <si>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</si>
  <si>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</si>
  <si>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</si>
  <si>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</si>
  <si>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</si>
  <si>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</si>
  <si>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</si>
  <si>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</si>
  <si>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</si>
  <si>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</si>
  <si>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</si>
  <si>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</si>
  <si>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</si>
  <si>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</si>
  <si>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</si>
  <si>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</si>
  <si>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</si>
  <si>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</si>
  <si>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</si>
  <si>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</si>
  <si>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</si>
  <si>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</si>
  <si>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</si>
  <si>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</si>
  <si>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</si>
  <si>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</si>
  <si>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</si>
  <si>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</si>
  <si>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</si>
  <si>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</si>
  <si>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</si>
  <si>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</si>
  <si>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</si>
  <si>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</si>
  <si>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</si>
  <si>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</si>
  <si>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</si>
  <si>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</si>
  <si>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</si>
  <si>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</si>
  <si>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</si>
  <si>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</si>
  <si>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</si>
  <si>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</si>
  <si>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</si>
  <si>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</si>
  <si>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</si>
  <si>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</si>
  <si>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</si>
  <si>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</si>
  <si>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</si>
  <si>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</si>
  <si>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</si>
  <si>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</si>
  <si>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</si>
  <si>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</si>
  <si>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</si>
  <si>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</si>
  <si>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</si>
  <si>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</si>
  <si>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</si>
  <si>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</si>
  <si>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</si>
  <si>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</si>
  <si>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</si>
  <si>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</si>
  <si>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</si>
  <si>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</si>
  <si>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</si>
  <si>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</si>
  <si>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</si>
  <si>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</si>
  <si>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</si>
  <si>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</si>
  <si>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</si>
  <si>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</si>
  <si>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</si>
  <si>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</si>
  <si>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</si>
  <si>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</si>
  <si>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</si>
  <si>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</si>
  <si>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</si>
  <si>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</si>
  <si>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</si>
  <si>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</si>
  <si>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</si>
  <si>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</si>
  <si>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</si>
  <si>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</si>
  <si>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</si>
  <si>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</si>
  <si>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</si>
  <si>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</si>
  <si>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</si>
  <si>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</si>
  <si>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</si>
  <si>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</si>
  <si>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</si>
  <si>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</si>
  <si>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</si>
  <si>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</si>
  <si>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</si>
  <si>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</si>
  <si>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</si>
  <si>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</si>
  <si>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</si>
  <si>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</si>
  <si>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</si>
  <si>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</si>
  <si>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</si>
  <si>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</si>
  <si>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</si>
  <si>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</si>
  <si>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</si>
  <si>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</si>
  <si>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</si>
  <si>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</si>
  <si>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</si>
  <si>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</si>
  <si>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</si>
  <si>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</si>
  <si>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</si>
  <si>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</si>
  <si>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</si>
  <si>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</si>
  <si>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</si>
  <si>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</si>
  <si>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</si>
  <si>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</si>
  <si>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</si>
  <si>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</si>
  <si>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</si>
  <si>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</si>
  <si>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</si>
  <si>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</si>
  <si>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</si>
  <si>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</si>
  <si>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</si>
  <si>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</si>
  <si>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</si>
  <si>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</si>
  <si>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</si>
  <si>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</si>
  <si>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</si>
  <si>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</si>
  <si>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</si>
  <si>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</si>
  <si>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</si>
  <si>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</si>
  <si>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</si>
  <si>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</si>
  <si>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</si>
  <si>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</si>
  <si>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</si>
  <si>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</si>
  <si>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</si>
  <si>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</si>
  <si>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</si>
  <si>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</si>
  <si>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</si>
  <si>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</si>
  <si>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</si>
  <si>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</si>
  <si>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</si>
  <si>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</si>
  <si>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</si>
  <si>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</si>
  <si>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</si>
  <si>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</si>
  <si>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</si>
  <si>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</si>
  <si>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</si>
  <si>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</si>
  <si>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</si>
  <si>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</si>
  <si>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</si>
  <si>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</si>
  <si>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</si>
  <si>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</si>
  <si>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</si>
  <si>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</si>
  <si>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</si>
  <si>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</si>
  <si>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</si>
  <si>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</si>
  <si>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</si>
  <si>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</si>
  <si>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</si>
  <si>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</si>
  <si>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</si>
  <si>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</si>
  <si>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</si>
  <si>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</si>
  <si>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</si>
  <si>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</si>
  <si>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حقوق شهریور 3.6</t>
  </si>
  <si>
    <t>4/7/1397</t>
  </si>
  <si>
    <t>به حساب بورس مهدی معادل 1864 تا وغدیر 213.7</t>
  </si>
  <si>
    <t>تعداد 187551 عدد سهام وغدیر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</si>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</sst>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A4" workbookViewId="0">
      <selection activeCell="B13" sqref="B1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4232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4241</v>
      </c>
      <c r="B3" s="18">
        <v>830000</v>
      </c>
      <c r="C3" s="18">
        <v>0</v>
      </c>
      <c r="D3" s="121">
        <f t="shared" ref="D3:D26" si="0">B3-C3</f>
        <v>830000</v>
      </c>
      <c r="E3" s="20" t="s">
        <v>4243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4265</v>
      </c>
      <c r="B4" s="18">
        <v>-52440</v>
      </c>
      <c r="C4" s="18">
        <v>0</v>
      </c>
      <c r="D4" s="117">
        <f t="shared" si="0"/>
        <v>-52440</v>
      </c>
      <c r="E4" s="103" t="s">
        <v>4272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4274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4277</v>
      </c>
      <c r="B6" s="18">
        <v>-200000</v>
      </c>
      <c r="C6" s="18">
        <v>0</v>
      </c>
      <c r="D6" s="117">
        <f t="shared" si="0"/>
        <v>-200000</v>
      </c>
      <c r="E6" s="19" t="s">
        <v>4278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4279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4280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4280</v>
      </c>
      <c r="B9" s="18">
        <v>-30000</v>
      </c>
      <c r="C9" s="18">
        <v>0</v>
      </c>
      <c r="D9" s="117">
        <f t="shared" si="0"/>
        <v>-30000</v>
      </c>
      <c r="E9" s="21" t="s">
        <v>4281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-178000</v>
      </c>
      <c r="C10" s="18">
        <v>0</v>
      </c>
      <c r="D10" s="117">
        <f t="shared" si="0"/>
        <v>-178000</v>
      </c>
      <c r="E10" s="19" t="s">
        <v>4284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4285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4231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/>
      <c r="C13" s="18">
        <v>0</v>
      </c>
      <c r="D13" s="117">
        <f t="shared" si="0"/>
        <v>0</v>
      </c>
      <c r="E13" s="20"/>
      <c r="F13" s="100">
        <v>23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4169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4183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4183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4213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4213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4221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4238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97927</v>
      </c>
      <c r="C27" s="117">
        <f>SUM(C2:C26)</f>
        <v>7906317</v>
      </c>
      <c r="D27" s="117">
        <f>SUM(D2:D26)</f>
        <v>-7808390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7247860</v>
      </c>
      <c r="H28" s="18">
        <f>SUM(H2:H26)</f>
        <v>237189510</v>
      </c>
      <c r="I28" s="18">
        <f>SUM(I2:I26)</f>
        <v>-229941650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19635.272480428706</v>
      </c>
      <c r="I33" s="18">
        <f>G33*I28/G28</f>
        <v>-19035.272480428706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4244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4268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4077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4282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4284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4286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4288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/>
      <c r="E48" s="41"/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-49817015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B218" sqref="B21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907</v>
      </c>
      <c r="H2" s="36">
        <f>IF(B2&gt;0,1,0)</f>
        <v>1</v>
      </c>
      <c r="I2" s="11">
        <f>B2*(G2-H2)</f>
        <v>15130200</v>
      </c>
      <c r="J2" s="53">
        <f>C2*(G2-H2)</f>
        <v>15130200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906</v>
      </c>
      <c r="H3" s="36">
        <f t="shared" ref="H3:H66" si="2">IF(B3&gt;0,1,0)</f>
        <v>1</v>
      </c>
      <c r="I3" s="11">
        <f t="shared" ref="I3:I66" si="3">B3*(G3-H3)</f>
        <v>18009500000</v>
      </c>
      <c r="J3" s="53">
        <f t="shared" ref="J3:J66" si="4">C3*(G3-H3)</f>
        <v>10305235000</v>
      </c>
      <c r="K3" s="53">
        <f t="shared" ref="K3:K66" si="5">D3*(G3-H3)</f>
        <v>7704265000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906</v>
      </c>
      <c r="H4" s="36">
        <f t="shared" si="2"/>
        <v>0</v>
      </c>
      <c r="I4" s="11">
        <f t="shared" si="3"/>
        <v>0</v>
      </c>
      <c r="J4" s="53">
        <f t="shared" si="4"/>
        <v>7701000</v>
      </c>
      <c r="K4" s="53">
        <f t="shared" si="5"/>
        <v>-7701000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904</v>
      </c>
      <c r="H5" s="36">
        <f t="shared" si="2"/>
        <v>1</v>
      </c>
      <c r="I5" s="11">
        <f t="shared" si="3"/>
        <v>1806000000</v>
      </c>
      <c r="J5" s="53">
        <f t="shared" si="4"/>
        <v>0</v>
      </c>
      <c r="K5" s="53">
        <f t="shared" si="5"/>
        <v>1806000000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897</v>
      </c>
      <c r="H6" s="36">
        <f t="shared" si="2"/>
        <v>0</v>
      </c>
      <c r="I6" s="11">
        <f t="shared" si="3"/>
        <v>-4485000</v>
      </c>
      <c r="J6" s="53">
        <f t="shared" si="4"/>
        <v>0</v>
      </c>
      <c r="K6" s="53">
        <f t="shared" si="5"/>
        <v>-4485000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893</v>
      </c>
      <c r="H7" s="36">
        <f t="shared" si="2"/>
        <v>0</v>
      </c>
      <c r="I7" s="11">
        <f t="shared" si="3"/>
        <v>-1072046500</v>
      </c>
      <c r="J7" s="53">
        <f t="shared" si="4"/>
        <v>0</v>
      </c>
      <c r="K7" s="53">
        <f t="shared" si="5"/>
        <v>-1072046500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892</v>
      </c>
      <c r="H8" s="36">
        <f t="shared" si="2"/>
        <v>0</v>
      </c>
      <c r="I8" s="11">
        <f t="shared" si="3"/>
        <v>-178400000</v>
      </c>
      <c r="J8" s="53">
        <f t="shared" si="4"/>
        <v>0</v>
      </c>
      <c r="K8" s="53">
        <f t="shared" si="5"/>
        <v>-178400000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890</v>
      </c>
      <c r="H9" s="36">
        <f t="shared" si="2"/>
        <v>0</v>
      </c>
      <c r="I9" s="11">
        <f t="shared" si="3"/>
        <v>-627895000</v>
      </c>
      <c r="J9" s="53">
        <f t="shared" si="4"/>
        <v>0</v>
      </c>
      <c r="K9" s="53">
        <f t="shared" si="5"/>
        <v>-627895000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881</v>
      </c>
      <c r="H10" s="36">
        <f t="shared" si="2"/>
        <v>0</v>
      </c>
      <c r="I10" s="11">
        <f t="shared" si="3"/>
        <v>-176200000</v>
      </c>
      <c r="J10" s="53">
        <f t="shared" si="4"/>
        <v>0</v>
      </c>
      <c r="K10" s="53">
        <f t="shared" si="5"/>
        <v>-176200000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881</v>
      </c>
      <c r="H11" s="36">
        <f t="shared" si="2"/>
        <v>1</v>
      </c>
      <c r="I11" s="11">
        <f t="shared" si="3"/>
        <v>880000000</v>
      </c>
      <c r="J11" s="53">
        <f t="shared" si="4"/>
        <v>0</v>
      </c>
      <c r="K11" s="53">
        <f t="shared" si="5"/>
        <v>880000000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877</v>
      </c>
      <c r="H12" s="36">
        <f t="shared" si="2"/>
        <v>0</v>
      </c>
      <c r="I12" s="11">
        <f t="shared" si="3"/>
        <v>-263100000</v>
      </c>
      <c r="J12" s="53">
        <f t="shared" si="4"/>
        <v>0</v>
      </c>
      <c r="K12" s="53">
        <f t="shared" si="5"/>
        <v>-263100000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872</v>
      </c>
      <c r="H13" s="36">
        <f t="shared" si="2"/>
        <v>0</v>
      </c>
      <c r="I13" s="11">
        <f t="shared" si="3"/>
        <v>-54064000</v>
      </c>
      <c r="J13" s="53">
        <f t="shared" si="4"/>
        <v>0</v>
      </c>
      <c r="K13" s="53">
        <f t="shared" si="5"/>
        <v>-54064000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872</v>
      </c>
      <c r="H14" s="36">
        <f t="shared" si="2"/>
        <v>1</v>
      </c>
      <c r="I14" s="11">
        <f t="shared" si="3"/>
        <v>1742000000</v>
      </c>
      <c r="J14" s="53">
        <f t="shared" si="4"/>
        <v>0</v>
      </c>
      <c r="K14" s="53">
        <f t="shared" si="5"/>
        <v>1742000000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871</v>
      </c>
      <c r="H15" s="36">
        <f t="shared" si="2"/>
        <v>1</v>
      </c>
      <c r="I15" s="11">
        <f t="shared" si="3"/>
        <v>1566000000</v>
      </c>
      <c r="J15" s="53">
        <f t="shared" si="4"/>
        <v>0</v>
      </c>
      <c r="K15" s="53">
        <f t="shared" si="5"/>
        <v>1566000000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871</v>
      </c>
      <c r="H16" s="36">
        <f t="shared" si="2"/>
        <v>0</v>
      </c>
      <c r="I16" s="11">
        <f t="shared" si="3"/>
        <v>-174200000</v>
      </c>
      <c r="J16" s="53">
        <f t="shared" si="4"/>
        <v>0</v>
      </c>
      <c r="K16" s="53">
        <f t="shared" si="5"/>
        <v>-174200000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867</v>
      </c>
      <c r="H17" s="36">
        <f t="shared" si="2"/>
        <v>0</v>
      </c>
      <c r="I17" s="11">
        <f t="shared" si="3"/>
        <v>-1734000000</v>
      </c>
      <c r="J17" s="53">
        <f t="shared" si="4"/>
        <v>0</v>
      </c>
      <c r="K17" s="53">
        <f t="shared" si="5"/>
        <v>-1734000000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866</v>
      </c>
      <c r="H18" s="36">
        <f t="shared" si="2"/>
        <v>0</v>
      </c>
      <c r="I18" s="11">
        <f t="shared" si="3"/>
        <v>-259800000</v>
      </c>
      <c r="J18" s="53">
        <f t="shared" si="4"/>
        <v>0</v>
      </c>
      <c r="K18" s="53">
        <f t="shared" si="5"/>
        <v>-259800000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865</v>
      </c>
      <c r="H19" s="36">
        <f t="shared" si="2"/>
        <v>0</v>
      </c>
      <c r="I19" s="11">
        <f t="shared" si="3"/>
        <v>-173000000</v>
      </c>
      <c r="J19" s="53">
        <f t="shared" si="4"/>
        <v>0</v>
      </c>
      <c r="K19" s="53">
        <f t="shared" si="5"/>
        <v>-173000000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863</v>
      </c>
      <c r="H20" s="36">
        <f t="shared" si="2"/>
        <v>1</v>
      </c>
      <c r="I20" s="11">
        <f t="shared" si="3"/>
        <v>233678718</v>
      </c>
      <c r="J20" s="53">
        <f t="shared" si="4"/>
        <v>127103624</v>
      </c>
      <c r="K20" s="53">
        <f t="shared" si="5"/>
        <v>106575094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861</v>
      </c>
      <c r="H21" s="36">
        <f t="shared" si="2"/>
        <v>0</v>
      </c>
      <c r="I21" s="11">
        <f t="shared" si="3"/>
        <v>-1296407700</v>
      </c>
      <c r="J21" s="53">
        <f t="shared" si="4"/>
        <v>0</v>
      </c>
      <c r="K21" s="53">
        <f t="shared" si="5"/>
        <v>-1296407700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858</v>
      </c>
      <c r="H22" s="36">
        <f t="shared" si="2"/>
        <v>1</v>
      </c>
      <c r="I22" s="11">
        <f t="shared" si="3"/>
        <v>2571000000</v>
      </c>
      <c r="J22" s="53">
        <f t="shared" si="4"/>
        <v>0</v>
      </c>
      <c r="K22" s="53">
        <f t="shared" si="5"/>
        <v>2571000000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857</v>
      </c>
      <c r="H23" s="36">
        <f t="shared" si="2"/>
        <v>1</v>
      </c>
      <c r="I23" s="11">
        <f t="shared" si="3"/>
        <v>856000000</v>
      </c>
      <c r="J23" s="53">
        <f t="shared" si="4"/>
        <v>0</v>
      </c>
      <c r="K23" s="53">
        <f t="shared" si="5"/>
        <v>856000000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856</v>
      </c>
      <c r="H24" s="36">
        <f t="shared" si="2"/>
        <v>0</v>
      </c>
      <c r="I24" s="11">
        <f t="shared" si="3"/>
        <v>-2568770400</v>
      </c>
      <c r="J24" s="53">
        <f t="shared" si="4"/>
        <v>0</v>
      </c>
      <c r="K24" s="53">
        <f t="shared" si="5"/>
        <v>-2568770400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841</v>
      </c>
      <c r="H25" s="36">
        <f t="shared" si="2"/>
        <v>1</v>
      </c>
      <c r="I25" s="11">
        <f t="shared" si="3"/>
        <v>1260000000</v>
      </c>
      <c r="J25" s="53">
        <f t="shared" si="4"/>
        <v>0</v>
      </c>
      <c r="K25" s="53">
        <f t="shared" si="5"/>
        <v>1260000000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833</v>
      </c>
      <c r="H26" s="36">
        <f t="shared" si="2"/>
        <v>0</v>
      </c>
      <c r="I26" s="11">
        <f t="shared" si="3"/>
        <v>-136612000</v>
      </c>
      <c r="J26" s="53">
        <f t="shared" si="4"/>
        <v>0</v>
      </c>
      <c r="K26" s="53">
        <f t="shared" si="5"/>
        <v>-136612000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832</v>
      </c>
      <c r="H27" s="36">
        <f t="shared" si="2"/>
        <v>1</v>
      </c>
      <c r="I27" s="11">
        <f t="shared" si="3"/>
        <v>165695583</v>
      </c>
      <c r="J27" s="53">
        <f t="shared" si="4"/>
        <v>89260203</v>
      </c>
      <c r="K27" s="53">
        <f t="shared" si="5"/>
        <v>76435380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830</v>
      </c>
      <c r="H28" s="36">
        <f t="shared" si="2"/>
        <v>0</v>
      </c>
      <c r="I28" s="11">
        <f t="shared" si="3"/>
        <v>-183430000</v>
      </c>
      <c r="J28" s="53">
        <f t="shared" si="4"/>
        <v>-183430000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830</v>
      </c>
      <c r="H29" s="36">
        <f t="shared" si="2"/>
        <v>0</v>
      </c>
      <c r="I29" s="11">
        <f t="shared" si="3"/>
        <v>-415415000</v>
      </c>
      <c r="J29" s="53">
        <f t="shared" si="4"/>
        <v>0</v>
      </c>
      <c r="K29" s="53">
        <f t="shared" si="5"/>
        <v>-415415000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830</v>
      </c>
      <c r="H30" s="36">
        <f t="shared" si="2"/>
        <v>0</v>
      </c>
      <c r="I30" s="11">
        <f t="shared" si="3"/>
        <v>-12450000000</v>
      </c>
      <c r="J30" s="53">
        <f t="shared" si="4"/>
        <v>-12450000000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813</v>
      </c>
      <c r="H31" s="36">
        <f t="shared" si="2"/>
        <v>0</v>
      </c>
      <c r="I31" s="11">
        <f t="shared" si="3"/>
        <v>-2447861700</v>
      </c>
      <c r="J31" s="53">
        <f t="shared" si="4"/>
        <v>0</v>
      </c>
      <c r="K31" s="53">
        <f t="shared" si="5"/>
        <v>-2447861700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811</v>
      </c>
      <c r="H32" s="36">
        <f t="shared" si="2"/>
        <v>0</v>
      </c>
      <c r="I32" s="11">
        <f t="shared" si="3"/>
        <v>-2437784900</v>
      </c>
      <c r="J32" s="53">
        <f t="shared" si="4"/>
        <v>0</v>
      </c>
      <c r="K32" s="53">
        <f t="shared" si="5"/>
        <v>-2437784900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810</v>
      </c>
      <c r="H33" s="36">
        <f t="shared" si="2"/>
        <v>0</v>
      </c>
      <c r="I33" s="11">
        <f t="shared" si="3"/>
        <v>-725355000</v>
      </c>
      <c r="J33" s="53">
        <f t="shared" si="4"/>
        <v>0</v>
      </c>
      <c r="K33" s="53">
        <f t="shared" si="5"/>
        <v>-725355000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810</v>
      </c>
      <c r="H34" s="36">
        <f t="shared" si="2"/>
        <v>0</v>
      </c>
      <c r="I34" s="11">
        <f t="shared" si="3"/>
        <v>0</v>
      </c>
      <c r="J34" s="53">
        <f t="shared" si="4"/>
        <v>810000000</v>
      </c>
      <c r="K34" s="53">
        <f t="shared" si="5"/>
        <v>-810000000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801</v>
      </c>
      <c r="H35" s="36">
        <f t="shared" si="2"/>
        <v>1</v>
      </c>
      <c r="I35" s="11">
        <f t="shared" si="3"/>
        <v>41977600</v>
      </c>
      <c r="J35" s="53">
        <f t="shared" si="4"/>
        <v>-17330400</v>
      </c>
      <c r="K35" s="53">
        <f t="shared" si="5"/>
        <v>59308000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801</v>
      </c>
      <c r="H36" s="36">
        <f t="shared" si="2"/>
        <v>0</v>
      </c>
      <c r="I36" s="11">
        <f t="shared" si="3"/>
        <v>0</v>
      </c>
      <c r="J36" s="53">
        <f t="shared" si="4"/>
        <v>17352063</v>
      </c>
      <c r="K36" s="53">
        <f t="shared" si="5"/>
        <v>-17352063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791</v>
      </c>
      <c r="H37" s="36">
        <f t="shared" si="2"/>
        <v>0</v>
      </c>
      <c r="I37" s="11">
        <f t="shared" si="3"/>
        <v>-43505000</v>
      </c>
      <c r="J37" s="53">
        <f t="shared" si="4"/>
        <v>0</v>
      </c>
      <c r="K37" s="53">
        <f t="shared" si="5"/>
        <v>-43505000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790</v>
      </c>
      <c r="H38" s="36">
        <f t="shared" si="2"/>
        <v>1</v>
      </c>
      <c r="I38" s="11">
        <f t="shared" si="3"/>
        <v>2367000000</v>
      </c>
      <c r="J38" s="53">
        <f t="shared" si="4"/>
        <v>2367000000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789</v>
      </c>
      <c r="H39" s="36">
        <f t="shared" si="2"/>
        <v>1</v>
      </c>
      <c r="I39" s="11">
        <f t="shared" si="3"/>
        <v>1970000000</v>
      </c>
      <c r="J39" s="53">
        <f t="shared" si="4"/>
        <v>1970000000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789</v>
      </c>
      <c r="H40" s="36">
        <f t="shared" si="2"/>
        <v>0</v>
      </c>
      <c r="I40" s="11">
        <f t="shared" si="3"/>
        <v>-39450000</v>
      </c>
      <c r="J40" s="53">
        <f t="shared" si="4"/>
        <v>0</v>
      </c>
      <c r="K40" s="53">
        <f t="shared" si="5"/>
        <v>-39450000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789</v>
      </c>
      <c r="H41" s="36">
        <f t="shared" si="2"/>
        <v>1</v>
      </c>
      <c r="I41" s="11">
        <f t="shared" si="3"/>
        <v>2364000000</v>
      </c>
      <c r="J41" s="53">
        <f t="shared" si="4"/>
        <v>0</v>
      </c>
      <c r="K41" s="53">
        <f t="shared" si="5"/>
        <v>2364000000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786</v>
      </c>
      <c r="H42" s="36">
        <f t="shared" si="2"/>
        <v>0</v>
      </c>
      <c r="I42" s="11">
        <f t="shared" si="3"/>
        <v>-70111200</v>
      </c>
      <c r="J42" s="53">
        <f t="shared" si="4"/>
        <v>0</v>
      </c>
      <c r="K42" s="53">
        <f t="shared" si="5"/>
        <v>-70111200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782</v>
      </c>
      <c r="H43" s="36">
        <f t="shared" si="2"/>
        <v>0</v>
      </c>
      <c r="I43" s="11">
        <f t="shared" si="3"/>
        <v>-156400000</v>
      </c>
      <c r="J43" s="53">
        <f t="shared" si="4"/>
        <v>0</v>
      </c>
      <c r="K43" s="53">
        <f t="shared" si="5"/>
        <v>-156400000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780</v>
      </c>
      <c r="H44" s="36">
        <f t="shared" si="2"/>
        <v>0</v>
      </c>
      <c r="I44" s="11">
        <f t="shared" si="3"/>
        <v>-156000000</v>
      </c>
      <c r="J44" s="53">
        <f t="shared" si="4"/>
        <v>0</v>
      </c>
      <c r="K44" s="53">
        <f t="shared" si="5"/>
        <v>-156000000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780</v>
      </c>
      <c r="H45" s="36">
        <f t="shared" si="2"/>
        <v>0</v>
      </c>
      <c r="I45" s="11">
        <f t="shared" si="3"/>
        <v>-436800000</v>
      </c>
      <c r="J45" s="53">
        <f t="shared" si="4"/>
        <v>0</v>
      </c>
      <c r="K45" s="53">
        <f t="shared" si="5"/>
        <v>-436800000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776</v>
      </c>
      <c r="H46" s="36">
        <f t="shared" si="2"/>
        <v>0</v>
      </c>
      <c r="I46" s="11">
        <f t="shared" si="3"/>
        <v>-547468000</v>
      </c>
      <c r="J46" s="53">
        <f t="shared" si="4"/>
        <v>0</v>
      </c>
      <c r="K46" s="53">
        <f t="shared" si="5"/>
        <v>-547468000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770</v>
      </c>
      <c r="H47" s="36">
        <f t="shared" si="2"/>
        <v>1</v>
      </c>
      <c r="I47" s="11">
        <f t="shared" si="3"/>
        <v>31685876</v>
      </c>
      <c r="J47" s="53">
        <f t="shared" si="4"/>
        <v>5162297</v>
      </c>
      <c r="K47" s="53">
        <f t="shared" si="5"/>
        <v>26523579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770</v>
      </c>
      <c r="H48" s="36">
        <f t="shared" si="2"/>
        <v>1</v>
      </c>
      <c r="I48" s="11">
        <f t="shared" si="3"/>
        <v>1310914300</v>
      </c>
      <c r="J48" s="53">
        <f t="shared" si="4"/>
        <v>0</v>
      </c>
      <c r="K48" s="53">
        <f t="shared" si="5"/>
        <v>1310914300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761</v>
      </c>
      <c r="H49" s="36">
        <f t="shared" si="2"/>
        <v>0</v>
      </c>
      <c r="I49" s="11">
        <f t="shared" si="3"/>
        <v>-117955000</v>
      </c>
      <c r="J49" s="53">
        <f t="shared" si="4"/>
        <v>0</v>
      </c>
      <c r="K49" s="53">
        <f t="shared" si="5"/>
        <v>-117955000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761</v>
      </c>
      <c r="H50" s="36">
        <f t="shared" si="2"/>
        <v>0</v>
      </c>
      <c r="I50" s="11">
        <f t="shared" si="3"/>
        <v>-105018000</v>
      </c>
      <c r="J50" s="53">
        <f t="shared" si="4"/>
        <v>0</v>
      </c>
      <c r="K50" s="53">
        <f t="shared" si="5"/>
        <v>-105018000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761</v>
      </c>
      <c r="H51" s="36">
        <f t="shared" si="2"/>
        <v>0</v>
      </c>
      <c r="I51" s="11">
        <f t="shared" si="3"/>
        <v>-563140000</v>
      </c>
      <c r="J51" s="53">
        <f t="shared" si="4"/>
        <v>0</v>
      </c>
      <c r="K51" s="53">
        <f t="shared" si="5"/>
        <v>-563140000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761</v>
      </c>
      <c r="H52" s="36">
        <f t="shared" si="2"/>
        <v>0</v>
      </c>
      <c r="I52" s="11">
        <f t="shared" si="3"/>
        <v>-152200000</v>
      </c>
      <c r="J52" s="53">
        <f t="shared" si="4"/>
        <v>0</v>
      </c>
      <c r="K52" s="53">
        <f t="shared" si="5"/>
        <v>-152200000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760</v>
      </c>
      <c r="H53" s="36">
        <f t="shared" si="2"/>
        <v>0</v>
      </c>
      <c r="I53" s="11">
        <f t="shared" si="3"/>
        <v>-801800000</v>
      </c>
      <c r="J53" s="53">
        <f t="shared" si="4"/>
        <v>0</v>
      </c>
      <c r="K53" s="53">
        <f t="shared" si="5"/>
        <v>-801800000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760</v>
      </c>
      <c r="H54" s="36">
        <f t="shared" si="2"/>
        <v>0</v>
      </c>
      <c r="I54" s="11">
        <f t="shared" si="3"/>
        <v>-152000000</v>
      </c>
      <c r="J54" s="53">
        <f t="shared" si="4"/>
        <v>0</v>
      </c>
      <c r="K54" s="53">
        <f t="shared" si="5"/>
        <v>-152000000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760</v>
      </c>
      <c r="H55" s="36">
        <f t="shared" si="2"/>
        <v>0</v>
      </c>
      <c r="I55" s="11">
        <f t="shared" si="3"/>
        <v>-760380000</v>
      </c>
      <c r="J55" s="53">
        <f t="shared" si="4"/>
        <v>0</v>
      </c>
      <c r="K55" s="53">
        <f t="shared" si="5"/>
        <v>-760380000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760</v>
      </c>
      <c r="H56" s="36">
        <f t="shared" si="2"/>
        <v>0</v>
      </c>
      <c r="I56" s="11">
        <f t="shared" si="3"/>
        <v>-28880000</v>
      </c>
      <c r="J56" s="53">
        <f t="shared" si="4"/>
        <v>0</v>
      </c>
      <c r="K56" s="53">
        <f t="shared" si="5"/>
        <v>-28880000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760</v>
      </c>
      <c r="H57" s="36">
        <f t="shared" si="2"/>
        <v>0</v>
      </c>
      <c r="I57" s="11">
        <f t="shared" si="3"/>
        <v>-79800000</v>
      </c>
      <c r="J57" s="53">
        <f t="shared" si="4"/>
        <v>0</v>
      </c>
      <c r="K57" s="53">
        <f t="shared" si="5"/>
        <v>-79800000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760</v>
      </c>
      <c r="H58" s="36">
        <f t="shared" si="2"/>
        <v>0</v>
      </c>
      <c r="I58" s="11">
        <f t="shared" si="3"/>
        <v>-45600000</v>
      </c>
      <c r="J58" s="53">
        <f t="shared" si="4"/>
        <v>0</v>
      </c>
      <c r="K58" s="53">
        <f t="shared" si="5"/>
        <v>-45600000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757</v>
      </c>
      <c r="H59" s="36">
        <f t="shared" si="2"/>
        <v>1</v>
      </c>
      <c r="I59" s="11">
        <f t="shared" si="3"/>
        <v>756000000</v>
      </c>
      <c r="J59" s="53">
        <f t="shared" si="4"/>
        <v>756000000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756</v>
      </c>
      <c r="H60" s="36">
        <f t="shared" si="2"/>
        <v>1</v>
      </c>
      <c r="I60" s="11">
        <f t="shared" si="3"/>
        <v>2642500000</v>
      </c>
      <c r="J60" s="53">
        <f t="shared" si="4"/>
        <v>2642500000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754</v>
      </c>
      <c r="H61" s="36">
        <f t="shared" si="2"/>
        <v>1</v>
      </c>
      <c r="I61" s="11">
        <f t="shared" si="3"/>
        <v>753000000</v>
      </c>
      <c r="J61" s="53">
        <f t="shared" si="4"/>
        <v>753000000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754</v>
      </c>
      <c r="H62" s="36">
        <f t="shared" si="2"/>
        <v>1</v>
      </c>
      <c r="I62" s="11">
        <f t="shared" si="3"/>
        <v>2259000000</v>
      </c>
      <c r="J62" s="53">
        <f t="shared" si="4"/>
        <v>2259000000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752</v>
      </c>
      <c r="H63" s="36">
        <f t="shared" si="2"/>
        <v>0</v>
      </c>
      <c r="I63" s="11">
        <f t="shared" si="3"/>
        <v>-150400000</v>
      </c>
      <c r="J63" s="53">
        <f t="shared" si="4"/>
        <v>0</v>
      </c>
      <c r="K63" s="53">
        <f t="shared" si="5"/>
        <v>-150400000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747</v>
      </c>
      <c r="H64" s="36">
        <f t="shared" si="2"/>
        <v>0</v>
      </c>
      <c r="I64" s="11">
        <f t="shared" si="3"/>
        <v>-37350000</v>
      </c>
      <c r="J64" s="53">
        <f t="shared" si="4"/>
        <v>0</v>
      </c>
      <c r="K64" s="53">
        <f t="shared" si="5"/>
        <v>-37350000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743</v>
      </c>
      <c r="H65" s="36">
        <f t="shared" si="2"/>
        <v>0</v>
      </c>
      <c r="I65" s="11">
        <f t="shared" si="3"/>
        <v>-148600000</v>
      </c>
      <c r="J65" s="53">
        <f t="shared" si="4"/>
        <v>0</v>
      </c>
      <c r="K65" s="53">
        <f t="shared" si="5"/>
        <v>-148600000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740</v>
      </c>
      <c r="H66" s="36">
        <f t="shared" si="2"/>
        <v>0</v>
      </c>
      <c r="I66" s="11">
        <f t="shared" si="3"/>
        <v>-125800000</v>
      </c>
      <c r="J66" s="53">
        <f t="shared" si="4"/>
        <v>0</v>
      </c>
      <c r="K66" s="53">
        <f t="shared" si="5"/>
        <v>-125800000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739</v>
      </c>
      <c r="H67" s="36">
        <f t="shared" ref="H67:H131" si="8">IF(B67&gt;0,1,0)</f>
        <v>1</v>
      </c>
      <c r="I67" s="11">
        <f t="shared" ref="I67:I119" si="9">B67*(G67-H67)</f>
        <v>67397850</v>
      </c>
      <c r="J67" s="53">
        <f t="shared" ref="J67:J131" si="10">C67*(G67-H67)</f>
        <v>48503574</v>
      </c>
      <c r="K67" s="53">
        <f t="shared" ref="K67:K131" si="11">D67*(G67-H67)</f>
        <v>18894276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721</v>
      </c>
      <c r="H68" s="36">
        <f t="shared" si="8"/>
        <v>0</v>
      </c>
      <c r="I68" s="11">
        <f t="shared" si="9"/>
        <v>-104545000</v>
      </c>
      <c r="J68" s="53">
        <f t="shared" si="10"/>
        <v>0</v>
      </c>
      <c r="K68" s="53">
        <f t="shared" si="11"/>
        <v>-104545000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714</v>
      </c>
      <c r="H69" s="36">
        <f t="shared" si="8"/>
        <v>1</v>
      </c>
      <c r="I69" s="11">
        <f t="shared" si="9"/>
        <v>698740000</v>
      </c>
      <c r="J69" s="53">
        <f t="shared" si="10"/>
        <v>0</v>
      </c>
      <c r="K69" s="53">
        <f t="shared" si="11"/>
        <v>698740000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711</v>
      </c>
      <c r="H70" s="36">
        <f t="shared" si="8"/>
        <v>0</v>
      </c>
      <c r="I70" s="11">
        <f t="shared" si="9"/>
        <v>-32706000</v>
      </c>
      <c r="J70" s="53">
        <f t="shared" si="10"/>
        <v>0</v>
      </c>
      <c r="K70" s="53">
        <f t="shared" si="11"/>
        <v>-32706000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709</v>
      </c>
      <c r="H71" s="36">
        <f t="shared" si="8"/>
        <v>1</v>
      </c>
      <c r="I71" s="11">
        <f t="shared" si="9"/>
        <v>81659304</v>
      </c>
      <c r="J71" s="53">
        <f t="shared" si="10"/>
        <v>73498896</v>
      </c>
      <c r="K71" s="53">
        <f t="shared" si="11"/>
        <v>8160408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708</v>
      </c>
      <c r="H72" s="36">
        <f t="shared" si="8"/>
        <v>0</v>
      </c>
      <c r="I72" s="11">
        <f t="shared" si="9"/>
        <v>-107594052</v>
      </c>
      <c r="J72" s="53">
        <f t="shared" si="10"/>
        <v>0</v>
      </c>
      <c r="K72" s="53">
        <f t="shared" si="11"/>
        <v>-107594052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707</v>
      </c>
      <c r="H73" s="36">
        <f t="shared" si="8"/>
        <v>0</v>
      </c>
      <c r="I73" s="11">
        <f t="shared" si="9"/>
        <v>-569488500</v>
      </c>
      <c r="J73" s="53">
        <f t="shared" si="10"/>
        <v>0</v>
      </c>
      <c r="K73" s="53">
        <f t="shared" si="11"/>
        <v>-569488500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700</v>
      </c>
      <c r="H74" s="36">
        <f t="shared" si="8"/>
        <v>1</v>
      </c>
      <c r="I74" s="11">
        <f t="shared" si="9"/>
        <v>4889505000</v>
      </c>
      <c r="J74" s="53">
        <f t="shared" si="10"/>
        <v>0</v>
      </c>
      <c r="K74" s="53">
        <f t="shared" si="11"/>
        <v>4889505000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699</v>
      </c>
      <c r="H75" s="36">
        <f t="shared" si="8"/>
        <v>1</v>
      </c>
      <c r="I75" s="11">
        <f t="shared" si="9"/>
        <v>2094000000</v>
      </c>
      <c r="J75" s="53">
        <f t="shared" si="10"/>
        <v>0</v>
      </c>
      <c r="K75" s="53">
        <f t="shared" si="11"/>
        <v>2094000000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697</v>
      </c>
      <c r="H76" s="36">
        <f t="shared" si="8"/>
        <v>1</v>
      </c>
      <c r="I76" s="11">
        <f t="shared" si="9"/>
        <v>2088000000</v>
      </c>
      <c r="J76" s="53">
        <f t="shared" si="10"/>
        <v>0</v>
      </c>
      <c r="K76" s="53">
        <f t="shared" si="11"/>
        <v>2088000000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696</v>
      </c>
      <c r="H77" s="36">
        <f t="shared" si="8"/>
        <v>1</v>
      </c>
      <c r="I77" s="11">
        <f t="shared" si="9"/>
        <v>2085000000</v>
      </c>
      <c r="J77" s="53">
        <f t="shared" si="10"/>
        <v>0</v>
      </c>
      <c r="K77" s="53">
        <f t="shared" si="11"/>
        <v>2085000000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695</v>
      </c>
      <c r="H78" s="36">
        <f t="shared" si="8"/>
        <v>0</v>
      </c>
      <c r="I78" s="11">
        <f t="shared" si="9"/>
        <v>-2224000000</v>
      </c>
      <c r="J78" s="53">
        <f t="shared" si="10"/>
        <v>-2224000000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694</v>
      </c>
      <c r="H79" s="36">
        <f t="shared" si="8"/>
        <v>0</v>
      </c>
      <c r="I79" s="11">
        <f t="shared" si="9"/>
        <v>-555200000</v>
      </c>
      <c r="J79" s="53">
        <f t="shared" si="10"/>
        <v>-555200000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693</v>
      </c>
      <c r="H80" s="36">
        <f t="shared" si="8"/>
        <v>0</v>
      </c>
      <c r="I80" s="11">
        <f t="shared" si="9"/>
        <v>-33536349</v>
      </c>
      <c r="J80" s="53">
        <f t="shared" si="10"/>
        <v>0</v>
      </c>
      <c r="K80" s="53">
        <f t="shared" si="11"/>
        <v>-33536349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692</v>
      </c>
      <c r="H81" s="36">
        <f t="shared" si="8"/>
        <v>0</v>
      </c>
      <c r="I81" s="11">
        <f t="shared" si="9"/>
        <v>-96880000</v>
      </c>
      <c r="J81" s="53">
        <f t="shared" si="10"/>
        <v>0</v>
      </c>
      <c r="K81" s="53">
        <f t="shared" si="11"/>
        <v>-96880000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691</v>
      </c>
      <c r="H82" s="36">
        <f t="shared" si="8"/>
        <v>0</v>
      </c>
      <c r="I82" s="11">
        <f t="shared" si="9"/>
        <v>-172750000</v>
      </c>
      <c r="J82" s="53">
        <f t="shared" si="10"/>
        <v>0</v>
      </c>
      <c r="K82" s="53">
        <f t="shared" si="11"/>
        <v>-172750000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690</v>
      </c>
      <c r="H83" s="36">
        <f t="shared" si="8"/>
        <v>0</v>
      </c>
      <c r="I83" s="11">
        <f t="shared" si="9"/>
        <v>-138000000</v>
      </c>
      <c r="J83" s="53">
        <f t="shared" si="10"/>
        <v>0</v>
      </c>
      <c r="K83" s="53">
        <f t="shared" si="11"/>
        <v>-138000000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687</v>
      </c>
      <c r="H84" s="36">
        <f t="shared" si="8"/>
        <v>1</v>
      </c>
      <c r="I84" s="11">
        <f t="shared" si="9"/>
        <v>1121747200</v>
      </c>
      <c r="J84" s="53">
        <f t="shared" si="10"/>
        <v>0</v>
      </c>
      <c r="K84" s="53">
        <f t="shared" si="11"/>
        <v>1121747200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683</v>
      </c>
      <c r="H85" s="36">
        <f t="shared" si="8"/>
        <v>1</v>
      </c>
      <c r="I85" s="11">
        <f t="shared" si="9"/>
        <v>1705000000</v>
      </c>
      <c r="J85" s="53">
        <f t="shared" si="10"/>
        <v>0</v>
      </c>
      <c r="K85" s="53">
        <f t="shared" si="11"/>
        <v>1705000000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679</v>
      </c>
      <c r="H86" s="36">
        <f t="shared" si="8"/>
        <v>1</v>
      </c>
      <c r="I86" s="11">
        <f t="shared" si="9"/>
        <v>126311400</v>
      </c>
      <c r="J86" s="53">
        <f t="shared" si="10"/>
        <v>57596100</v>
      </c>
      <c r="K86" s="53">
        <f t="shared" si="11"/>
        <v>68715300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676</v>
      </c>
      <c r="H87" s="36">
        <f t="shared" si="8"/>
        <v>0</v>
      </c>
      <c r="I87" s="11">
        <f t="shared" si="9"/>
        <v>-135200000</v>
      </c>
      <c r="J87" s="53">
        <f t="shared" si="10"/>
        <v>0</v>
      </c>
      <c r="K87" s="53">
        <f t="shared" si="11"/>
        <v>-135200000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675</v>
      </c>
      <c r="H88" s="36">
        <f t="shared" si="8"/>
        <v>0</v>
      </c>
      <c r="I88" s="11">
        <f t="shared" si="9"/>
        <v>-79650000</v>
      </c>
      <c r="J88" s="53">
        <f t="shared" si="10"/>
        <v>-46575000</v>
      </c>
      <c r="K88" s="53">
        <f t="shared" si="11"/>
        <v>-33075000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667</v>
      </c>
      <c r="H89" s="36">
        <f t="shared" si="8"/>
        <v>0</v>
      </c>
      <c r="I89" s="11">
        <f t="shared" si="9"/>
        <v>-2135000300</v>
      </c>
      <c r="J89" s="53">
        <f t="shared" si="10"/>
        <v>0</v>
      </c>
      <c r="K89" s="53">
        <f t="shared" si="11"/>
        <v>-2135000300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666</v>
      </c>
      <c r="H90" s="36">
        <f t="shared" si="8"/>
        <v>0</v>
      </c>
      <c r="I90" s="11">
        <f t="shared" si="9"/>
        <v>-2131799400</v>
      </c>
      <c r="J90" s="53">
        <f t="shared" si="10"/>
        <v>0</v>
      </c>
      <c r="K90" s="53">
        <f t="shared" si="11"/>
        <v>-2131799400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665</v>
      </c>
      <c r="H91" s="36">
        <f t="shared" si="8"/>
        <v>0</v>
      </c>
      <c r="I91" s="11">
        <f t="shared" si="9"/>
        <v>-2128598500</v>
      </c>
      <c r="J91" s="53">
        <f t="shared" si="10"/>
        <v>0</v>
      </c>
      <c r="K91" s="53">
        <f t="shared" si="11"/>
        <v>-2128598500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664</v>
      </c>
      <c r="H92" s="36">
        <f t="shared" si="8"/>
        <v>0</v>
      </c>
      <c r="I92" s="11">
        <f t="shared" si="9"/>
        <v>-2125397600</v>
      </c>
      <c r="J92" s="53">
        <f t="shared" si="10"/>
        <v>0</v>
      </c>
      <c r="K92" s="53">
        <f t="shared" si="11"/>
        <v>-2125397600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663</v>
      </c>
      <c r="H93" s="36">
        <f t="shared" si="8"/>
        <v>0</v>
      </c>
      <c r="I93" s="11">
        <f t="shared" si="9"/>
        <v>-2122196700</v>
      </c>
      <c r="J93" s="53">
        <f t="shared" si="10"/>
        <v>0</v>
      </c>
      <c r="K93" s="53">
        <f t="shared" si="11"/>
        <v>-2122196700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662</v>
      </c>
      <c r="H94" s="36">
        <f t="shared" si="8"/>
        <v>0</v>
      </c>
      <c r="I94" s="11">
        <f t="shared" si="9"/>
        <v>-2118995800</v>
      </c>
      <c r="J94" s="53">
        <f t="shared" si="10"/>
        <v>0</v>
      </c>
      <c r="K94" s="53">
        <f t="shared" si="11"/>
        <v>-2118995800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660</v>
      </c>
      <c r="H95" s="36">
        <f t="shared" si="8"/>
        <v>0</v>
      </c>
      <c r="I95" s="11">
        <f t="shared" si="9"/>
        <v>-789753360</v>
      </c>
      <c r="J95" s="53">
        <f t="shared" si="10"/>
        <v>0</v>
      </c>
      <c r="K95" s="53">
        <f t="shared" si="11"/>
        <v>-789753360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650</v>
      </c>
      <c r="H96" s="36">
        <f t="shared" si="8"/>
        <v>0</v>
      </c>
      <c r="I96" s="11">
        <f t="shared" si="9"/>
        <v>-130000000</v>
      </c>
      <c r="J96" s="53">
        <f t="shared" si="10"/>
        <v>0</v>
      </c>
      <c r="K96" s="53">
        <f t="shared" si="11"/>
        <v>-130000000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649</v>
      </c>
      <c r="H97" s="36">
        <f t="shared" si="8"/>
        <v>1</v>
      </c>
      <c r="I97" s="11">
        <f t="shared" si="9"/>
        <v>103393584</v>
      </c>
      <c r="J97" s="53">
        <f t="shared" si="10"/>
        <v>44664048</v>
      </c>
      <c r="K97" s="53">
        <f t="shared" si="11"/>
        <v>58729536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644</v>
      </c>
      <c r="H98" s="36">
        <f t="shared" si="8"/>
        <v>1</v>
      </c>
      <c r="I98" s="11">
        <f t="shared" si="9"/>
        <v>73538624</v>
      </c>
      <c r="J98" s="53">
        <f t="shared" si="10"/>
        <v>0</v>
      </c>
      <c r="K98" s="53">
        <f t="shared" si="11"/>
        <v>73538624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641</v>
      </c>
      <c r="H99" s="36">
        <f t="shared" si="8"/>
        <v>0</v>
      </c>
      <c r="I99" s="11">
        <f t="shared" si="9"/>
        <v>-849325000</v>
      </c>
      <c r="J99" s="53">
        <f t="shared" si="10"/>
        <v>0</v>
      </c>
      <c r="K99" s="53">
        <f t="shared" si="11"/>
        <v>-849325000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636</v>
      </c>
      <c r="H100" s="36">
        <f t="shared" si="8"/>
        <v>1</v>
      </c>
      <c r="I100" s="11">
        <f t="shared" si="9"/>
        <v>841375000</v>
      </c>
      <c r="J100" s="53">
        <f t="shared" si="10"/>
        <v>0</v>
      </c>
      <c r="K100" s="53">
        <f t="shared" si="11"/>
        <v>841375000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619</v>
      </c>
      <c r="H101" s="36">
        <f t="shared" si="8"/>
        <v>1</v>
      </c>
      <c r="I101" s="11">
        <f t="shared" si="9"/>
        <v>41310210</v>
      </c>
      <c r="J101" s="53">
        <f t="shared" si="10"/>
        <v>41310210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616</v>
      </c>
      <c r="H102" s="36">
        <f t="shared" si="8"/>
        <v>1</v>
      </c>
      <c r="I102" s="11">
        <f t="shared" si="9"/>
        <v>1845000000</v>
      </c>
      <c r="J102" s="53">
        <f t="shared" si="10"/>
        <v>0</v>
      </c>
      <c r="K102" s="53">
        <f t="shared" si="11"/>
        <v>1845000000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609</v>
      </c>
      <c r="H103" s="36">
        <f t="shared" si="8"/>
        <v>0</v>
      </c>
      <c r="I103" s="11">
        <f t="shared" si="9"/>
        <v>-609000000</v>
      </c>
      <c r="J103" s="53">
        <f t="shared" si="10"/>
        <v>-609000000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599</v>
      </c>
      <c r="H104" s="36">
        <f t="shared" si="8"/>
        <v>1</v>
      </c>
      <c r="I104" s="11">
        <f t="shared" si="9"/>
        <v>1794000000</v>
      </c>
      <c r="J104" s="53">
        <f t="shared" si="10"/>
        <v>1794000000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598</v>
      </c>
      <c r="H105" s="36">
        <f t="shared" si="8"/>
        <v>1</v>
      </c>
      <c r="I105" s="11">
        <f t="shared" si="9"/>
        <v>668640000</v>
      </c>
      <c r="J105" s="53">
        <f t="shared" si="10"/>
        <v>668640000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598</v>
      </c>
      <c r="H106" s="36">
        <f t="shared" si="8"/>
        <v>0</v>
      </c>
      <c r="I106" s="11">
        <f t="shared" si="9"/>
        <v>-1794000000</v>
      </c>
      <c r="J106" s="53">
        <f t="shared" si="10"/>
        <v>0</v>
      </c>
      <c r="K106" s="53">
        <f t="shared" si="11"/>
        <v>-1794000000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589</v>
      </c>
      <c r="H107" s="36">
        <f t="shared" si="8"/>
        <v>1</v>
      </c>
      <c r="I107" s="11">
        <f t="shared" si="9"/>
        <v>53210472</v>
      </c>
      <c r="J107" s="53">
        <f t="shared" si="10"/>
        <v>44167620</v>
      </c>
      <c r="K107" s="53">
        <f t="shared" si="11"/>
        <v>9042852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587</v>
      </c>
      <c r="H108" s="36">
        <f t="shared" si="8"/>
        <v>0</v>
      </c>
      <c r="I108" s="11">
        <f t="shared" si="9"/>
        <v>-998310900</v>
      </c>
      <c r="J108" s="53">
        <f t="shared" si="10"/>
        <v>0</v>
      </c>
      <c r="K108" s="53">
        <f t="shared" si="11"/>
        <v>-998310900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583</v>
      </c>
      <c r="H109" s="36">
        <f t="shared" si="8"/>
        <v>0</v>
      </c>
      <c r="I109" s="11">
        <f t="shared" si="9"/>
        <v>-583291500</v>
      </c>
      <c r="J109" s="53">
        <f t="shared" si="10"/>
        <v>0</v>
      </c>
      <c r="K109" s="53">
        <f t="shared" si="11"/>
        <v>-583291500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580</v>
      </c>
      <c r="H110" s="36">
        <f t="shared" si="8"/>
        <v>1</v>
      </c>
      <c r="I110" s="11">
        <f t="shared" si="9"/>
        <v>11580000000</v>
      </c>
      <c r="J110" s="53">
        <f t="shared" si="10"/>
        <v>0</v>
      </c>
      <c r="K110" s="53">
        <f t="shared" si="11"/>
        <v>11580000000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560</v>
      </c>
      <c r="H111" s="36">
        <f t="shared" si="8"/>
        <v>1</v>
      </c>
      <c r="I111" s="11">
        <f t="shared" si="9"/>
        <v>97645002</v>
      </c>
      <c r="J111" s="53">
        <f t="shared" si="10"/>
        <v>48835917</v>
      </c>
      <c r="K111" s="53">
        <f t="shared" si="11"/>
        <v>48809085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544</v>
      </c>
      <c r="H112" s="36">
        <f t="shared" si="8"/>
        <v>0</v>
      </c>
      <c r="I112" s="11">
        <f t="shared" si="9"/>
        <v>-15449600000</v>
      </c>
      <c r="J112" s="53">
        <f t="shared" si="10"/>
        <v>0</v>
      </c>
      <c r="K112" s="53">
        <f t="shared" si="11"/>
        <v>-15449600000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529</v>
      </c>
      <c r="H113" s="36">
        <f t="shared" si="8"/>
        <v>1</v>
      </c>
      <c r="I113" s="11">
        <f t="shared" si="9"/>
        <v>86085120</v>
      </c>
      <c r="J113" s="53">
        <f t="shared" si="10"/>
        <v>64685808</v>
      </c>
      <c r="K113" s="53">
        <f t="shared" si="11"/>
        <v>21399312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529</v>
      </c>
      <c r="H114" s="36">
        <f t="shared" si="8"/>
        <v>0</v>
      </c>
      <c r="I114" s="11">
        <f t="shared" si="9"/>
        <v>-3015300</v>
      </c>
      <c r="J114" s="53">
        <f t="shared" si="10"/>
        <v>-1322500</v>
      </c>
      <c r="K114" s="53">
        <f t="shared" si="11"/>
        <v>-1692800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516</v>
      </c>
      <c r="H115" s="36">
        <f t="shared" si="8"/>
        <v>0</v>
      </c>
      <c r="I115" s="11">
        <f t="shared" si="9"/>
        <v>0</v>
      </c>
      <c r="J115" s="53">
        <f t="shared" si="10"/>
        <v>258000000</v>
      </c>
      <c r="K115" s="53">
        <f t="shared" si="11"/>
        <v>-258000000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508</v>
      </c>
      <c r="H116" s="36">
        <f t="shared" si="8"/>
        <v>0</v>
      </c>
      <c r="I116" s="11">
        <f t="shared" si="9"/>
        <v>-81280000</v>
      </c>
      <c r="J116" s="53">
        <f t="shared" si="10"/>
        <v>0</v>
      </c>
      <c r="K116" s="53">
        <f t="shared" si="11"/>
        <v>-81280000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499</v>
      </c>
      <c r="H117" s="36">
        <f t="shared" si="8"/>
        <v>1</v>
      </c>
      <c r="I117" s="11">
        <f t="shared" si="9"/>
        <v>737040</v>
      </c>
      <c r="J117" s="53">
        <f t="shared" si="10"/>
        <v>53256618</v>
      </c>
      <c r="K117" s="53">
        <f t="shared" si="11"/>
        <v>-52519578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477</v>
      </c>
      <c r="H118" s="36">
        <f t="shared" si="8"/>
        <v>1</v>
      </c>
      <c r="I118" s="11">
        <f t="shared" si="9"/>
        <v>18754162000</v>
      </c>
      <c r="J118" s="53">
        <f t="shared" si="10"/>
        <v>0</v>
      </c>
      <c r="K118" s="53">
        <f t="shared" si="11"/>
        <v>18754162000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468</v>
      </c>
      <c r="H119" s="36">
        <f t="shared" si="8"/>
        <v>1</v>
      </c>
      <c r="I119" s="11">
        <f t="shared" si="9"/>
        <v>44608307</v>
      </c>
      <c r="J119" s="53">
        <f t="shared" si="10"/>
        <v>51395218</v>
      </c>
      <c r="K119" s="53">
        <f t="shared" si="11"/>
        <v>-6786911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464</v>
      </c>
      <c r="H120" s="11">
        <f t="shared" si="8"/>
        <v>1</v>
      </c>
      <c r="I120" s="11">
        <f t="shared" ref="I120:I221" si="13">B120*(G120-H120)</f>
        <v>926000000</v>
      </c>
      <c r="J120" s="11">
        <f t="shared" si="10"/>
        <v>0</v>
      </c>
      <c r="K120" s="11">
        <f t="shared" si="11"/>
        <v>926000000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438</v>
      </c>
      <c r="H121" s="11">
        <f t="shared" si="8"/>
        <v>1</v>
      </c>
      <c r="I121" s="11">
        <f t="shared" si="13"/>
        <v>1136200000</v>
      </c>
      <c r="J121" s="11">
        <f t="shared" si="10"/>
        <v>0</v>
      </c>
      <c r="K121" s="11">
        <f t="shared" si="11"/>
        <v>1136200000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437</v>
      </c>
      <c r="H122" s="11">
        <f t="shared" si="8"/>
        <v>1</v>
      </c>
      <c r="I122" s="11">
        <f t="shared" si="13"/>
        <v>167664236</v>
      </c>
      <c r="J122" s="11">
        <f t="shared" si="10"/>
        <v>48355888</v>
      </c>
      <c r="K122" s="11">
        <f t="shared" si="11"/>
        <v>119308348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436</v>
      </c>
      <c r="H123" s="11">
        <f t="shared" si="8"/>
        <v>0</v>
      </c>
      <c r="I123" s="11">
        <f t="shared" si="13"/>
        <v>0</v>
      </c>
      <c r="J123" s="11">
        <f t="shared" si="10"/>
        <v>348800000</v>
      </c>
      <c r="K123" s="11">
        <f t="shared" si="11"/>
        <v>-348800000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422</v>
      </c>
      <c r="H124" s="11">
        <f t="shared" si="8"/>
        <v>0</v>
      </c>
      <c r="I124" s="11">
        <f t="shared" si="13"/>
        <v>-1266000000</v>
      </c>
      <c r="J124" s="11">
        <f t="shared" si="10"/>
        <v>0</v>
      </c>
      <c r="K124" s="11">
        <f t="shared" si="11"/>
        <v>-1266000000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407</v>
      </c>
      <c r="H125" s="11">
        <f t="shared" si="8"/>
        <v>1</v>
      </c>
      <c r="I125" s="11">
        <f t="shared" si="13"/>
        <v>162688260</v>
      </c>
      <c r="J125" s="11">
        <f t="shared" si="10"/>
        <v>48263250</v>
      </c>
      <c r="K125" s="11">
        <f t="shared" si="11"/>
        <v>114425010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407</v>
      </c>
      <c r="H126" s="11">
        <f t="shared" si="8"/>
        <v>1</v>
      </c>
      <c r="I126" s="11">
        <f t="shared" si="13"/>
        <v>17052000000</v>
      </c>
      <c r="J126" s="11">
        <f t="shared" si="10"/>
        <v>0</v>
      </c>
      <c r="K126" s="11">
        <f t="shared" si="11"/>
        <v>17052000000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382</v>
      </c>
      <c r="H127" s="11">
        <f t="shared" si="8"/>
        <v>0</v>
      </c>
      <c r="I127" s="11">
        <f t="shared" si="13"/>
        <v>-1910000</v>
      </c>
      <c r="J127" s="11">
        <f t="shared" si="10"/>
        <v>0</v>
      </c>
      <c r="K127" s="11">
        <f t="shared" si="11"/>
        <v>-1910000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376</v>
      </c>
      <c r="H128" s="11">
        <f t="shared" si="8"/>
        <v>1</v>
      </c>
      <c r="I128" s="11">
        <f t="shared" si="13"/>
        <v>289265250</v>
      </c>
      <c r="J128" s="11">
        <f t="shared" si="10"/>
        <v>45261375</v>
      </c>
      <c r="K128" s="11">
        <f t="shared" si="11"/>
        <v>244003875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373</v>
      </c>
      <c r="H129" s="11">
        <f t="shared" si="8"/>
        <v>1</v>
      </c>
      <c r="I129" s="11">
        <f t="shared" si="13"/>
        <v>930000000</v>
      </c>
      <c r="J129" s="11">
        <f t="shared" si="10"/>
        <v>0</v>
      </c>
      <c r="K129" s="11">
        <f t="shared" si="11"/>
        <v>930000000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359</v>
      </c>
      <c r="H130" s="11">
        <f t="shared" si="8"/>
        <v>0</v>
      </c>
      <c r="I130" s="11">
        <f t="shared" si="13"/>
        <v>-359000000</v>
      </c>
      <c r="J130" s="11">
        <f t="shared" si="10"/>
        <v>-359000000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354</v>
      </c>
      <c r="H131" s="11">
        <f t="shared" si="8"/>
        <v>0</v>
      </c>
      <c r="I131" s="11">
        <f t="shared" si="13"/>
        <v>-17700000000</v>
      </c>
      <c r="J131" s="11">
        <f t="shared" si="10"/>
        <v>0</v>
      </c>
      <c r="K131" s="11">
        <f t="shared" si="11"/>
        <v>-17700000000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346</v>
      </c>
      <c r="H132" s="11">
        <f t="shared" ref="H132:H221" si="15">IF(B132&gt;0,1,0)</f>
        <v>1</v>
      </c>
      <c r="I132" s="11">
        <f t="shared" si="13"/>
        <v>211929015</v>
      </c>
      <c r="J132" s="11">
        <f t="shared" ref="J132:J206" si="16">C132*(G132-H132)</f>
        <v>36559995</v>
      </c>
      <c r="K132" s="11">
        <f t="shared" ref="K132:K221" si="17">D132*(G132-H132)</f>
        <v>175369020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342</v>
      </c>
      <c r="H133" s="11">
        <f t="shared" si="15"/>
        <v>0</v>
      </c>
      <c r="I133" s="11">
        <f t="shared" si="13"/>
        <v>-414059400</v>
      </c>
      <c r="J133" s="11">
        <f t="shared" si="16"/>
        <v>0</v>
      </c>
      <c r="K133" s="11">
        <f t="shared" si="17"/>
        <v>-414059400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333</v>
      </c>
      <c r="H134" s="11">
        <f t="shared" si="15"/>
        <v>0</v>
      </c>
      <c r="I134" s="11">
        <f t="shared" si="13"/>
        <v>-21645000</v>
      </c>
      <c r="J134" s="11">
        <f t="shared" si="16"/>
        <v>0</v>
      </c>
      <c r="K134" s="11">
        <f t="shared" si="17"/>
        <v>-21645000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333</v>
      </c>
      <c r="H135" s="11">
        <f t="shared" si="15"/>
        <v>0</v>
      </c>
      <c r="I135" s="11">
        <f t="shared" si="13"/>
        <v>-10755900</v>
      </c>
      <c r="J135" s="11">
        <f t="shared" si="16"/>
        <v>0</v>
      </c>
      <c r="K135" s="11">
        <f t="shared" si="17"/>
        <v>-10755900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325</v>
      </c>
      <c r="H136" s="11">
        <f t="shared" si="15"/>
        <v>0</v>
      </c>
      <c r="I136" s="11">
        <f t="shared" si="13"/>
        <v>-325000000</v>
      </c>
      <c r="J136" s="11">
        <f t="shared" si="16"/>
        <v>-325000000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316</v>
      </c>
      <c r="H137" s="11">
        <f t="shared" si="15"/>
        <v>1</v>
      </c>
      <c r="I137" s="11">
        <f t="shared" si="13"/>
        <v>91624995</v>
      </c>
      <c r="J137" s="11">
        <f t="shared" si="16"/>
        <v>30668085</v>
      </c>
      <c r="K137" s="11">
        <f t="shared" si="17"/>
        <v>60956910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299</v>
      </c>
      <c r="H138" s="11">
        <f t="shared" si="15"/>
        <v>0</v>
      </c>
      <c r="I138" s="11">
        <f t="shared" si="13"/>
        <v>-299149500</v>
      </c>
      <c r="J138" s="11">
        <f t="shared" si="16"/>
        <v>-299149500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287</v>
      </c>
      <c r="H139" s="11">
        <f t="shared" si="15"/>
        <v>1</v>
      </c>
      <c r="I139" s="11">
        <f t="shared" si="13"/>
        <v>80720640</v>
      </c>
      <c r="J139" s="11">
        <f t="shared" si="16"/>
        <v>25398802</v>
      </c>
      <c r="K139" s="11">
        <f t="shared" si="17"/>
        <v>55321838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284</v>
      </c>
      <c r="H140" s="11">
        <f t="shared" si="15"/>
        <v>1</v>
      </c>
      <c r="I140" s="11">
        <f t="shared" si="13"/>
        <v>424500000</v>
      </c>
      <c r="J140" s="11">
        <f t="shared" si="16"/>
        <v>0</v>
      </c>
      <c r="K140" s="11">
        <f t="shared" si="17"/>
        <v>424500000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271</v>
      </c>
      <c r="H141" s="11">
        <f t="shared" si="15"/>
        <v>0</v>
      </c>
      <c r="I141" s="11">
        <f t="shared" si="13"/>
        <v>0</v>
      </c>
      <c r="J141" s="11">
        <f t="shared" si="16"/>
        <v>-271000000</v>
      </c>
      <c r="K141" s="11">
        <f t="shared" si="17"/>
        <v>271000000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257</v>
      </c>
      <c r="H142" s="11">
        <f t="shared" si="15"/>
        <v>1</v>
      </c>
      <c r="I142" s="11">
        <f t="shared" si="13"/>
        <v>74468608</v>
      </c>
      <c r="J142" s="11">
        <f t="shared" si="16"/>
        <v>20741632</v>
      </c>
      <c r="K142" s="11">
        <f t="shared" si="17"/>
        <v>53726976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237</v>
      </c>
      <c r="H143" s="11">
        <f t="shared" si="15"/>
        <v>0</v>
      </c>
      <c r="I143" s="11">
        <f t="shared" si="13"/>
        <v>0</v>
      </c>
      <c r="J143" s="11">
        <f t="shared" si="16"/>
        <v>-237000000</v>
      </c>
      <c r="K143" s="11">
        <f t="shared" si="17"/>
        <v>237000000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227</v>
      </c>
      <c r="H144" s="11">
        <f t="shared" si="15"/>
        <v>1</v>
      </c>
      <c r="I144" s="11">
        <f t="shared" si="13"/>
        <v>66636552</v>
      </c>
      <c r="J144" s="11">
        <f t="shared" si="16"/>
        <v>16872482</v>
      </c>
      <c r="K144" s="11">
        <f t="shared" si="17"/>
        <v>49764070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212</v>
      </c>
      <c r="H145" s="11">
        <f t="shared" si="15"/>
        <v>0</v>
      </c>
      <c r="I145" s="11">
        <f t="shared" si="13"/>
        <v>-2120000</v>
      </c>
      <c r="J145" s="11">
        <f t="shared" si="16"/>
        <v>-1060000</v>
      </c>
      <c r="K145" s="11">
        <f t="shared" si="17"/>
        <v>-1060000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207</v>
      </c>
      <c r="H146" s="11">
        <f t="shared" si="15"/>
        <v>0</v>
      </c>
      <c r="I146" s="11">
        <f t="shared" si="13"/>
        <v>-207103500</v>
      </c>
      <c r="J146" s="11">
        <f t="shared" si="16"/>
        <v>-207103500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201</v>
      </c>
      <c r="H147" s="11">
        <f t="shared" si="15"/>
        <v>0</v>
      </c>
      <c r="I147" s="11">
        <f t="shared" si="13"/>
        <v>-5427000000</v>
      </c>
      <c r="J147" s="11">
        <f t="shared" si="16"/>
        <v>0</v>
      </c>
      <c r="K147" s="11">
        <f t="shared" si="17"/>
        <v>-5427000000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198</v>
      </c>
      <c r="H148" s="11">
        <f t="shared" si="15"/>
        <v>1</v>
      </c>
      <c r="I148" s="11">
        <f t="shared" si="13"/>
        <v>49729892</v>
      </c>
      <c r="J148" s="11">
        <f t="shared" si="16"/>
        <v>12905470</v>
      </c>
      <c r="K148" s="11">
        <f t="shared" si="17"/>
        <v>36824422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190</v>
      </c>
      <c r="H149" s="11">
        <f t="shared" si="15"/>
        <v>1</v>
      </c>
      <c r="I149" s="11">
        <f t="shared" si="13"/>
        <v>9903600000</v>
      </c>
      <c r="J149" s="11">
        <f t="shared" si="16"/>
        <v>0</v>
      </c>
      <c r="K149" s="11">
        <f t="shared" si="17"/>
        <v>9903600000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183</v>
      </c>
      <c r="H150" s="11">
        <f t="shared" si="15"/>
        <v>0</v>
      </c>
      <c r="I150" s="11">
        <f t="shared" si="13"/>
        <v>-9516000000</v>
      </c>
      <c r="J150" s="11">
        <f t="shared" si="16"/>
        <v>0</v>
      </c>
      <c r="K150" s="11">
        <f t="shared" si="17"/>
        <v>-9516000000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178</v>
      </c>
      <c r="H151" s="103">
        <f t="shared" si="15"/>
        <v>0</v>
      </c>
      <c r="I151" s="103">
        <f t="shared" si="13"/>
        <v>-1424000000</v>
      </c>
      <c r="J151" s="103">
        <f t="shared" si="16"/>
        <v>-1205439318</v>
      </c>
      <c r="K151" s="11">
        <f t="shared" si="17"/>
        <v>-218560682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178</v>
      </c>
      <c r="H152" s="103">
        <f t="shared" si="15"/>
        <v>0</v>
      </c>
      <c r="I152" s="103">
        <f t="shared" si="13"/>
        <v>-5558940</v>
      </c>
      <c r="J152" s="103">
        <f t="shared" si="16"/>
        <v>0</v>
      </c>
      <c r="K152" s="103">
        <f t="shared" si="17"/>
        <v>-5558940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167</v>
      </c>
      <c r="H153" s="103">
        <f t="shared" si="15"/>
        <v>1</v>
      </c>
      <c r="I153" s="103">
        <f t="shared" si="13"/>
        <v>22424442</v>
      </c>
      <c r="J153" s="103">
        <f t="shared" si="16"/>
        <v>6827580</v>
      </c>
      <c r="K153" s="103">
        <f t="shared" si="17"/>
        <v>15596862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164</v>
      </c>
      <c r="H154" s="103">
        <f t="shared" si="15"/>
        <v>1</v>
      </c>
      <c r="I154" s="103">
        <f t="shared" si="13"/>
        <v>1112325366</v>
      </c>
      <c r="J154" s="103">
        <f t="shared" si="16"/>
        <v>1112325366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159</v>
      </c>
      <c r="H155" s="103">
        <f t="shared" si="15"/>
        <v>0</v>
      </c>
      <c r="I155" s="103">
        <f t="shared" si="13"/>
        <v>-31800000</v>
      </c>
      <c r="J155" s="103">
        <f t="shared" si="16"/>
        <v>0</v>
      </c>
      <c r="K155" s="103">
        <f t="shared" si="17"/>
        <v>-31800000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159</v>
      </c>
      <c r="H156" s="103">
        <f t="shared" si="15"/>
        <v>0</v>
      </c>
      <c r="I156" s="103">
        <f t="shared" si="13"/>
        <v>-39406560</v>
      </c>
      <c r="J156" s="103">
        <f t="shared" si="16"/>
        <v>0</v>
      </c>
      <c r="K156" s="103">
        <f t="shared" si="17"/>
        <v>-39406560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158</v>
      </c>
      <c r="H157" s="103">
        <f t="shared" si="15"/>
        <v>0</v>
      </c>
      <c r="I157" s="103">
        <f t="shared" si="13"/>
        <v>-25649720</v>
      </c>
      <c r="J157" s="103">
        <f t="shared" si="16"/>
        <v>0</v>
      </c>
      <c r="K157" s="103">
        <f t="shared" si="17"/>
        <v>-25649720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158</v>
      </c>
      <c r="H158" s="103">
        <f t="shared" si="15"/>
        <v>0</v>
      </c>
      <c r="I158" s="103">
        <f t="shared" si="13"/>
        <v>-474142200</v>
      </c>
      <c r="J158" s="103">
        <f t="shared" si="16"/>
        <v>0</v>
      </c>
      <c r="K158" s="103">
        <f t="shared" si="17"/>
        <v>-474142200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156</v>
      </c>
      <c r="H159" s="103">
        <f t="shared" si="15"/>
        <v>0</v>
      </c>
      <c r="I159" s="103">
        <f t="shared" si="13"/>
        <v>-156078000</v>
      </c>
      <c r="J159" s="103">
        <f t="shared" si="16"/>
        <v>0</v>
      </c>
      <c r="K159" s="103">
        <f t="shared" si="17"/>
        <v>-156078000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152</v>
      </c>
      <c r="H160" s="103">
        <f t="shared" si="15"/>
        <v>0</v>
      </c>
      <c r="I160" s="103">
        <f t="shared" si="13"/>
        <v>-15200000</v>
      </c>
      <c r="J160" s="103">
        <f t="shared" si="16"/>
        <v>0</v>
      </c>
      <c r="K160" s="103">
        <f t="shared" si="17"/>
        <v>-15200000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151</v>
      </c>
      <c r="H161" s="103">
        <f t="shared" si="15"/>
        <v>0</v>
      </c>
      <c r="I161" s="103">
        <f t="shared" si="13"/>
        <v>-302000000</v>
      </c>
      <c r="J161" s="103">
        <f t="shared" si="16"/>
        <v>0</v>
      </c>
      <c r="K161" s="103">
        <f t="shared" si="17"/>
        <v>-302000000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151</v>
      </c>
      <c r="H162" s="103">
        <f t="shared" si="15"/>
        <v>0</v>
      </c>
      <c r="I162" s="103">
        <f t="shared" si="13"/>
        <v>-151075500</v>
      </c>
      <c r="J162" s="103">
        <f t="shared" si="16"/>
        <v>0</v>
      </c>
      <c r="K162" s="103">
        <f t="shared" si="17"/>
        <v>-151075500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148</v>
      </c>
      <c r="H163" s="103">
        <f t="shared" si="15"/>
        <v>0</v>
      </c>
      <c r="I163" s="103">
        <f t="shared" si="13"/>
        <v>-740000</v>
      </c>
      <c r="J163" s="103">
        <f t="shared" si="16"/>
        <v>0</v>
      </c>
      <c r="K163" s="103">
        <f t="shared" si="17"/>
        <v>-740000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138</v>
      </c>
      <c r="H164" s="103">
        <f t="shared" si="15"/>
        <v>1</v>
      </c>
      <c r="I164" s="103">
        <f t="shared" si="13"/>
        <v>411000000</v>
      </c>
      <c r="J164" s="103">
        <f t="shared" si="16"/>
        <v>0</v>
      </c>
      <c r="K164" s="103">
        <f t="shared" si="17"/>
        <v>411000000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137</v>
      </c>
      <c r="H165" s="103">
        <f t="shared" si="15"/>
        <v>1</v>
      </c>
      <c r="I165" s="103">
        <f t="shared" si="13"/>
        <v>408000000</v>
      </c>
      <c r="J165" s="103">
        <f t="shared" si="16"/>
        <v>0</v>
      </c>
      <c r="K165" s="103">
        <f t="shared" si="17"/>
        <v>408000000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136</v>
      </c>
      <c r="H166" s="103">
        <f t="shared" si="15"/>
        <v>1</v>
      </c>
      <c r="I166" s="103">
        <f t="shared" si="13"/>
        <v>2742390</v>
      </c>
      <c r="J166" s="103">
        <f t="shared" si="16"/>
        <v>8078670</v>
      </c>
      <c r="K166" s="103">
        <f t="shared" si="17"/>
        <v>-5336280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131</v>
      </c>
      <c r="H167" s="103">
        <f t="shared" si="15"/>
        <v>0</v>
      </c>
      <c r="I167" s="103">
        <f t="shared" si="13"/>
        <v>-393117900</v>
      </c>
      <c r="J167" s="103">
        <f t="shared" si="16"/>
        <v>0</v>
      </c>
      <c r="K167" s="103">
        <f t="shared" si="17"/>
        <v>-393117900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113</v>
      </c>
      <c r="H168" s="103">
        <f t="shared" si="15"/>
        <v>0</v>
      </c>
      <c r="I168" s="103">
        <f t="shared" si="13"/>
        <v>-339101700</v>
      </c>
      <c r="J168" s="103">
        <f t="shared" si="16"/>
        <v>0</v>
      </c>
      <c r="K168" s="103">
        <f t="shared" si="17"/>
        <v>-339101700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105</v>
      </c>
      <c r="H169" s="103">
        <f t="shared" si="15"/>
        <v>1</v>
      </c>
      <c r="I169" s="103">
        <f t="shared" si="13"/>
        <v>2257320</v>
      </c>
      <c r="J169" s="103">
        <f t="shared" si="16"/>
        <v>7125560</v>
      </c>
      <c r="K169" s="103">
        <f t="shared" si="17"/>
        <v>-4868240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81</v>
      </c>
      <c r="H170" s="103">
        <f t="shared" si="15"/>
        <v>1</v>
      </c>
      <c r="I170" s="103">
        <f t="shared" si="13"/>
        <v>400000000</v>
      </c>
      <c r="J170" s="103">
        <f t="shared" si="16"/>
        <v>0</v>
      </c>
      <c r="K170" s="103">
        <f t="shared" si="17"/>
        <v>400000000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80</v>
      </c>
      <c r="H171" s="103">
        <f t="shared" si="15"/>
        <v>0</v>
      </c>
      <c r="I171" s="103">
        <f t="shared" si="13"/>
        <v>-400000000</v>
      </c>
      <c r="J171" s="103">
        <f t="shared" si="16"/>
        <v>0</v>
      </c>
      <c r="K171" s="103">
        <f t="shared" si="17"/>
        <v>-400000000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74</v>
      </c>
      <c r="H172" s="103">
        <f t="shared" si="15"/>
        <v>1</v>
      </c>
      <c r="I172" s="103">
        <f t="shared" si="13"/>
        <v>36208</v>
      </c>
      <c r="J172" s="103">
        <f t="shared" si="16"/>
        <v>4575713</v>
      </c>
      <c r="K172" s="103">
        <f t="shared" si="17"/>
        <v>-4539505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73</v>
      </c>
      <c r="H173" s="103">
        <f t="shared" si="15"/>
        <v>1</v>
      </c>
      <c r="I173" s="103">
        <f t="shared" si="13"/>
        <v>56520000</v>
      </c>
      <c r="J173" s="103">
        <f t="shared" si="16"/>
        <v>0</v>
      </c>
      <c r="K173" s="103">
        <f t="shared" si="17"/>
        <v>56520000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62</v>
      </c>
      <c r="H174" s="103">
        <f t="shared" si="15"/>
        <v>0</v>
      </c>
      <c r="I174" s="103">
        <f t="shared" si="13"/>
        <v>-1984000</v>
      </c>
      <c r="J174" s="103">
        <f t="shared" si="16"/>
        <v>0</v>
      </c>
      <c r="K174" s="103">
        <f t="shared" si="17"/>
        <v>-1984000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60</v>
      </c>
      <c r="H175" s="103">
        <f t="shared" si="15"/>
        <v>0</v>
      </c>
      <c r="I175" s="103">
        <f t="shared" si="13"/>
        <v>-45000000</v>
      </c>
      <c r="J175" s="103">
        <f t="shared" si="16"/>
        <v>0</v>
      </c>
      <c r="K175" s="103">
        <f t="shared" si="17"/>
        <v>-45000000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51</v>
      </c>
      <c r="H176" s="103">
        <f t="shared" si="15"/>
        <v>0</v>
      </c>
      <c r="I176" s="103">
        <f t="shared" si="13"/>
        <v>-479196</v>
      </c>
      <c r="J176" s="103">
        <f t="shared" si="16"/>
        <v>0</v>
      </c>
      <c r="K176" s="103">
        <f t="shared" si="17"/>
        <v>-479196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50</v>
      </c>
      <c r="H177" s="103">
        <f t="shared" si="15"/>
        <v>0</v>
      </c>
      <c r="I177" s="103">
        <f t="shared" si="13"/>
        <v>-2165000</v>
      </c>
      <c r="J177" s="103">
        <f t="shared" si="16"/>
        <v>0</v>
      </c>
      <c r="K177" s="103">
        <f t="shared" si="17"/>
        <v>-2165000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47</v>
      </c>
      <c r="H178" s="103">
        <f t="shared" si="15"/>
        <v>1</v>
      </c>
      <c r="I178" s="103">
        <f t="shared" si="13"/>
        <v>16560000</v>
      </c>
      <c r="J178" s="103">
        <f t="shared" si="16"/>
        <v>0</v>
      </c>
      <c r="K178" s="103">
        <f t="shared" si="17"/>
        <v>16560000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45</v>
      </c>
      <c r="H179" s="103">
        <f t="shared" si="15"/>
        <v>1</v>
      </c>
      <c r="I179" s="103">
        <f t="shared" si="13"/>
        <v>132000000</v>
      </c>
      <c r="J179" s="103">
        <f t="shared" si="16"/>
        <v>0</v>
      </c>
      <c r="K179" s="103">
        <f t="shared" si="17"/>
        <v>132000000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45</v>
      </c>
      <c r="H180" s="103">
        <f t="shared" si="15"/>
        <v>0</v>
      </c>
      <c r="I180" s="103">
        <f t="shared" si="13"/>
        <v>-542250</v>
      </c>
      <c r="J180" s="103">
        <f t="shared" si="16"/>
        <v>0</v>
      </c>
      <c r="K180" s="103">
        <f t="shared" si="17"/>
        <v>-542250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43</v>
      </c>
      <c r="H181" s="103">
        <f t="shared" si="15"/>
        <v>1</v>
      </c>
      <c r="I181" s="103">
        <f t="shared" si="13"/>
        <v>126000000</v>
      </c>
      <c r="J181" s="103">
        <f t="shared" si="16"/>
        <v>0</v>
      </c>
      <c r="K181" s="103">
        <f t="shared" si="17"/>
        <v>126000000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41</v>
      </c>
      <c r="H182" s="103">
        <f t="shared" si="15"/>
        <v>0</v>
      </c>
      <c r="I182" s="103">
        <f t="shared" si="13"/>
        <v>-1467800</v>
      </c>
      <c r="J182" s="103">
        <f t="shared" si="16"/>
        <v>0</v>
      </c>
      <c r="K182" s="103">
        <f t="shared" si="17"/>
        <v>-1467800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40</v>
      </c>
      <c r="H183" s="103">
        <f t="shared" si="15"/>
        <v>1</v>
      </c>
      <c r="I183" s="103">
        <f t="shared" si="13"/>
        <v>140400000</v>
      </c>
      <c r="J183" s="103">
        <f t="shared" si="16"/>
        <v>0</v>
      </c>
      <c r="K183" s="103">
        <f t="shared" si="17"/>
        <v>140400000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40</v>
      </c>
      <c r="H184" s="103">
        <f t="shared" si="15"/>
        <v>0</v>
      </c>
      <c r="I184" s="103">
        <f t="shared" si="13"/>
        <v>-1335080</v>
      </c>
      <c r="J184" s="103">
        <f t="shared" si="16"/>
        <v>0</v>
      </c>
      <c r="K184" s="103">
        <f t="shared" si="17"/>
        <v>-1335080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37</v>
      </c>
      <c r="H185" s="103">
        <f t="shared" si="15"/>
        <v>0</v>
      </c>
      <c r="I185" s="103">
        <f t="shared" si="13"/>
        <v>-362600000</v>
      </c>
      <c r="J185" s="103">
        <f t="shared" si="16"/>
        <v>0</v>
      </c>
      <c r="K185" s="103">
        <f t="shared" si="17"/>
        <v>-362600000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37</v>
      </c>
      <c r="H186" s="103">
        <f t="shared" si="15"/>
        <v>1</v>
      </c>
      <c r="I186" s="103">
        <f t="shared" si="13"/>
        <v>648000000</v>
      </c>
      <c r="J186" s="103">
        <f t="shared" si="16"/>
        <v>0</v>
      </c>
      <c r="K186" s="103">
        <f t="shared" si="17"/>
        <v>648000000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37</v>
      </c>
      <c r="H187" s="103">
        <f t="shared" si="15"/>
        <v>0</v>
      </c>
      <c r="I187" s="103">
        <f t="shared" si="13"/>
        <v>-333000000</v>
      </c>
      <c r="J187" s="103">
        <f t="shared" si="16"/>
        <v>0</v>
      </c>
      <c r="K187" s="103">
        <f t="shared" si="17"/>
        <v>-333000000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37</v>
      </c>
      <c r="H188" s="103">
        <f t="shared" si="15"/>
        <v>0</v>
      </c>
      <c r="I188" s="103">
        <f t="shared" si="13"/>
        <v>-429200</v>
      </c>
      <c r="J188" s="103">
        <f t="shared" si="16"/>
        <v>0</v>
      </c>
      <c r="K188" s="103">
        <f t="shared" si="17"/>
        <v>-429200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37</v>
      </c>
      <c r="H189" s="103">
        <f t="shared" si="15"/>
        <v>0</v>
      </c>
      <c r="I189" s="103">
        <f t="shared" si="13"/>
        <v>-122260099</v>
      </c>
      <c r="J189" s="103">
        <f t="shared" si="16"/>
        <v>0</v>
      </c>
      <c r="K189" s="103">
        <f t="shared" si="17"/>
        <v>-122260099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36</v>
      </c>
      <c r="H190" s="103">
        <f t="shared" si="15"/>
        <v>0</v>
      </c>
      <c r="I190" s="103">
        <f t="shared" si="13"/>
        <v>-108032400</v>
      </c>
      <c r="J190" s="103">
        <f t="shared" si="16"/>
        <v>0</v>
      </c>
      <c r="K190" s="103">
        <f t="shared" si="17"/>
        <v>-108032400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35</v>
      </c>
      <c r="H191" s="103">
        <f t="shared" si="15"/>
        <v>0</v>
      </c>
      <c r="I191" s="103">
        <f t="shared" si="13"/>
        <v>-96631500</v>
      </c>
      <c r="J191" s="103">
        <f t="shared" si="16"/>
        <v>0</v>
      </c>
      <c r="K191" s="103">
        <f t="shared" si="17"/>
        <v>-96631500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30</v>
      </c>
      <c r="H192" s="103">
        <f t="shared" si="15"/>
        <v>1</v>
      </c>
      <c r="I192" s="103">
        <f t="shared" si="13"/>
        <v>29000000</v>
      </c>
      <c r="J192" s="103">
        <f t="shared" si="16"/>
        <v>0</v>
      </c>
      <c r="K192" s="103">
        <f t="shared" si="17"/>
        <v>29000000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29</v>
      </c>
      <c r="H193" s="103">
        <f t="shared" si="15"/>
        <v>0</v>
      </c>
      <c r="I193" s="103">
        <f t="shared" si="13"/>
        <v>-435000</v>
      </c>
      <c r="J193" s="103">
        <f t="shared" si="16"/>
        <v>0</v>
      </c>
      <c r="K193" s="103">
        <f t="shared" si="17"/>
        <v>-435000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27</v>
      </c>
      <c r="H194" s="103">
        <f t="shared" si="15"/>
        <v>0</v>
      </c>
      <c r="I194" s="103">
        <f t="shared" si="13"/>
        <v>-26730000</v>
      </c>
      <c r="J194" s="103">
        <f t="shared" si="16"/>
        <v>0</v>
      </c>
      <c r="K194" s="103">
        <f t="shared" si="17"/>
        <v>-26730000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27</v>
      </c>
      <c r="H195" s="103">
        <f t="shared" si="15"/>
        <v>1</v>
      </c>
      <c r="I195" s="103">
        <f t="shared" si="13"/>
        <v>20358000</v>
      </c>
      <c r="J195" s="103">
        <f t="shared" si="16"/>
        <v>0</v>
      </c>
      <c r="K195" s="103">
        <f t="shared" si="17"/>
        <v>20358000</v>
      </c>
    </row>
    <row r="196" spans="1:11" x14ac:dyDescent="0.25">
      <c r="A196" s="103" t="s">
        <v>4169</v>
      </c>
      <c r="B196" s="18">
        <v>-750500</v>
      </c>
      <c r="C196" s="18">
        <v>0</v>
      </c>
      <c r="D196" s="18">
        <f t="shared" si="18"/>
        <v>-750500</v>
      </c>
      <c r="E196" s="103" t="s">
        <v>4170</v>
      </c>
      <c r="F196" s="103">
        <v>2</v>
      </c>
      <c r="G196" s="36">
        <f t="shared" si="14"/>
        <v>25</v>
      </c>
      <c r="H196" s="103">
        <f t="shared" si="15"/>
        <v>0</v>
      </c>
      <c r="I196" s="103">
        <f t="shared" si="13"/>
        <v>-18762500</v>
      </c>
      <c r="J196" s="103">
        <f t="shared" si="16"/>
        <v>0</v>
      </c>
      <c r="K196" s="103">
        <f t="shared" si="17"/>
        <v>-18762500</v>
      </c>
    </row>
    <row r="197" spans="1:11" x14ac:dyDescent="0.25">
      <c r="A197" s="103" t="s">
        <v>4183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23</v>
      </c>
      <c r="H197" s="103">
        <f t="shared" si="15"/>
        <v>1</v>
      </c>
      <c r="I197" s="103">
        <f t="shared" si="13"/>
        <v>15400000</v>
      </c>
      <c r="J197" s="103">
        <f t="shared" si="16"/>
        <v>0</v>
      </c>
      <c r="K197" s="103">
        <f t="shared" si="17"/>
        <v>15400000</v>
      </c>
    </row>
    <row r="198" spans="1:11" x14ac:dyDescent="0.25">
      <c r="A198" s="103" t="s">
        <v>4183</v>
      </c>
      <c r="B198" s="18">
        <v>-99000</v>
      </c>
      <c r="C198" s="18">
        <v>0</v>
      </c>
      <c r="D198" s="18">
        <f t="shared" si="18"/>
        <v>-99000</v>
      </c>
      <c r="E198" s="103" t="s">
        <v>4187</v>
      </c>
      <c r="F198" s="103">
        <v>1</v>
      </c>
      <c r="G198" s="36">
        <f t="shared" si="14"/>
        <v>23</v>
      </c>
      <c r="H198" s="103">
        <f t="shared" si="15"/>
        <v>0</v>
      </c>
      <c r="I198" s="103">
        <f t="shared" si="13"/>
        <v>-2277000</v>
      </c>
      <c r="J198" s="103">
        <f t="shared" si="16"/>
        <v>0</v>
      </c>
      <c r="K198" s="103">
        <f t="shared" si="17"/>
        <v>-2277000</v>
      </c>
    </row>
    <row r="199" spans="1:11" x14ac:dyDescent="0.25">
      <c r="A199" s="103" t="s">
        <v>4188</v>
      </c>
      <c r="B199" s="18">
        <v>-205750</v>
      </c>
      <c r="C199" s="18">
        <v>0</v>
      </c>
      <c r="D199" s="18">
        <f t="shared" si="18"/>
        <v>-205750</v>
      </c>
      <c r="E199" s="103" t="s">
        <v>4189</v>
      </c>
      <c r="F199" s="103">
        <v>0</v>
      </c>
      <c r="G199" s="36">
        <f t="shared" si="14"/>
        <v>22</v>
      </c>
      <c r="H199" s="103">
        <f t="shared" si="15"/>
        <v>0</v>
      </c>
      <c r="I199" s="103">
        <f t="shared" si="13"/>
        <v>-4526500</v>
      </c>
      <c r="J199" s="103">
        <f t="shared" si="16"/>
        <v>0</v>
      </c>
      <c r="K199" s="103">
        <f t="shared" si="17"/>
        <v>-4526500</v>
      </c>
    </row>
    <row r="200" spans="1:11" x14ac:dyDescent="0.25">
      <c r="A200" s="103" t="s">
        <v>4188</v>
      </c>
      <c r="B200" s="18">
        <v>-95000</v>
      </c>
      <c r="C200" s="18">
        <v>0</v>
      </c>
      <c r="D200" s="18">
        <f t="shared" si="18"/>
        <v>-95000</v>
      </c>
      <c r="E200" s="103" t="s">
        <v>4190</v>
      </c>
      <c r="F200" s="103">
        <v>3</v>
      </c>
      <c r="G200" s="36">
        <f t="shared" si="14"/>
        <v>22</v>
      </c>
      <c r="H200" s="103">
        <f t="shared" si="15"/>
        <v>0</v>
      </c>
      <c r="I200" s="103">
        <f t="shared" si="13"/>
        <v>-2090000</v>
      </c>
      <c r="J200" s="103">
        <f t="shared" si="16"/>
        <v>0</v>
      </c>
      <c r="K200" s="103">
        <f t="shared" si="17"/>
        <v>-2090000</v>
      </c>
    </row>
    <row r="201" spans="1:11" x14ac:dyDescent="0.25">
      <c r="A201" s="103" t="s">
        <v>4213</v>
      </c>
      <c r="B201" s="18">
        <v>48650000</v>
      </c>
      <c r="C201" s="18">
        <v>0</v>
      </c>
      <c r="D201" s="18">
        <f t="shared" si="18"/>
        <v>48650000</v>
      </c>
      <c r="E201" s="103" t="s">
        <v>4214</v>
      </c>
      <c r="F201" s="103">
        <v>0</v>
      </c>
      <c r="G201" s="36">
        <f t="shared" si="14"/>
        <v>19</v>
      </c>
      <c r="H201" s="103">
        <f t="shared" si="15"/>
        <v>1</v>
      </c>
      <c r="I201" s="103">
        <f t="shared" si="13"/>
        <v>875700000</v>
      </c>
      <c r="J201" s="103">
        <f t="shared" si="16"/>
        <v>0</v>
      </c>
      <c r="K201" s="103">
        <f t="shared" si="17"/>
        <v>875700000</v>
      </c>
    </row>
    <row r="202" spans="1:11" x14ac:dyDescent="0.25">
      <c r="A202" s="103" t="s">
        <v>4213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19</v>
      </c>
      <c r="H202" s="103">
        <f t="shared" si="15"/>
        <v>0</v>
      </c>
      <c r="I202" s="103">
        <f t="shared" si="13"/>
        <v>-57017100</v>
      </c>
      <c r="J202" s="103">
        <f t="shared" si="16"/>
        <v>0</v>
      </c>
      <c r="K202" s="103">
        <f t="shared" si="17"/>
        <v>-57017100</v>
      </c>
    </row>
    <row r="203" spans="1:11" x14ac:dyDescent="0.25">
      <c r="A203" s="103" t="s">
        <v>4213</v>
      </c>
      <c r="B203" s="18">
        <v>-5000</v>
      </c>
      <c r="C203" s="18">
        <v>0</v>
      </c>
      <c r="D203" s="18">
        <f t="shared" si="18"/>
        <v>-5000</v>
      </c>
      <c r="E203" s="103" t="s">
        <v>4215</v>
      </c>
      <c r="F203" s="103">
        <v>0</v>
      </c>
      <c r="G203" s="36">
        <f t="shared" si="14"/>
        <v>19</v>
      </c>
      <c r="H203" s="103">
        <f t="shared" si="15"/>
        <v>0</v>
      </c>
      <c r="I203" s="103">
        <f t="shared" si="13"/>
        <v>-95000</v>
      </c>
      <c r="J203" s="103">
        <f t="shared" si="16"/>
        <v>0</v>
      </c>
      <c r="K203" s="103">
        <f t="shared" si="17"/>
        <v>-95000</v>
      </c>
    </row>
    <row r="204" spans="1:11" x14ac:dyDescent="0.25">
      <c r="A204" s="103" t="s">
        <v>4213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19</v>
      </c>
      <c r="H204" s="103">
        <f t="shared" si="15"/>
        <v>0</v>
      </c>
      <c r="I204" s="103">
        <f t="shared" si="13"/>
        <v>-636500000</v>
      </c>
      <c r="J204" s="103">
        <f t="shared" si="16"/>
        <v>0</v>
      </c>
      <c r="K204" s="103">
        <f t="shared" si="17"/>
        <v>-636500000</v>
      </c>
    </row>
    <row r="205" spans="1:11" x14ac:dyDescent="0.25">
      <c r="A205" s="11" t="s">
        <v>4221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21" si="19">G206+F205</f>
        <v>18</v>
      </c>
      <c r="H205" s="103">
        <f t="shared" si="15"/>
        <v>0</v>
      </c>
      <c r="I205" s="103">
        <f t="shared" si="13"/>
        <v>-223830000</v>
      </c>
      <c r="J205" s="103">
        <f t="shared" si="16"/>
        <v>0</v>
      </c>
      <c r="K205" s="103">
        <f t="shared" si="17"/>
        <v>-223830000</v>
      </c>
    </row>
    <row r="206" spans="1:11" x14ac:dyDescent="0.25">
      <c r="A206" s="103" t="s">
        <v>4238</v>
      </c>
      <c r="B206" s="18">
        <v>-18500</v>
      </c>
      <c r="C206" s="18">
        <v>0</v>
      </c>
      <c r="D206" s="18">
        <f t="shared" si="18"/>
        <v>-18500</v>
      </c>
      <c r="E206" s="103" t="s">
        <v>4239</v>
      </c>
      <c r="F206" s="103">
        <v>2</v>
      </c>
      <c r="G206" s="36">
        <f t="shared" si="19"/>
        <v>15</v>
      </c>
      <c r="H206" s="103">
        <f t="shared" si="15"/>
        <v>0</v>
      </c>
      <c r="I206" s="103">
        <f t="shared" si="13"/>
        <v>-277500</v>
      </c>
      <c r="J206" s="103">
        <f t="shared" si="16"/>
        <v>0</v>
      </c>
      <c r="K206" s="103">
        <f t="shared" si="17"/>
        <v>-277500</v>
      </c>
    </row>
    <row r="207" spans="1:11" x14ac:dyDescent="0.25">
      <c r="A207" s="103" t="s">
        <v>4232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13</v>
      </c>
      <c r="H207" s="103">
        <f t="shared" si="15"/>
        <v>1</v>
      </c>
      <c r="I207" s="103">
        <f t="shared" si="13"/>
        <v>173760</v>
      </c>
      <c r="J207" s="103">
        <f t="shared" ref="J207:J221" si="20">C207*(G207-H207)</f>
        <v>850488</v>
      </c>
      <c r="K207" s="103">
        <f t="shared" si="17"/>
        <v>-676728</v>
      </c>
    </row>
    <row r="208" spans="1:11" x14ac:dyDescent="0.25">
      <c r="A208" s="103" t="s">
        <v>4241</v>
      </c>
      <c r="B208" s="18">
        <v>830000</v>
      </c>
      <c r="C208" s="18">
        <v>0</v>
      </c>
      <c r="D208" s="18">
        <f t="shared" si="18"/>
        <v>830000</v>
      </c>
      <c r="E208" s="103" t="s">
        <v>4242</v>
      </c>
      <c r="F208" s="103">
        <v>2</v>
      </c>
      <c r="G208" s="36">
        <f t="shared" si="19"/>
        <v>12</v>
      </c>
      <c r="H208" s="103">
        <f t="shared" si="15"/>
        <v>1</v>
      </c>
      <c r="I208" s="103">
        <f t="shared" si="13"/>
        <v>9130000</v>
      </c>
      <c r="J208" s="103">
        <f t="shared" si="20"/>
        <v>0</v>
      </c>
      <c r="K208" s="103">
        <f t="shared" si="17"/>
        <v>9130000</v>
      </c>
    </row>
    <row r="209" spans="1:11" x14ac:dyDescent="0.25">
      <c r="A209" s="103" t="s">
        <v>4265</v>
      </c>
      <c r="B209" s="18">
        <v>-52440</v>
      </c>
      <c r="C209" s="18">
        <v>0</v>
      </c>
      <c r="D209" s="18">
        <f t="shared" si="18"/>
        <v>-52440</v>
      </c>
      <c r="E209" s="103" t="s">
        <v>4272</v>
      </c>
      <c r="F209" s="103">
        <v>1</v>
      </c>
      <c r="G209" s="36">
        <f t="shared" si="19"/>
        <v>10</v>
      </c>
      <c r="H209" s="103">
        <f t="shared" si="15"/>
        <v>0</v>
      </c>
      <c r="I209" s="103">
        <f t="shared" si="13"/>
        <v>-524400</v>
      </c>
      <c r="J209" s="103">
        <f t="shared" si="20"/>
        <v>0</v>
      </c>
      <c r="K209" s="103">
        <f t="shared" si="17"/>
        <v>-524400</v>
      </c>
    </row>
    <row r="210" spans="1:11" x14ac:dyDescent="0.25">
      <c r="A210" s="103" t="s">
        <v>4274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9</v>
      </c>
      <c r="H210" s="103">
        <f t="shared" si="15"/>
        <v>0</v>
      </c>
      <c r="I210" s="103">
        <f t="shared" si="13"/>
        <v>-459900</v>
      </c>
      <c r="J210" s="103">
        <f t="shared" si="20"/>
        <v>0</v>
      </c>
      <c r="K210" s="103">
        <f t="shared" si="17"/>
        <v>-459900</v>
      </c>
    </row>
    <row r="211" spans="1:11" x14ac:dyDescent="0.25">
      <c r="A211" s="103" t="s">
        <v>4277</v>
      </c>
      <c r="B211" s="18">
        <v>-200000</v>
      </c>
      <c r="C211" s="18">
        <v>0</v>
      </c>
      <c r="D211" s="18">
        <f t="shared" si="18"/>
        <v>-200000</v>
      </c>
      <c r="E211" s="103" t="s">
        <v>4278</v>
      </c>
      <c r="F211" s="103">
        <v>1</v>
      </c>
      <c r="G211" s="36">
        <f t="shared" si="19"/>
        <v>8</v>
      </c>
      <c r="H211" s="103">
        <f t="shared" si="15"/>
        <v>0</v>
      </c>
      <c r="I211" s="103">
        <f t="shared" si="13"/>
        <v>-1600000</v>
      </c>
      <c r="J211" s="103">
        <f t="shared" si="20"/>
        <v>0</v>
      </c>
      <c r="K211" s="103">
        <f t="shared" si="17"/>
        <v>-1600000</v>
      </c>
    </row>
    <row r="212" spans="1:11" x14ac:dyDescent="0.25">
      <c r="A212" s="103" t="s">
        <v>4279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7</v>
      </c>
      <c r="H212" s="103">
        <f t="shared" si="15"/>
        <v>0</v>
      </c>
      <c r="I212" s="103">
        <f t="shared" si="13"/>
        <v>-196000</v>
      </c>
      <c r="J212" s="103">
        <f t="shared" si="20"/>
        <v>0</v>
      </c>
      <c r="K212" s="103">
        <f t="shared" si="17"/>
        <v>-196000</v>
      </c>
    </row>
    <row r="213" spans="1:11" x14ac:dyDescent="0.25">
      <c r="A213" s="103" t="s">
        <v>4280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6</v>
      </c>
      <c r="H213" s="103">
        <f t="shared" si="15"/>
        <v>0</v>
      </c>
      <c r="I213" s="103">
        <f t="shared" si="13"/>
        <v>-354600</v>
      </c>
      <c r="J213" s="103">
        <f t="shared" si="20"/>
        <v>0</v>
      </c>
      <c r="K213" s="103">
        <f t="shared" si="17"/>
        <v>-354600</v>
      </c>
    </row>
    <row r="214" spans="1:11" x14ac:dyDescent="0.25">
      <c r="A214" s="103" t="s">
        <v>4280</v>
      </c>
      <c r="B214" s="18">
        <v>-30000</v>
      </c>
      <c r="C214" s="18">
        <v>0</v>
      </c>
      <c r="D214" s="18">
        <f t="shared" si="18"/>
        <v>-30000</v>
      </c>
      <c r="E214" s="103" t="s">
        <v>4281</v>
      </c>
      <c r="F214" s="103">
        <v>0</v>
      </c>
      <c r="G214" s="36">
        <f t="shared" si="19"/>
        <v>5</v>
      </c>
      <c r="H214" s="103">
        <f t="shared" si="15"/>
        <v>0</v>
      </c>
      <c r="I214" s="103">
        <f t="shared" si="13"/>
        <v>-150000</v>
      </c>
      <c r="J214" s="103">
        <f t="shared" si="20"/>
        <v>0</v>
      </c>
      <c r="K214" s="103">
        <f t="shared" si="17"/>
        <v>-150000</v>
      </c>
    </row>
    <row r="215" spans="1:11" x14ac:dyDescent="0.25">
      <c r="A215" s="103" t="s">
        <v>4280</v>
      </c>
      <c r="B215" s="18">
        <v>-178000</v>
      </c>
      <c r="C215" s="18">
        <v>0</v>
      </c>
      <c r="D215" s="18">
        <f t="shared" si="18"/>
        <v>-178000</v>
      </c>
      <c r="E215" s="103" t="s">
        <v>4283</v>
      </c>
      <c r="F215" s="103">
        <v>1</v>
      </c>
      <c r="G215" s="36">
        <f t="shared" si="19"/>
        <v>5</v>
      </c>
      <c r="H215" s="103">
        <f t="shared" si="15"/>
        <v>0</v>
      </c>
      <c r="I215" s="103">
        <f t="shared" si="13"/>
        <v>-890000</v>
      </c>
      <c r="J215" s="103">
        <f t="shared" si="20"/>
        <v>0</v>
      </c>
      <c r="K215" s="103">
        <f t="shared" si="17"/>
        <v>-890000</v>
      </c>
    </row>
    <row r="216" spans="1:11" x14ac:dyDescent="0.25">
      <c r="A216" s="103" t="s">
        <v>4285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4</v>
      </c>
      <c r="H216" s="103">
        <f t="shared" si="15"/>
        <v>0</v>
      </c>
      <c r="I216" s="103">
        <f t="shared" si="13"/>
        <v>-382440</v>
      </c>
      <c r="J216" s="103">
        <f t="shared" si="20"/>
        <v>0</v>
      </c>
      <c r="K216" s="103">
        <f t="shared" si="17"/>
        <v>-382440</v>
      </c>
    </row>
    <row r="217" spans="1:11" x14ac:dyDescent="0.25">
      <c r="A217" s="103" t="s">
        <v>4231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1</v>
      </c>
      <c r="G217" s="36">
        <f t="shared" si="19"/>
        <v>1</v>
      </c>
      <c r="H217" s="103">
        <f t="shared" si="15"/>
        <v>0</v>
      </c>
      <c r="I217" s="103">
        <f t="shared" si="13"/>
        <v>-84000</v>
      </c>
      <c r="J217" s="103">
        <f t="shared" si="20"/>
        <v>0</v>
      </c>
      <c r="K217" s="103">
        <f t="shared" si="17"/>
        <v>-84000</v>
      </c>
    </row>
    <row r="218" spans="1:11" x14ac:dyDescent="0.25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 x14ac:dyDescent="0.25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 x14ac:dyDescent="0.25">
      <c r="A222" s="11"/>
      <c r="B222" s="29">
        <f>SUM(B2:B221)</f>
        <v>97567</v>
      </c>
      <c r="C222" s="29">
        <f>SUM(C2:C217)</f>
        <v>7906317</v>
      </c>
      <c r="D222" s="29">
        <f>SUM(D2:D205)</f>
        <v>-7785606</v>
      </c>
      <c r="E222" s="11"/>
      <c r="F222" s="11"/>
      <c r="G222" s="11"/>
      <c r="H222" s="11"/>
      <c r="I222" s="29">
        <f>SUM(I2:I221)</f>
        <v>18779882378</v>
      </c>
      <c r="J222" s="29">
        <f>SUM(J2:J221)</f>
        <v>8154998534</v>
      </c>
      <c r="K222" s="29">
        <f>SUM(K2:K221)</f>
        <v>10624883844</v>
      </c>
    </row>
    <row r="223" spans="1:11" x14ac:dyDescent="0.25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3">
        <f>I222/G2</f>
        <v>20705493.250275634</v>
      </c>
      <c r="J225" s="29">
        <f>J222/G2</f>
        <v>8991178.0970231537</v>
      </c>
      <c r="K225" s="29">
        <f>K222/G2</f>
        <v>11714315.153252481</v>
      </c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 x14ac:dyDescent="0.25">
      <c r="B229" s="22" t="s">
        <v>855</v>
      </c>
      <c r="D229" s="102">
        <f>D222-D151+D152</f>
        <v>-6588967</v>
      </c>
      <c r="G229" t="s">
        <v>25</v>
      </c>
      <c r="J229">
        <f>J222/I222*1448696</f>
        <v>629083.47978001717</v>
      </c>
      <c r="K229">
        <f>K222/I222*1448696</f>
        <v>819612.52021998283</v>
      </c>
    </row>
    <row r="230" spans="1:11" x14ac:dyDescent="0.25">
      <c r="B230" s="7"/>
    </row>
    <row r="231" spans="1:11" x14ac:dyDescent="0.25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4197</v>
      </c>
      <c r="R8" s="119" t="s">
        <v>4198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4263</v>
      </c>
      <c r="M20" t="s">
        <v>4070</v>
      </c>
      <c r="N20" t="s">
        <v>4264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J8" zoomScaleNormal="100" workbookViewId="0">
      <selection activeCell="P34" sqref="P34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4218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4219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4220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4222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4232</v>
      </c>
      <c r="AR13" s="103" t="s">
        <v>4251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4241</v>
      </c>
      <c r="AR14" s="103" t="s">
        <v>4258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4241</v>
      </c>
      <c r="AR15" s="103" t="s">
        <v>4252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4265</v>
      </c>
      <c r="AR16" s="103" t="s">
        <v>4266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سارا!D222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4265</v>
      </c>
      <c r="AR17" s="103" t="s">
        <v>4267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4274</v>
      </c>
      <c r="AR18" s="103" t="s">
        <v>4275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4194</v>
      </c>
      <c r="K19" s="180" t="s">
        <v>4207</v>
      </c>
      <c r="L19" s="121">
        <f>-مهر97!D54</f>
        <v>49817015</v>
      </c>
      <c r="M19" s="180" t="s">
        <v>4262</v>
      </c>
      <c r="N19" s="117">
        <f>48028*P33</f>
        <v>9783303.5999999996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4195</v>
      </c>
      <c r="K20" s="180"/>
      <c r="L20" s="121"/>
      <c r="M20" s="180" t="s">
        <v>4179</v>
      </c>
      <c r="N20" s="117">
        <f>109*P34</f>
        <v>105839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96810217</v>
      </c>
      <c r="G21" s="29">
        <f t="shared" si="0"/>
        <v>14144093.586118653</v>
      </c>
      <c r="H21" s="11" t="s">
        <v>4273</v>
      </c>
      <c r="J21" s="25"/>
      <c r="K21" s="180" t="s">
        <v>456</v>
      </c>
      <c r="L21" s="121">
        <v>160000</v>
      </c>
      <c r="M21" s="180" t="s">
        <v>4235</v>
      </c>
      <c r="N21" s="117">
        <f>235*P35</f>
        <v>61805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35863546</v>
      </c>
      <c r="AQ21" s="103"/>
      <c r="AR21" s="193" t="s">
        <v>4276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4208</v>
      </c>
      <c r="N23" s="117">
        <f>-1*L19</f>
        <v>-49817015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4228</v>
      </c>
      <c r="Q25" t="s">
        <v>4227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4206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4269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4270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4184</v>
      </c>
      <c r="S32" s="116">
        <v>12</v>
      </c>
      <c r="T32" s="116" t="s">
        <v>4185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4248</v>
      </c>
      <c r="N33" s="117">
        <f>O33*P33</f>
        <v>259109659.19999999</v>
      </c>
      <c r="O33" s="103">
        <v>1272016</v>
      </c>
      <c r="P33" s="103">
        <v>203.7</v>
      </c>
      <c r="Q33" s="181">
        <v>40131</v>
      </c>
      <c r="R33" s="180" t="s">
        <v>4232</v>
      </c>
      <c r="S33" s="180">
        <f>S32-11</f>
        <v>1</v>
      </c>
      <c r="T33" s="180" t="s">
        <v>4237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4212</v>
      </c>
      <c r="N34" s="117">
        <f>O34*P34</f>
        <v>105839</v>
      </c>
      <c r="O34" s="190">
        <v>109</v>
      </c>
      <c r="P34" s="103">
        <v>971</v>
      </c>
      <c r="Q34" s="181">
        <v>244702685</v>
      </c>
      <c r="R34" s="180" t="s">
        <v>4241</v>
      </c>
      <c r="S34" s="180">
        <f>S33-1</f>
        <v>0</v>
      </c>
      <c r="T34" s="180" t="s">
        <v>4256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4236</v>
      </c>
      <c r="N35" s="117">
        <f>O35*P35</f>
        <v>61805</v>
      </c>
      <c r="O35" s="177">
        <v>235</v>
      </c>
      <c r="P35" s="103">
        <v>263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14480682.199999988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4271</v>
      </c>
      <c r="N37" s="117">
        <f>O37*P37</f>
        <v>3725673</v>
      </c>
      <c r="O37" s="103">
        <v>18290</v>
      </c>
      <c r="P37" s="103">
        <f>P33</f>
        <v>203.7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/>
      <c r="N38" s="121"/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4249</v>
      </c>
      <c r="N42" s="117">
        <f>-O42*P33</f>
        <v>-38583835.5</v>
      </c>
      <c r="O42" s="103">
        <v>189415</v>
      </c>
      <c r="P42" s="103">
        <f>P33</f>
        <v>203.7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4250</v>
      </c>
      <c r="N43" s="117">
        <f>-O43*P43</f>
        <v>-18821472.599999998</v>
      </c>
      <c r="O43" s="103">
        <v>92398</v>
      </c>
      <c r="P43" s="103">
        <f>P42</f>
        <v>203.7</v>
      </c>
      <c r="U43" t="s">
        <v>4164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4165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4210</v>
      </c>
      <c r="AR44" s="103" t="s">
        <v>4253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96810217</v>
      </c>
      <c r="M45" s="180"/>
      <c r="N45" s="117">
        <f>SUM(N16:N44)</f>
        <v>201520259.69999999</v>
      </c>
      <c r="O45" t="s">
        <v>25</v>
      </c>
      <c r="U45" t="s">
        <v>4166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4222</v>
      </c>
      <c r="AR45" s="103" t="s">
        <v>4254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193202</v>
      </c>
      <c r="M46" s="180"/>
      <c r="N46" s="117">
        <f>N16+N17+N24</f>
        <v>-7267301</v>
      </c>
      <c r="U46" t="s">
        <v>4167</v>
      </c>
      <c r="V46" t="s">
        <v>4168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4241</v>
      </c>
      <c r="AR46" s="103" t="s">
        <v>4255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166810217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4125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4161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4260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سارا!C222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9889142.5999999996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2300000</v>
      </c>
      <c r="R59" s="56" t="s">
        <v>4193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4192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4169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4183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4202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17">
        <f>SUM(Q53:Q67)</f>
        <v>92017367.599999994</v>
      </c>
      <c r="R69" s="56" t="s">
        <v>1159</v>
      </c>
      <c r="S69" s="119"/>
      <c r="T69" s="119"/>
      <c r="W69" s="119"/>
      <c r="AF69" s="20">
        <v>49</v>
      </c>
      <c r="AG69" s="121" t="s">
        <v>4213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4221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4227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4232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4241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4261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259277303.19999999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4191</v>
      </c>
      <c r="AH87" s="118">
        <f>AH86-AH80</f>
        <v>36725404.199999988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31766660.222580642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4169</v>
      </c>
      <c r="B18" s="18">
        <v>-750500</v>
      </c>
      <c r="C18" s="18">
        <v>0</v>
      </c>
      <c r="D18" s="117">
        <f t="shared" si="0"/>
        <v>-750500</v>
      </c>
      <c r="E18" s="20" t="s">
        <v>4170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4183</v>
      </c>
      <c r="B20" s="18">
        <v>-99000</v>
      </c>
      <c r="C20" s="18">
        <v>0</v>
      </c>
      <c r="D20" s="117">
        <f t="shared" si="0"/>
        <v>-99000</v>
      </c>
      <c r="E20" s="19" t="s">
        <v>4187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4188</v>
      </c>
      <c r="B21" s="18">
        <v>-205750</v>
      </c>
      <c r="C21" s="18">
        <v>0</v>
      </c>
      <c r="D21" s="117">
        <f t="shared" si="0"/>
        <v>-205750</v>
      </c>
      <c r="E21" s="19" t="s">
        <v>4189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4188</v>
      </c>
      <c r="B22" s="18">
        <v>-95000</v>
      </c>
      <c r="C22" s="18">
        <v>0</v>
      </c>
      <c r="D22" s="117">
        <f t="shared" si="0"/>
        <v>-95000</v>
      </c>
      <c r="E22" s="19" t="s">
        <v>4190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4213</v>
      </c>
      <c r="B23" s="18">
        <v>48650000</v>
      </c>
      <c r="C23" s="18">
        <v>0</v>
      </c>
      <c r="D23" s="117">
        <f t="shared" si="0"/>
        <v>48650000</v>
      </c>
      <c r="E23" s="19" t="s">
        <v>4214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4213</v>
      </c>
      <c r="B24" s="18">
        <v>-3005900</v>
      </c>
      <c r="C24" s="18">
        <v>0</v>
      </c>
      <c r="D24" s="117">
        <f t="shared" si="0"/>
        <v>-3005900</v>
      </c>
      <c r="E24" s="19" t="s">
        <v>4216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4221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4221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4238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4239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4232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4180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4223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4224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4225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4226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4229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4233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4234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4240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Z34" workbookViewId="0">
      <selection activeCell="AG57" sqref="AG57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4231</v>
      </c>
      <c r="M39" s="69" t="s">
        <v>4230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17500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4947562.7009646287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4199</v>
      </c>
      <c r="AH54" s="185">
        <v>2182188507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2123095122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 t="s">
        <v>4287</v>
      </c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2018-10-03T20:15:35Z</dcterms:modified>
</cp:coreProperties>
</file>