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96" i="18" l="1"/>
  <c r="W352" i="18"/>
  <c r="W351"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50" i="18"/>
  <c r="O256" i="52"/>
  <c r="F367" i="15" l="1"/>
  <c r="D366" i="15"/>
  <c r="J253" i="52"/>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O262" i="52"/>
  <c r="J263" i="52"/>
  <c r="N263" i="52"/>
  <c r="O263" i="52"/>
  <c r="J264" i="52"/>
  <c r="N264" i="52"/>
  <c r="O264" i="52"/>
  <c r="J265" i="52"/>
  <c r="N265" i="52"/>
  <c r="O265" i="52"/>
  <c r="J266" i="52"/>
  <c r="N266" i="52"/>
  <c r="P266" i="52" s="1"/>
  <c r="O266" i="52"/>
  <c r="J267" i="52"/>
  <c r="N267" i="52"/>
  <c r="O267" i="52"/>
  <c r="J268" i="52"/>
  <c r="N268" i="52"/>
  <c r="O268" i="52"/>
  <c r="P262" i="52" l="1"/>
  <c r="P268" i="52"/>
  <c r="D365" i="15"/>
  <c r="F366" i="15"/>
  <c r="P261" i="52"/>
  <c r="P255" i="52"/>
  <c r="P263" i="52"/>
  <c r="P259" i="52"/>
  <c r="P256" i="52"/>
  <c r="P264" i="52"/>
  <c r="P260" i="52"/>
  <c r="P267"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D363" i="15" l="1"/>
  <c r="F364" i="15"/>
  <c r="P247" i="52"/>
  <c r="P245" i="52"/>
  <c r="P269" i="52"/>
  <c r="P252" i="52"/>
  <c r="P251" i="52"/>
  <c r="P249" i="52"/>
  <c r="P250" i="52"/>
  <c r="P248" i="52"/>
  <c r="P246" i="52"/>
  <c r="P244" i="52"/>
  <c r="P243" i="52"/>
  <c r="P242" i="52"/>
  <c r="P241" i="52"/>
  <c r="J238" i="52"/>
  <c r="F363" i="15" l="1"/>
  <c r="D362" i="15"/>
  <c r="J233" i="52"/>
  <c r="D361" i="15" l="1"/>
  <c r="F362" i="15"/>
  <c r="N230" i="52"/>
  <c r="D360" i="15" l="1"/>
  <c r="F361" i="15"/>
  <c r="O227" i="52"/>
  <c r="W349" i="18"/>
  <c r="W348" i="18"/>
  <c r="W347" i="18"/>
  <c r="D359" i="15" l="1"/>
  <c r="F360" i="15"/>
  <c r="O223" i="52"/>
  <c r="W346" i="18"/>
  <c r="F359" i="15" l="1"/>
  <c r="D358" i="15"/>
  <c r="J222" i="52"/>
  <c r="W345" i="18"/>
  <c r="D357" i="15" l="1"/>
  <c r="F358" i="15"/>
  <c r="W344" i="18"/>
  <c r="W343" i="18"/>
  <c r="D356" i="15" l="1"/>
  <c r="F357" i="15"/>
  <c r="O220" i="52"/>
  <c r="D355" i="15" l="1"/>
  <c r="F356" i="15"/>
  <c r="W342" i="18"/>
  <c r="W341" i="18"/>
  <c r="F355" i="15" l="1"/>
  <c r="D354" i="15"/>
  <c r="J218" i="52"/>
  <c r="D353" i="15" l="1"/>
  <c r="F353" i="15" s="1"/>
  <c r="F354" i="15"/>
  <c r="P24" i="18"/>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4"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4"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8"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4" i="18"/>
  <c r="T370"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7" i="18" s="1"/>
  <c r="V360"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70" i="18"/>
  <c r="V370"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X179" i="18"/>
  <c r="V180" i="18"/>
  <c r="G196" i="13"/>
  <c r="G199" i="13" s="1"/>
  <c r="J199" i="20"/>
  <c r="G198" i="20"/>
  <c r="K199" i="20"/>
  <c r="I199" i="20"/>
  <c r="G102" i="13"/>
  <c r="G103" i="13"/>
  <c r="U14" i="32"/>
  <c r="L14" i="32" s="1"/>
  <c r="Q9" i="32"/>
  <c r="R9" i="32"/>
  <c r="Y5" i="33"/>
  <c r="V182" i="18" l="1"/>
  <c r="S183" i="18"/>
  <c r="W182" i="18"/>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S184" i="18" l="1"/>
  <c r="V183" i="18"/>
  <c r="W181" i="18"/>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3" i="18" l="1"/>
  <c r="X183" i="18"/>
  <c r="S185" i="18"/>
  <c r="V185" i="18" s="1"/>
  <c r="V184"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X184" i="18"/>
  <c r="W185" i="18"/>
  <c r="X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<sst xmlns="http://schemas.openxmlformats.org/spreadsheetml/2006/main" count="12986" uniqueCount="5448">
  <si>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</si>
  <si>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</si>
  <si>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</si>
  <si>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</si>
  <si>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</si>
  <si>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</si>
  <si>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</si>
  <si>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</si>
  <si>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</si>
  <si>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</si>
  <si>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</si>
  <si>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</si>
  <si>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</si>
  <si>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</si>
  <si>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</si>
  <si>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</si>
  <si>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</si>
  <si>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</si>
  <si>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</si>
  <si>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</si>
  <si>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</si>
  <si>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</si>
  <si>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</si>
  <si>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</si>
  <si>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</si>
  <si>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</si>
  <si>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</si>
  <si>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</si>
  <si>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</si>
  <si>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</si>
  <si>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</si>
  <si>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</si>
  <si>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</si>
  <si>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</si>
  <si>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</si>
  <si>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</si>
  <si>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</si>
  <si>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</si>
  <si>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</si>
  <si>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</si>
  <si>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</si>
  <si>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</si>
  <si>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</si>
  <si>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</si>
  <si>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</si>
  <si>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</si>
  <si>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</si>
  <si>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</si>
  <si>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</si>
  <si>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</si>
  <si>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</si>
  <si>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</si>
  <si>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</si>
  <si>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</si>
  <si>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</si>
  <si>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</si>
  <si>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</si>
  <si>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</si>
  <si>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</si>
  <si>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</si>
  <si>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</si>
  <si>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</si>
  <si>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</si>
  <si>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</si>
  <si>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</si>
  <si>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</si>
  <si>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</si>
  <si>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</si>
  <si>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</si>
  <si>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</si>
  <si>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</si>
  <si>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</si>
  <si>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</si>
  <si>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</si>
  <si>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</si>
  <si>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</si>
  <si>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</si>
  <si>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</si>
  <si>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</si>
  <si>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</si>
  <si>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</si>
  <si>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</si>
  <si>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</si>
  <si>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</si>
  <si>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</si>
  <si>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</si>
  <si>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</si>
  <si>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</si>
  <si>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</si>
  <si>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</si>
  <si>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</si>
  <si>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</si>
  <si>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</si>
  <si>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</si>
  <si>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</si>
  <si>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</si>
  <si>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</si>
  <si>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</si>
  <si>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</si>
  <si>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</si>
  <si>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</si>
  <si>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</si>
  <si>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</si>
  <si>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</si>
  <si>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</si>
  <si>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</si>
  <si>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</si>
  <si>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</si>
  <si>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</si>
  <si>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</si>
  <si>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</si>
  <si>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</si>
  <si>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</si>
  <si>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</si>
  <si>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</si>
  <si>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</si>
  <si>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</si>
  <si>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</si>
  <si>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</si>
  <si>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</si>
  <si>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</si>
  <si>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</si>
  <si>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</si>
  <si>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</si>
  <si>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</si>
  <si>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</si>
  <si>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</si>
  <si>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</si>
  <si>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</si>
  <si>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</si>
  <si>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</si>
  <si>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</si>
  <si>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</si>
  <si>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</si>
  <si>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</si>
  <si>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</si>
  <si>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</si>
  <si>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</si>
  <si>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</si>
  <si>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</si>
  <si>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</si>
  <si>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</si>
  <si>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</si>
  <si>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</si>
  <si>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</si>
  <si>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</si>
  <si>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</si>
  <si>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</si>
  <si>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</si>
  <si>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</si>
  <si>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</si>
  <si>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</si>
  <si>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</si>
  <si>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</si>
  <si>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</si>
  <si>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</si>
  <si>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</si>
  <si>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</si>
  <si>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</si>
  <si>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</si>
  <si>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</si>
  <si>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</si>
  <si>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</si>
  <si>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</si>
  <si>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</si>
  <si>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</si>
  <si>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</si>
  <si>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</si>
  <si>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</si>
  <si>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</si>
  <si>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</si>
  <si>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</si>
  <si>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</si>
  <si>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</si>
  <si>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</si>
  <si>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</si>
  <si>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</si>
  <si>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</si>
  <si>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</si>
  <si>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</si>
  <si>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</si>
  <si>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</si>
  <si>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</si>
  <si>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</si>
  <si>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</si>
  <si>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</si>
  <si>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</si>
  <si>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</si>
  <si>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</si>
  <si>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</si>
  <si>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</si>
  <si>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</si>
  <si>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</si>
  <si>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</si>
  <si>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</si>
  <si>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</si>
  <si>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</si>
  <si>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</si>
  <si>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</si>
  <si>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</si>
  <si>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</si>
  <si>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</si>
  <si>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</si>
  <si>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</si>
  <si>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</si>
  <si>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</si>
  <si>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</si>
  <si>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</si>
  <si>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</si>
  <si>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</si>
  <si>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</si>
  <si>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</si>
  <si>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</si>
  <si>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</si>
  <si>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</si>
  <si>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</si>
  <si>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</si>
  <si>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</si>
  <si>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</si>
  <si>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</si>
  <si>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</si>
  <si>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</si>
  <si>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</si>
  <si>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</si>
  <si>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</si>
  <si>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</si>
  <si>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</si>
  <si>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</si>
  <si>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</si>
  <si>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</si>
  <si>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</si>
  <si>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</si>
  <si>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</si>
  <si>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</si>
  <si>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</si>
  <si>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</si>
  <si>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</si>
  <si>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</si>
  <si>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</si>
  <si>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</si>
  <si>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</si>
  <si>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</si>
  <si>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</si>
  <si>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</si>
  <si>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</si>
  <si>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</si>
  <si>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</si>
  <si>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</si>
  <si>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</si>
  <si>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</si>
  <si>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</si>
  <si>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</si>
  <si>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</si>
  <si>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</si>
  <si>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</si>
  <si>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</si>
  <si>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</si>
  <si>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</si>
  <si>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</si>
  <si>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</si>
  <si>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</si>
  <si>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</si>
  <si>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</si>
  <si>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</si>
  <si>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</si>
  <si>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</si>
  <si>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</si>
  <si>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</si>
  <si>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</si>
  <si>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</si>
  <si>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</si>
  <si>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</si>
  <si>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</si>
  <si>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</si>
  <si>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</si>
  <si>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</si>
  <si>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</si>
  <si>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</si>
  <si>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</si>
  <si>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</si>
  <si>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</si>
  <si>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</si>
  <si>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</si>
  <si>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</si>
  <si>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</si>
  <si>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</si>
  <si>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</si>
  <si>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</si>
  <si>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</si>
  <si>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</si>
  <si>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</si>
  <si>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</si>
  <si>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</si>
  <si>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</si>
  <si>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</si>
  <si>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</si>
  <si>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</si>
  <si>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</si>
  <si>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</si>
  <si>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</si>
  <si>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</si>
  <si>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</si>
  <si>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</si>
  <si>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</si>
  <si>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</si>
  <si>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</si>
  <si>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</si>
  <si>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</si>
  <si>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</si>
  <si>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</si>
  <si>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</si>
  <si>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</si>
  <si>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</si>
  <si>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</si>
  <si>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</si>
  <si>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</si>
  <si>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</si>
  <si>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</si>
  <si>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</si>
  <si>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</si>
  <si>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</si>
  <si>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</si>
  <si>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</si>
  <si>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</si>
  <si>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</si>
  <si>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</si>
  <si>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</si>
  <si>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</si>
  <si>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</si>
  <si>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</si>
  <si>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</si>
  <si>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</si>
  <si>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</si>
  <si>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</si>
  <si>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</si>
  <si>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</si>
  <si>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</si>
  <si>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</si>
  <si>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</si>
  <si>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</si>
  <si>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</si>
  <si>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</si>
  <si>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</si>
  <si>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</si>
  <si>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</si>
  <si>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</si>
  <si>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</si>
  <si>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</si>
  <si>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</si>
  <si>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</si>
  <si>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</si>
  <si>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</si>
  <si>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</si>
  <si>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</si>
  <si>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</si>
  <si>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</si>
  <si>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</si>
  <si>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</si>
  <si>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</si>
  <si>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</si>
  <si>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</si>
  <si>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</si>
  <si>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</si>
  <si>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</si>
  <si>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</si>
  <si>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</si>
  <si>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</si>
  <si>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</si>
  <si>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</si>
  <si>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</si>
  <si>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</si>
  <si>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</si>
  <si>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</si>
  <si>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</si>
  <si>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</si>
  <si>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</si>
  <si>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</si>
  <si>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</si>
  <si>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</si>
  <si>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</si>
  <si>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</si>
  <si>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</si>
  <si>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</si>
  <si>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</si>
  <si>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</si>
  <si>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</si>
  <si>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</si>
  <si>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</si>
  <si>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</si>
  <si>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</si>
  <si>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</si>
  <si>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</si>
  <si>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</si>
  <si>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</si>
  <si>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</si>
  <si>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</si>
  <si>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</si>
  <si>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</si>
  <si>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</si>
  <si>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</si>
  <si>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</si>
  <si>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</si>
  <si>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</si>
  <si>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</si>
  <si>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</si>
  <si>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</si>
  <si>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</si>
  <si>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</si>
  <si>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</si>
  <si>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</si>
  <si>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</si>
  <si>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</si>
  <si>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</si>
  <si>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</si>
  <si>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</si>
  <si>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</si>
  <si>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</si>
  <si>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</si>
  <si>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</si>
  <si>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</si>
  <si>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</si>
  <si>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</si>
  <si>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</si>
  <si>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</si>
  <si>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</si>
  <si>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</si>
  <si>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</si>
  <si>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</si>
  <si>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</si>
  <si>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</si>
  <si>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</si>
  <si>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</si>
  <si>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</si>
  <si>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</si>
  <si>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</si>
  <si>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</si>
  <si>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</si>
  <si>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</si>
  <si>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</si>
  <si>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</si>
  <si>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</si>
  <si>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</si>
  <si>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</si>
  <si>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</si>
  <si>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</si>
  <si>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</si>
  <si>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</si>
  <si>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</si>
  <si>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</si>
  <si>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</si>
  <si>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</si>
  <si>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</si>
  <si>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</si>
  <si>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</si>
  <si>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</si>
  <si>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</si>
  <si>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</si>
  <si>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</si>
  <si>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</si>
  <si>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</si>
  <si>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</si>
  <si>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</si>
  <si>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</si>
  <si>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</si>
  <si>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</si>
  <si>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</si>
  <si>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</si>
  <si>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</si>
  <si>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</si>
  <si>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</si>
  <si>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</si>
  <si>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</si>
  <si>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</si>
  <si>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</si>
  <si>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</si>
  <si>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</si>
  <si>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</si>
  <si>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</si>
  <si>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</si>
  <si>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</si>
  <si>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</si>
  <si>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</si>
  <si>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</si>
  <si>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</si>
  <si>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</si>
  <si>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</si>
  <si>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</si>
  <si>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</si>
  <si>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</si>
  <si>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</si>
  <si>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</si>
  <si>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</si>
  <si>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</si>
  <si>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</si>
  <si>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</si>
  <si>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</si>
  <si>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</si>
  <si>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</si>
  <si>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</si>
  <si>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</si>
  <si>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</si>
  <si>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</si>
  <si>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</si>
  <si>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</si>
  <si>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</si>
  <si>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</si>
  <si>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</si>
  <si>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</si>
  <si>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</si>
  <si>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</si>
  <si>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</si>
  <si>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</si>
  <si>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</si>
  <si>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</si>
  <si>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</si>
  <si>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</si>
  <si>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</si>
  <si>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</si>
  <si>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</si>
  <si>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</si>
  <si>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</si>
  <si>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</si>
  <si>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</si>
  <si>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</si>
  <si>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</si>
  <si>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</si>
  <si>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</si>
  <si>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</si>
  <si>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</si>
  <si>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</si>
  <si>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</si>
  <si>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</si>
  <si>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</si>
  <si>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</si>
  <si>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</si>
  <si>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</si>
  <si>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</si>
  <si>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</si>
  <si>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</si>
  <si>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</si>
  <si>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</si>
  <si>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</si>
  <si>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</si>
  <si>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</si>
  <si>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</si>
  <si>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</si>
  <si>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</si>
  <si>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</si>
  <si>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</si>
  <si>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</si>
  <si>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</si>
  <si>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</si>
  <si>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</si>
  <si>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</si>
  <si>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</si>
  <si>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</si>
  <si>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</si>
  <si>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</si>
  <si>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</si>
  <si>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</si>
  <si>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</si>
  <si>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</si>
  <si>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</si>
  <si>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</si>
  <si>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</si>
  <si>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</si>
  <si>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</si>
  <si>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</si>
  <si>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</si>
  <si>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</si>
  <si>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</si>
  <si>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</si>
  <si>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</si>
  <si>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</si>
  <si>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</si>
  <si>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</si>
  <si>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</si>
  <si>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</si>
  <si>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</si>
  <si>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</si>
  <si>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</si>
  <si>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</si>
  <si>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</si>
  <si>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</si>
  <si>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</si>
  <si>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</si>
  <si>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</si>
  <si>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</si>
  <si>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</si>
  <si>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</si>
  <si>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</si>
  <si>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</si>
  <si>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</si>
  <si>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</si>
  <si>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</si>
  <si>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</si>
  <si>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</si>
  <si>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</si>
  <si>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</si>
  <si>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</si>
  <si>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</si>
  <si>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</si>
  <si>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</si>
  <si>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</si>
  <si>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</si>
  <si>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</si>
  <si>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</si>
  <si>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</si>
  <si>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</si>
  <si>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</si>
  <si>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</si>
  <si>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</si>
  <si>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</si>
  <si>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</si>
  <si>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</si>
  <si>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</si>
  <si>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</si>
  <si>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</si>
  <si>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</si>
  <si>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</si>
  <si>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</si>
  <si>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</si>
  <si>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</si>
  <si>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</si>
  <si>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</si>
  <si>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</si>
  <si>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</si>
  <si>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</si>
  <si>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</si>
  <si>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</si>
  <si>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</si>
  <si>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</si>
  <si>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</si>
  <si>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</si>
  <si>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</si>
  <si>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</si>
  <si>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</si>
  <si>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</si>
  <si>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</si>
  <si>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</si>
  <si>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</si>
  <si>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</si>
  <si>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</si>
  <si>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</si>
  <si>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</si>
  <si>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</si>
  <si>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</si>
  <si>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</si>
  <si>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</si>
  <si>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</si>
  <si>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</si>
  <si>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</si>
  <si>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</si>
  <si>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</si>
  <si>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</si>
  <si>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</si>
  <si>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</si>
  <si>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</si>
  <si>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</si>
  <si>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</si>
  <si>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</si>
  <si>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</si>
  <si>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</si>
  <si>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</si>
  <si>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</si>
  <si>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</si>
  <si>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</si>
  <si>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</si>
  <si>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</si>
  <si>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</si>
  <si>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</si>
  <si>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</si>
  <si>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</si>
  <si>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</si>
  <si>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</si>
  <si>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</si>
  <si>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</si>
  <si>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</si>
  <si>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</si>
  <si>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</si>
  <si>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</si>
  <si>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</si>
  <si>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</si>
  <si>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</si>
  <si>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</si>
  <si>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</si>
  <si>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</si>
  <si>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</si>
  <si>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</si>
  <si>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</si>
  <si>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</si>
  <si>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</si>
  <si>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</si>
  <si>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</si>
  <si>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</si>
  <si>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</si>
  <si>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</si>
  <si>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</si>
  <si>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</si>
  <si>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</si>
  <si>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</si>
  <si>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</si>
  <si>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</si>
  <si>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</si>
  <si>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</si>
  <si>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</si>
  <si>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</si>
  <si>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</si>
  <si>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</si>
  <si>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</si>
  <si>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</si>
  <si>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</si>
  <si>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</si>
  <si>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</si>
  <si>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</si>
  <si>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</si>
  <si>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</si>
  <si>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</si>
  <si>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</si>
  <si>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</si>
  <si>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</si>
  <si>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</si>
  <si>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</si>
  <si>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</si>
  <si>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</si>
  <si>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</si>
  <si>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</si>
  <si>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</si>
  <si>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</si>
  <si>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</si>
  <si>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</si>
  <si>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</si>
  <si>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</si>
  <si>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</si>
  <si>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</si>
  <si>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</si>
  <si>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</si>
  <si>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</si>
  <si>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</si>
  <si>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</si>
  <si>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</si>
  <si>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</si>
  <si>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</si>
  <si>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</si>
  <si>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</si>
  <si>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</si>
  <si>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</si>
  <si>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</si>
  <si>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</si>
  <si>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</si>
  <si>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</si>
  <si>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</si>
  <si>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</si>
  <si>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</si>
  <si>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</si>
  <si>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</si>
  <si>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</si>
  <si>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</si>
  <si>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</si>
  <si>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</si>
  <si>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</si>
  <si>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</si>
  <si>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</si>
  <si>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</si>
  <si>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</si>
  <si>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</si>
  <si>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</si>
  <si>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</si>
  <si>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</si>
  <si>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</si>
  <si>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</si>
  <si>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</si>
  <si>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</si>
  <si>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</si>
  <si>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</si>
  <si>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</si>
  <si>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</si>
  <si>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</si>
  <si>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</si>
  <si>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</si>
  <si>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</si>
  <si>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</si>
  <si>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</si>
  <si>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</si>
  <si>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</si>
  <si>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</si>
  <si>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</si>
  <si>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</si>
  <si>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</si>
  <si>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</si>
  <si>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</si>
  <si>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</si>
  <si>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</si>
  <si>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</si>
  <si>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</si>
  <si>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</si>
  <si>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</si>
  <si>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</si>
  <si>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</si>
  <si>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</si>
  <si>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</si>
  <si>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</si>
  <si>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</si>
  <si>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</si>
  <si>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</si>
  <si>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</si>
  <si>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</si>
  <si>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</si>
  <si>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</si>
  <si>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</si>
  <si>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</si>
  <si>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</si>
  <si>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</si>
  <si>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</si>
  <si>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</si>
  <si>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</si>
  <si>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</si>
  <si>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</si>
  <si>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</si>
  <si>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</si>
  <si>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</si>
  <si>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</si>
  <si>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</si>
  <si>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</si>
  <si>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</si>
  <si>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</si>
  <si>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</si>
  <si>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</si>
  <si>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</si>
  <si>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</si>
  <si>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</si>
  <si>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</si>
  <si>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</si>
  <si>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</si>
  <si>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</si>
  <si>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</si>
  <si>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</si>
  <si>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</si>
  <si>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</si>
  <si>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</si>
  <si>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</si>
  <si>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</si>
  <si>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</si>
  <si>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</si>
  <si>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</si>
  <si>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</si>
  <si>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</si>
  <si>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</si>
  <si>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</si>
  <si>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</si>
  <si>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</si>
  <si>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</si>
  <si>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</si>
  <si>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</si>
  <si>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</si>
  <si>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</si>
  <si>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</si>
  <si>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</si>
  <si>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</si>
  <si>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</si>
  <si>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</si>
  <si>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</si>
  <si>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</si>
  <si>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</si>
  <si>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</si>
  <si>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</si>
  <si>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</si>
  <si>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</si>
  <si>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</si>
  <si>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</si>
  <si>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</si>
  <si>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</si>
  <si>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</si>
  <si>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</si>
  <si>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</si>
  <si>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</si>
  <si>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</si>
  <si>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</si>
  <si>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</si>
  <si>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</si>
  <si>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</si>
  <si>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</si>
  <si>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</si>
  <si>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</si>
  <si>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</si>
  <si>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</si>
  <si>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</si>
  <si>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</si>
  <si>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</si>
  <si>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</si>
  <si>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</si>
  <si>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</si>
  <si>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</si>
  <si>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</si>
  <si>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</si>
  <si>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</si>
  <si>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</si>
  <si>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</si>
  <si>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</si>
  <si>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</si>
  <si>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</si>
  <si>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</si>
  <si>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</si>
  <si>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</si>
  <si>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</si>
  <si>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</si>
  <si>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</si>
  <si>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</si>
  <si>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</si>
  <si>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</si>
  <si>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</si>
  <si>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</si>
  <si>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</si>
  <si>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</si>
  <si>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</si>
  <si>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</si>
  <si>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</si>
  <si>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</si>
  <si>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</si>
  <si>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</si>
  <si>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</si>
  <si>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</si>
  <si>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</si>
  <si>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</si>
  <si>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</si>
  <si>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</si>
  <si>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</si>
  <si>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</si>
  <si>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</si>
  <si>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</si>
  <si>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</si>
  <si>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</si>
  <si>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</si>
  <si>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</si>
  <si>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</si>
  <si>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</si>
  <si>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</si>
  <si>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</si>
  <si>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</si>
  <si>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</si>
  <si>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</si>
  <si>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</si>
  <si>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</si>
  <si>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</si>
  <si>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</si>
  <si>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</si>
  <si>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</si>
  <si>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</si>
  <si>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</si>
  <si>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</si>
  <si>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</si>
  <si>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</si>
  <si>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</si>
  <si>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</si>
  <si>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</si>
  <si>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</si>
  <si>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</si>
  <si>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</si>
  <si>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</si>
  <si>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</si>
  <si>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</si>
  <si>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</si>
  <si>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</si>
  <si>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</si>
  <si>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</si>
  <si>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</si>
  <si>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</si>
  <si>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</si>
  <si>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</si>
  <si>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</si>
  <si>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</si>
  <si>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</si>
  <si>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</si>
  <si>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</si>
  <si>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</si>
  <si>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</si>
  <si>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</si>
  <si>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</si>
  <si>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</si>
  <si>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</si>
  <si>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</si>
  <si>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</si>
  <si>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</si>
  <si>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</si>
  <si>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</si>
  <si>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</si>
  <si>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</si>
  <si>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</si>
  <si>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</si>
  <si>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</si>
  <si>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</si>
  <si>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</si>
  <si>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</si>
  <si>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</si>
  <si>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</si>
  <si>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</si>
  <si>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</si>
  <si>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</si>
  <si>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</si>
  <si>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</si>
  <si>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</si>
  <si>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</si>
  <si>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</si>
  <si>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</si>
  <si>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</si>
  <si>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</si>
  <si>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</si>
  <si>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</si>
  <si>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</si>
  <si>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</si>
  <si>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</si>
  <si>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</si>
  <si>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</si>
  <si>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</si>
  <si>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</si>
  <si>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</si>
  <si>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</si>
  <si>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</si>
  <si>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</si>
  <si>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</si>
  <si>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</si>
  <si>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</si>
  <si>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</si>
  <si>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</si>
  <si>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</si>
  <si>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</si>
  <si>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</si>
  <si>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</si>
  <si>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</si>
  <si>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</si>
  <si>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</si>
  <si>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</si>
  <si>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</si>
  <si>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</si>
  <si>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</si>
  <si>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</si>
  <si>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</si>
  <si>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</si>
  <si>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</si>
  <si>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</si>
  <si>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</si>
  <si>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</si>
  <si>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</si>
  <si>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</si>
  <si>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</si>
  <si>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</si>
  <si>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</si>
  <si>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</si>
  <si>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</si>
  <si>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</si>
  <si>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</si>
  <si>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</si>
  <si>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</si>
  <si>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</si>
  <si>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</si>
  <si>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</si>
  <si>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</si>
  <si>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</si>
  <si>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</si>
  <si>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</si>
  <si>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</si>
  <si>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</si>
  <si>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</si>
  <si>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</si>
  <si>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</si>
  <si>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</si>
  <si>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</si>
  <si>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</si>
  <si>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</si>
  <si>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</si>
  <si>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</si>
  <si>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</si>
  <si>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</si>
  <si>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</si>
  <si>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</si>
  <si>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</si>
  <si>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</si>
  <si>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</si>
  <si>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</si>
  <si>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</si>
  <si>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</si>
  <si>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</si>
  <si>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</si>
  <si>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</si>
  <si>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</si>
  <si>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</si>
  <si>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</si>
  <si>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</si>
  <si>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</si>
  <si>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</si>
  <si>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</si>
  <si>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</si>
  <si>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</si>
  <si>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</si>
  <si>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</si>
  <si>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</si>
  <si>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</si>
  <si>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</si>
  <si>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</si>
  <si>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</si>
  <si>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</si>
  <si>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</si>
  <si>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</si>
  <si>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</si>
  <si>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</si>
  <si>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</si>
  <si>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</si>
  <si>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</si>
  <si>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</si>
  <si>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</si>
  <si>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</si>
  <si>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</si>
  <si>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</si>
  <si>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</si>
  <si>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</si>
  <si>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</si>
  <si>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</si>
  <si>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</si>
  <si>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</si>
  <si>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</si>
  <si>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</si>
  <si>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</si>
  <si>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</si>
  <si>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</si>
  <si>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</si>
  <si>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</si>
  <si>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</si>
  <si>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</si>
  <si>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</si>
  <si>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</si>
  <si>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</si>
  <si>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</si>
  <si>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</si>
  <si>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</si>
  <si>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</si>
  <si>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</si>
  <si>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</si>
  <si>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</si>
  <si>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</si>
  <si>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</si>
  <si>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</si>
  <si>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</si>
  <si>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</si>
  <si>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</si>
  <si>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</si>
  <si>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</si>
  <si>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</si>
  <si>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</si>
  <si>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</si>
  <si>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</si>
  <si>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</si>
  <si>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</si>
  <si>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</si>
  <si>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</si>
  <si>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</si>
  <si>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</si>
  <si>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</si>
  <si>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</si>
  <si>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</si>
  <si>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</si>
  <si>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</si>
  <si>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</si>
  <si>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</si>
  <si>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</si>
  <si>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</si>
  <si>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</si>
  <si>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</si>
  <si>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</si>
  <si>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</si>
  <si>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</si>
  <si>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</si>
  <si>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</si>
  <si>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</si>
  <si>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</si>
  <si>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</si>
  <si>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</si>
  <si>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</si>
  <si>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</si>
  <si>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</si>
  <si>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</si>
  <si>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</si>
  <si>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</si>
  <si>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</si>
  <si>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</si>
  <si>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</si>
  <si>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</si>
  <si>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</si>
  <si>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</si>
  <si>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</si>
  <si>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</si>
  <si>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</si>
  <si>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</si>
  <si>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</si>
  <si>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</si>
  <si>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</si>
  <si>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</si>
  <si>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</si>
  <si>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</si>
  <si>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</si>
  <si>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</si>
  <si>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</si>
  <si>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</si>
  <si>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</si>
  <si>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</si>
  <si>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</si>
  <si>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</si>
  <si>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</si>
  <si>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</si>
  <si>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</si>
  <si>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</si>
  <si>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</si>
  <si>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</si>
  <si>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</si>
  <si>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</si>
  <si>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</si>
  <si>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</si>
  <si>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</si>
  <si>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</si>
  <si>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</si>
  <si>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</si>
  <si>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</si>
  <si>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</si>
  <si>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</si>
  <si>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</si>
  <si>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</si>
  <si>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</si>
  <si>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</si>
  <si>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</si>
  <si>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</si>
  <si>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</si>
  <si>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</si>
  <si>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</si>
  <si>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</si>
  <si>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</si>
  <si>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</si>
  <si>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</si>
  <si>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</si>
  <si>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</si>
  <si>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</si>
  <si>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</si>
  <si>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</si>
  <si>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</si>
  <si>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</si>
  <si>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</si>
  <si>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</si>
  <si>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</si>
  <si>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</si>
  <si>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</si>
  <si>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</si>
  <si>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</si>
  <si>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</si>
  <si>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</si>
  <si>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</si>
  <si>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</si>
  <si>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</si>
  <si>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</si>
  <si>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</si>
  <si>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</si>
  <si>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</si>
  <si>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</si>
  <si>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</si>
  <si>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</si>
  <si>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</si>
  <si>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</si>
  <si>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</si>
  <si>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</si>
  <si>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</si>
  <si>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</si>
  <si>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</si>
  <si>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</si>
  <si>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</si>
  <si>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</si>
  <si>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</si>
  <si>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</si>
  <si>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</si>
  <si>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</si>
  <si>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</si>
  <si>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</si>
  <si>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</si>
  <si>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</si>
  <si>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</si>
  <si>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</si>
  <si>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</si>
  <si>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</si>
  <si>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</si>
  <si>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</si>
  <si>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</si>
  <si>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</si>
  <si>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</si>
  <si>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</si>
  <si>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</si>
  <si>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</si>
  <si>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</si>
  <si>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</si>
  <si>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</si>
  <si>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</si>
  <si>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</si>
  <si>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</si>
  <si>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</si>
  <si>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</si>
  <si>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</si>
  <si>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</si>
  <si>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</si>
  <si>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</si>
  <si>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</si>
  <si>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</si>
  <si>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</si>
  <si>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</si>
  <si>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</si>
  <si>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</si>
  <si>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</si>
  <si>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</si>
  <si>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</si>
  <si>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</si>
  <si>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</si>
  <si>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</si>
  <si>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</si>
  <si>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</si>
  <si>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</si>
  <si>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</si>
  <si>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</si>
  <si>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</si>
  <si>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</si>
  <si>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</si>
  <si>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</si>
  <si>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</si>
  <si>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</si>
  <si>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</si>
  <si>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</si>
  <si>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</si>
  <si>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</si>
  <si>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</si>
  <si>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</si>
  <si>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</si>
  <si>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</si>
  <si>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</si>
  <si>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</si>
  <si>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</si>
  <si>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</si>
  <si>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</si>
  <si>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</si>
  <si>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</si>
  <si>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</si>
  <si>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</si>
  <si>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</si>
  <si>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</si>
  <si>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</si>
  <si>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</si>
  <si>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</si>
  <si>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</si>
  <si>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</si>
  <si>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</si>
  <si>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</si>
  <si>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</si>
  <si>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</si>
  <si>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</si>
  <si>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</si>
  <si>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</si>
  <si>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</si>
  <si>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</si>
  <si>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</si>
  <si>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</si>
  <si>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</si>
  <si>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</si>
  <si>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</si>
  <si>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</si>
  <si>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</si>
  <si>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</si>
  <si>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</si>
  <si>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</si>
  <si>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</si>
  <si>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</si>
  <si>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</si>
  <si>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</si>
  <si>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</si>
  <si>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</si>
  <si>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</si>
  <si>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</si>
  <si>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</si>
  <si>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</si>
  <si>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</si>
  <si>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</si>
  <si>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</si>
  <si>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</si>
  <si>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</si>
  <si>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</si>
  <si>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</si>
  <si>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</si>
  <si>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</si>
  <si>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</si>
  <si>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</si>
  <si>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</si>
  <si>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</si>
  <si>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</si>
  <si>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</si>
  <si>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</si>
  <si>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</si>
  <si>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</si>
  <si>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</si>
  <si>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</si>
  <si>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</si>
  <si>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</si>
  <si>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</si>
  <si>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</si>
  <si>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</si>
  <si>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</si>
  <si>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</si>
  <si>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</si>
  <si>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</si>
  <si>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</si>
  <si>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</si>
  <si>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</si>
  <si>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</si>
  <si>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</si>
  <si>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</si>
  <si>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</si>
  <si>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</si>
  <si>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</si>
  <si>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</si>
  <si>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</si>
  <si>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</si>
  <si>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</si>
  <si>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</si>
  <si>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</si>
  <si>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</si>
  <si>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</si>
  <si>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</si>
  <si>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</si>
  <si>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</si>
  <si>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</si>
  <si>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</si>
  <si>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</si>
  <si>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</si>
  <si>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</si>
  <si>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</si>
  <si>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</si>
  <si>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</si>
  <si>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</si>
  <si>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</si>
  <si>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</si>
  <si>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</si>
  <si>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</si>
  <si>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</si>
  <si>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</si>
  <si>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</si>
  <si>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</si>
  <si>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</si>
  <si>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</si>
  <si>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</si>
  <si>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</si>
  <si>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</si>
  <si>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</si>
  <si>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</si>
  <si>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</si>
  <si>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</si>
  <si>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</si>
  <si>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</si>
  <si>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</si>
  <si>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</si>
  <si>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</si>
  <si>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</si>
  <si>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</si>
  <si>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</si>
  <si>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</si>
  <si>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</si>
  <si>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</si>
  <si>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</si>
  <si>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</si>
  <si>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</si>
  <si>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</si>
  <si>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</si>
  <si>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</si>
  <si>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</si>
  <si>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</si>
  <si>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</si>
  <si>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</si>
  <si>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</si>
  <si>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</si>
  <si>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</si>
  <si>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</si>
  <si>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</si>
  <si>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</si>
  <si>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</si>
  <si>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</si>
  <si>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</si>
  <si>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</si>
  <si>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</si>
  <si>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</si>
  <si>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</si>
  <si>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</si>
  <si>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</si>
  <si>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</si>
  <si>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</si>
  <si>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</si>
  <si>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</si>
  <si>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</si>
  <si>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</si>
  <si>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</si>
  <si>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</si>
  <si>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</si>
  <si>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</si>
  <si>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</si>
  <si>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</si>
  <si>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</si>
  <si>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</si>
  <si>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</si>
  <si>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</si>
  <si>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</si>
  <si>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</si>
  <si>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</si>
  <si>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</si>
  <si>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</si>
  <si>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</si>
  <si>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</si>
  <si>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</si>
  <si>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</si>
  <si>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</si>
  <si>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</si>
  <si>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</si>
  <si>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</si>
  <si>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</si>
  <si>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</si>
  <si>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</si>
  <si>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</si>
  <si>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</si>
  <si>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</si>
  <si>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</si>
  <si>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</si>
  <si>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</si>
  <si>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</si>
  <si>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</si>
  <si>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</si>
  <si>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</si>
  <si>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</si>
  <si>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</si>
  <si>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</si>
  <si>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</si>
  <si>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</si>
  <si>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</si>
  <si>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</si>
  <si>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</si>
  <si>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</si>
  <si>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</si>
  <si>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</si>
  <si>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</si>
  <si>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</si>
  <si>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</si>
  <si>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</si>
  <si>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</si>
  <si>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</si>
  <si>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</si>
  <si>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</si>
  <si>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</si>
  <si>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</si>
  <si>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</si>
  <si>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</si>
  <si>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</si>
  <si>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</si>
  <si>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</si>
  <si>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</si>
  <si>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</si>
  <si>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</si>
  <si>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</si>
  <si>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</si>
  <si>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</si>
  <si>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</si>
  <si>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</si>
  <si>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</si>
  <si>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</si>
  <si>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</si>
  <si>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</si>
  <si>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</si>
  <si>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</si>
  <si>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</si>
  <si>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</si>
  <si>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</si>
  <si>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</si>
  <si>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</si>
  <si>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</si>
  <si>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</si>
  <si>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</si>
  <si>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</si>
  <si>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</si>
  <si>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</si>
  <si>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</si>
  <si>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</si>
  <si>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</si>
  <si>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</si>
  <si>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</si>
  <si>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</si>
  <si>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</si>
  <si>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</si>
  <si>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</si>
  <si>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</si>
  <si>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</si>
  <si>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</si>
  <si>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</si>
  <si>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</si>
  <si>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</si>
  <si>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</si>
  <si>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</si>
  <si>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</si>
  <si>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</si>
  <si>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</si>
  <si>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</si>
  <si>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</si>
  <si>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</si>
  <si>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</si>
  <si>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</si>
  <si>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</si>
  <si>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</si>
  <si>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</si>
  <si>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</si>
  <si>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</si>
  <si>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</si>
  <si>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</si>
  <si>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</si>
  <si>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</si>
  <si>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</si>
  <si>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</si>
  <si>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</si>
  <si>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</si>
  <si>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</si>
  <si>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</si>
  <si>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</si>
  <si>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</si>
  <si>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</si>
  <si>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</si>
  <si>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</si>
  <si>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</si>
  <si>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</si>
  <si>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</si>
  <si>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</si>
  <si>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</si>
  <si>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</si>
  <si>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</si>
  <si>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</si>
  <si>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</si>
  <si>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</si>
  <si>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</si>
  <si>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</si>
  <si>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</si>
  <si>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</si>
  <si>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</si>
  <si>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</si>
  <si>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</si>
  <si>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</si>
  <si>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</si>
  <si>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</si>
  <si>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</si>
  <si>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</si>
  <si>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</si>
  <si>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</si>
  <si>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</si>
  <si>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</si>
  <si>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</si>
  <si>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</si>
  <si>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</si>
  <si>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</si>
  <si>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</si>
  <si>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</si>
  <si>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</si>
  <si>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</si>
  <si>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</si>
  <si>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</si>
  <si>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</si>
  <si>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</si>
  <si>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</si>
  <si>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</si>
  <si>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</si>
  <si>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</si>
  <si>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</si>
  <si>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</si>
  <si>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</si>
  <si>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</si>
  <si>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</si>
  <si>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</si>
  <si>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</si>
  <si>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</si>
  <si>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</si>
  <si>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</si>
  <si>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</si>
  <si>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</si>
  <si>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</si>
  <si>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</si>
  <si>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</si>
  <si>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</si>
  <si>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</si>
  <si>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</si>
  <si>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</si>
  <si>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</si>
  <si>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</si>
  <si>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</si>
  <si>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</si>
  <si>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</si>
  <si>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</si>
  <si>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</si>
  <si>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</si>
  <si>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</si>
  <si>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</si>
  <si>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</si>
  <si>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</si>
  <si>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</si>
  <si>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</si>
  <si>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</si>
  <si>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</si>
  <si>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</si>
  <si>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</si>
  <si>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</si>
  <si>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</si>
  <si>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</si>
  <si>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</si>
  <si>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</si>
  <si>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</si>
  <si>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</si>
  <si>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</si>
  <si>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</si>
  <si>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</si>
  <si>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</si>
  <si>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</si>
  <si>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</si>
  <si>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</si>
  <si>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</si>
  <si>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</si>
  <si>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</si>
  <si>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</si>
  <si>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</si>
  <si>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</si>
  <si>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</si>
  <si>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</si>
  <si>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</si>
  <si>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</si>
  <si>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</si>
  <si>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</si>
  <si>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</si>
  <si>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</si>
  <si>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</si>
  <si>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</si>
  <si>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</si>
  <si>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</si>
  <si>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</si>
  <si>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</si>
  <si>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</si>
  <si>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</si>
  <si>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</si>
  <si>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</si>
  <si>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</si>
  <si>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</si>
  <si>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</si>
  <si>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</si>
  <si>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</si>
  <si>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</si>
  <si>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</si>
  <si>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</si>
  <si>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</si>
  <si>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</si>
  <si>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</si>
  <si>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</si>
  <si>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</si>
  <si>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</si>
  <si>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</si>
  <si>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</si>
  <si>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</si>
  <si>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</si>
  <si>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</si>
  <si>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</si>
  <si>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</si>
  <si>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</si>
  <si>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</si>
  <si>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</si>
  <si>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</si>
  <si>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</si>
  <si>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</si>
  <si>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</si>
  <si>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</si>
  <si>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</si>
  <si>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</si>
  <si>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</si>
  <si>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</si>
  <si>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</si>
  <si>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</si>
  <si>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</si>
  <si>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</si>
  <si>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</si>
  <si>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</si>
  <si>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</si>
  <si>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</si>
  <si>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</si>
  <si>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</si>
  <si>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</si>
  <si>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</si>
  <si>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</si>
  <si>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</si>
  <si>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</si>
  <si>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</si>
  <si>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</si>
  <si>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</si>
  <si>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</si>
  <si>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</si>
  <si>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</si>
  <si>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</si>
  <si>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</si>
  <si>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</si>
  <si>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</si>
  <si>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</si>
  <si>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</si>
  <si>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</si>
  <si>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</si>
  <si>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</si>
  <si>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</si>
  <si>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</si>
  <si>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</si>
  <si>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</si>
  <si>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</si>
  <si>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</si>
  <si>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</si>
  <si>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</si>
  <si>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</si>
  <si>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</si>
  <si>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</si>
  <si>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</si>
  <si>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</si>
  <si>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</si>
  <si>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</si>
  <si>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</si>
  <si>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</si>
  <si>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</si>
  <si>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</si>
  <si>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</si>
  <si>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</si>
  <si>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</si>
  <si>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</si>
  <si>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</si>
  <si>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</si>
  <si>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</si>
  <si>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</si>
  <si>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</si>
  <si>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</si>
  <si>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</si>
  <si>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</si>
  <si>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</si>
  <si>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</si>
  <si>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</si>
  <si>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</si>
  <si>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</si>
  <si>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</si>
  <si>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</si>
  <si>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</si>
  <si>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</si>
  <si>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</si>
  <si>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</si>
  <si>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</si>
  <si>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</si>
  <si>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</si>
  <si>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</si>
  <si>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</si>
  <si>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</si>
  <si>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</si>
  <si>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</si>
  <si>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</si>
  <si>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</si>
  <si>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</si>
  <si>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</si>
  <si>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</si>
  <si>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</si>
  <si>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</si>
  <si>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</si>
  <si>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</si>
  <si>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</si>
  <si>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</si>
  <si>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</si>
  <si>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</si>
  <si>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</si>
  <si>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</si>
  <si>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</si>
  <si>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</si>
  <si>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</si>
  <si>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</si>
  <si>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</si>
  <si>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</si>
  <si>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</si>
  <si>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</si>
  <si>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</si>
  <si>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</si>
  <si>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</si>
  <si>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</si>
  <si>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</si>
  <si>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</si>
  <si>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</si>
  <si>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</si>
  <si>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</si>
  <si>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</si>
  <si>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</si>
  <si>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</si>
  <si>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</si>
  <si>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</si>
  <si>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</si>
  <si>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</si>
  <si>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</si>
  <si>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</si>
  <si>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</si>
  <si>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</si>
  <si>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</si>
  <si>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</si>
  <si>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</si>
  <si>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</si>
  <si>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</si>
  <si>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</si>
  <si>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</si>
  <si>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</si>
  <si>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</si>
  <si>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</si>
  <si>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</si>
  <si>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</si>
  <si>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</si>
  <si>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</si>
  <si>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</si>
  <si>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</si>
  <si>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</si>
  <si>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</si>
  <si>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</si>
  <si>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</si>
  <si>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</si>
  <si>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</si>
  <si>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</si>
  <si>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</si>
  <si>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</si>
  <si>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</si>
  <si>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</si>
  <si>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</si>
  <si>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</si>
  <si>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</si>
  <si>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</si>
  <si>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</si>
  <si>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</si>
  <si>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</si>
  <si>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</si>
  <si>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</si>
  <si>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</si>
  <si>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</si>
  <si>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</si>
  <si>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</si>
  <si>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</si>
  <si>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</si>
  <si>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</si>
  <si>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</si>
  <si>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</si>
  <si>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</si>
  <si>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</si>
  <si>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</si>
  <si>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</si>
  <si>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</si>
  <si>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</si>
  <si>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</si>
  <si>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</si>
  <si>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</si>
  <si>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</si>
  <si>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</si>
  <si>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</si>
  <si>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</si>
  <si>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</si>
  <si>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</si>
  <si>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</si>
  <si>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</si>
  <si>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</si>
  <si>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</si>
  <si>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</si>
  <si>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</si>
  <si>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</si>
  <si>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</si>
  <si>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</si>
  <si>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</si>
  <si>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</si>
  <si>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</si>
  <si>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</si>
  <si>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</si>
  <si>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</si>
  <si>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</si>
  <si>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</si>
  <si>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</si>
  <si>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</si>
  <si>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</si>
  <si>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</si>
  <si>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</si>
  <si>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</si>
  <si>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</si>
  <si>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</si>
  <si>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</si>
  <si>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</si>
  <si>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</si>
  <si>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</si>
  <si>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</si>
  <si>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</si>
  <si>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</si>
  <si>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</si>
  <si>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</si>
  <si>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</si>
  <si>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</si>
  <si>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</si>
  <si>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</si>
  <si>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</si>
  <si>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</si>
  <si>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</si>
  <si>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</si>
  <si>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</si>
  <si>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</si>
  <si>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</si>
  <si>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</si>
  <si>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</si>
  <si>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</si>
  <si>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</si>
  <si>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</si>
  <si>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</si>
  <si>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</si>
  <si>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</si>
  <si>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</si>
  <si>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</si>
  <si>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</si>
  <si>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</si>
  <si>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</si>
  <si>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</si>
  <si>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</si>
  <si>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</si>
  <si>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</si>
  <si>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</si>
  <si>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</si>
  <si>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</si>
  <si>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</si>
  <si>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</si>
  <si>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</si>
  <si>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</si>
  <si>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</si>
  <si>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</si>
  <si>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</si>
  <si>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</si>
  <si>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</si>
  <si>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</si>
  <si>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</si>
  <si>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</si>
  <si>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</si>
  <si>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</si>
  <si>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</si>
  <si>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</si>
  <si>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</si>
  <si>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</si>
  <si>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</si>
  <si>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</si>
  <si>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</si>
  <si>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</si>
  <si>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</si>
  <si>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</si>
  <si>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</si>
  <si>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</si>
  <si>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</si>
  <si>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</si>
  <si>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</si>
  <si>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</si>
  <si>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</si>
  <si>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</si>
  <si>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</si>
  <si>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</si>
  <si>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</si>
  <si>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</si>
  <si>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</si>
  <si>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</si>
  <si>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</si>
  <si>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</si>
  <si>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</si>
  <si>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</si>
  <si>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</si>
  <si>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</si>
  <si>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</si>
  <si>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</si>
  <si>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</si>
  <si>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</si>
  <si>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</si>
  <si>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</si>
  <si>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</si>
  <si>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</si>
  <si>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</si>
  <si>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</si>
  <si>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</si>
  <si>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</si>
  <si>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</si>
  <si>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</si>
  <si>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</si>
  <si>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</si>
  <si>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</si>
  <si>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</si>
  <si>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</si>
  <si>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</si>
  <si>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</si>
  <si>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</si>
  <si>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</si>
  <si>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</si>
  <si>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</si>
  <si>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</si>
  <si>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</si>
  <si>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</si>
  <si>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</si>
  <si>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</si>
  <si>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</si>
  <si>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</si>
  <si>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</si>
  <si>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</si>
  <si>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</si>
  <si>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</si>
  <si>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</si>
  <si>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</si>
  <si>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</si>
  <si>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</si>
  <si>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</si>
  <si>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</si>
  <si>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</si>
  <si>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</si>
  <si>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</si>
  <si>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</si>
  <si>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</si>
  <si>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</si>
  <si>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</si>
  <si>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</si>
  <si>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</si>
  <si>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</si>
  <si>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</si>
  <si>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</si>
  <si>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</si>
  <si>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</si>
  <si>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</si>
  <si>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</si>
  <si>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</si>
  <si>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</si>
  <si>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</si>
  <si>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</si>
  <si>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</si>
  <si>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</si>
  <si>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</si>
  <si>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</si>
  <si>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</si>
  <si>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</si>
  <si>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</si>
  <si>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</si>
  <si>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</si>
  <si>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</si>
  <si>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</si>
  <si>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</si>
  <si>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</si>
  <si>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</si>
  <si>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</si>
  <si>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</si>
  <si>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</si>
  <si>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</si>
  <si>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</si>
  <si>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</si>
  <si>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</si>
  <si>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</si>
  <si>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</si>
  <si>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</si>
  <si>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</si>
  <si>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</si>
  <si>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</si>
  <si>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</si>
  <si>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</si>
  <si>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</si>
  <si>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</si>
  <si>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</si>
  <si>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</si>
  <si>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</si>
  <si>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</si>
  <si>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</si>
  <si>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</si>
  <si>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</si>
  <si>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</si>
  <si>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</si>
  <si>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</si>
  <si>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</si>
  <si>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</si>
  <si>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</si>
  <si>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</si>
  <si>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</si>
  <si>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</si>
  <si>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</si>
  <si>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</si>
  <si>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</si>
  <si>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</si>
  <si>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</si>
  <si>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</si>
  <si>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</si>
  <si>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</si>
  <si>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</si>
  <si>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</si>
  <si>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</si>
  <si>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</si>
  <si>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</si>
  <si>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</si>
  <si>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</si>
  <si>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</si>
  <si>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</si>
  <si>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</si>
  <si>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</si>
  <si>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</si>
  <si>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</si>
  <si>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</si>
  <si>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</si>
  <si>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</si>
  <si>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</si>
  <si>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</si>
  <si>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</si>
  <si>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</si>
  <si>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</si>
  <si>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</si>
  <si>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</si>
  <si>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</si>
  <si>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</si>
  <si>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</si>
  <si>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</si>
  <si>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</si>
  <si>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</si>
  <si>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</si>
  <si>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</si>
  <si>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</si>
  <si>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</si>
  <si>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</si>
  <si>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</si>
  <si>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</si>
  <si>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</si>
  <si>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</si>
  <si>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</si>
  <si>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</si>
  <si>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</si>
  <si>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</si>
  <si>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</si>
  <si>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</si>
  <si>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</si>
  <si>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</si>
  <si>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</si>
  <si>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</si>
  <si>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</si>
  <si>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</si>
  <si>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</si>
  <si>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</si>
  <si>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</si>
  <si>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</si>
  <si>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</si>
  <si>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</si>
  <si>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</si>
  <si>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</si>
  <si>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</si>
  <si>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</si>
  <si>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</si>
  <si>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</si>
  <si>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</si>
  <si>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</si>
  <si>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</si>
  <si>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</si>
  <si>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</si>
  <si>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</si>
  <si>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</si>
  <si>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</si>
  <si>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</si>
  <si>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</si>
  <si>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</si>
  <si>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</si>
  <si>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</si>
  <si>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</si>
  <si>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</si>
  <si>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</si>
  <si>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</si>
  <si>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</si>
  <si>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</si>
  <si>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</si>
  <si>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</si>
  <si>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</si>
  <si>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</si>
  <si>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</si>
  <si>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</si>
  <si>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</si>
  <si>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</si>
  <si>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</si>
  <si>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</si>
  <si>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</si>
  <si>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</si>
  <si>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</si>
  <si>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</si>
  <si>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</si>
  <si>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</si>
  <si>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</si>
  <si>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</si>
  <si>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</si>
  <si>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</si>
  <si>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</si>
  <si>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</si>
  <si>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</si>
  <si>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</si>
  <si>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</si>
  <si>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</si>
  <si>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</si>
  <si>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</si>
  <si>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</si>
  <si>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</si>
  <si>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</si>
  <si>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</si>
  <si>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</si>
  <si>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</si>
  <si>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</si>
  <si>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</si>
  <si>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</si>
  <si>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</si>
  <si>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</si>
  <si>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</si>
  <si>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</si>
  <si>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</si>
  <si>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</si>
  <si>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</si>
  <si>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</si>
  <si>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</si>
  <si>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</si>
  <si>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</si>
  <si>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</si>
  <si>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</si>
  <si>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</si>
  <si>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</si>
  <si>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</si>
  <si>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</si>
  <si>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</si>
  <si>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</si>
  <si>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</si>
  <si>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</si>
  <si>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</si>
  <si>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</si>
  <si>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</si>
  <si>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</si>
  <si>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</si>
  <si>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</si>
  <si>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</si>
  <si>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</si>
  <si>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</si>
  <si>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</si>
  <si>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</si>
  <si>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</si>
  <si>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</si>
  <si>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</si>
  <si>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</si>
  <si>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</si>
  <si>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</si>
  <si>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</si>
  <si>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</si>
  <si>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</si>
  <si>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</si>
  <si>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</si>
  <si>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</si>
  <si>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</si>
  <si>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</si>
  <si>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</si>
  <si>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</si>
  <si>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</si>
  <si>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</si>
  <si>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</si>
  <si>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</si>
  <si>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</si>
  <si>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</si>
  <si>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</si>
  <si>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</si>
  <si>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</si>
  <si>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</si>
  <si>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</si>
  <si>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</si>
  <si>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</si>
  <si>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</si>
  <si>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</si>
  <si>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</si>
  <si>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</si>
  <si>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</si>
  <si>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</si>
  <si>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</si>
  <si>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</si>
  <si>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</si>
  <si>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</si>
  <si>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</si>
  <si>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</si>
  <si>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</si>
  <si>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</si>
  <si>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</si>
  <si>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</si>
  <si>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</si>
  <si>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</si>
  <si>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</si>
  <si>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</si>
  <si>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</si>
  <si>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</si>
  <si>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</si>
  <si>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</si>
  <si>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</si>
  <si>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</si>
  <si>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</si>
  <si>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</si>
  <si>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</si>
  <si>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</si>
  <si>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</si>
  <si>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</si>
  <si>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</si>
  <si>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</si>
  <si>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</si>
  <si>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</si>
  <si>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</si>
  <si>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</si>
  <si>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</si>
  <si>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</si>
  <si>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</si>
  <si>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</si>
  <si>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</si>
  <si>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</si>
  <si>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</si>
  <si>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</si>
  <si>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</si>
  <si>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</si>
  <si>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</si>
  <si>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</si>
  <si>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</si>
  <si>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</si>
  <si>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</si>
  <si>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</si>
  <si>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</si>
  <si>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</si>
  <si>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</si>
  <si>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</si>
  <si>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</si>
  <si>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</si>
  <si>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</si>
  <si>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</si>
  <si>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</si>
  <si>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</si>
  <si>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</si>
  <si>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</si>
  <si>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</si>
  <si>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</si>
  <si>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</si>
  <si>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</si>
  <si>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</si>
  <si>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</si>
  <si>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</si>
  <si>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</si>
  <si>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</si>
  <si>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</si>
  <si>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</si>
  <si>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</si>
  <si>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</si>
  <si>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</si>
  <si>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</si>
  <si>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</si>
  <si>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</si>
  <si>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</si>
  <si>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</si>
  <si>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</si>
  <si>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</si>
  <si>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</si>
  <si>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</si>
  <si>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</si>
  <si>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</si>
  <si>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</si>
  <si>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</si>
  <si>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</si>
  <si>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</si>
  <si>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</si>
  <si>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</si>
  <si>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</si>
  <si>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</si>
  <si>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</si>
  <si>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</si>
  <si>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</si>
  <si>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</si>
  <si>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</si>
  <si>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</si>
  <si>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</si>
  <si>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</si>
  <si>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</si>
  <si>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</si>
  <si>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</si>
  <si>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</si>
  <si>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</si>
  <si>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</si>
  <si>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</si>
  <si>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</si>
  <si>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</si>
  <si>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</si>
  <si>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</si>
  <si>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</si>
  <si>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</si>
  <si>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</si>
  <si>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</si>
  <si>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</si>
  <si>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</si>
  <si>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</si>
  <si>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</si>
  <si>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</si>
  <si>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</si>
  <si>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</si>
  <si>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</si>
  <si>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</si>
  <si>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</si>
  <si>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</si>
  <si>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</si>
  <si>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</si>
  <si>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</si>
  <si>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</si>
  <si>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</si>
  <si>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</si>
  <si>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</si>
  <si>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</si>
  <si>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</si>
  <si>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</si>
  <si>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</si>
  <si>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</si>
  <si>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</si>
  <si>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</si>
  <si>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</si>
  <si>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</si>
  <si>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</si>
  <si>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</si>
  <si>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</si>
  <si>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</si>
  <si>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</si>
  <si>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</si>
  <si>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</si>
  <si>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</si>
  <si>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</si>
  <si>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</si>
  <si>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</si>
  <si>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</si>
  <si>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</si>
  <si>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</si>
  <si>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</si>
  <si>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</si>
  <si>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</si>
  <si>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</si>
  <si>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</si>
  <si>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</si>
  <si>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</si>
  <si>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</si>
  <si>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</si>
  <si>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</si>
  <si>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</si>
  <si>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</si>
  <si>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</si>
  <si>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</si>
  <si>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</si>
  <si>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</si>
  <si>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</si>
  <si>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</si>
  <si>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</si>
  <si>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</si>
  <si>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</si>
  <si>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</si>
  <si>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</si>
  <si>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</si>
  <si>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</si>
  <si>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</si>
  <si>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</si>
  <si>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</si>
  <si>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</si>
  <si>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</si>
  <si>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</si>
  <si>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</si>
  <si>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</si>
  <si>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</si>
  <si>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</si>
  <si>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</si>
  <si>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</si>
  <si>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</si>
  <si>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</si>
  <si>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</si>
  <si>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</si>
  <si>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</si>
  <si>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</si>
  <si>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</si>
  <si>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</si>
  <si>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</si>
  <si>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</si>
  <si>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</si>
  <si>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</si>
  <si>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</si>
  <si>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</si>
  <si>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</si>
  <si>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</si>
  <si>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</si>
  <si>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</si>
  <si>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</si>
  <si>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</si>
  <si>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</si>
  <si>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</si>
  <si>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</si>
  <si>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</si>
  <si>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</si>
  <si>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</si>
  <si>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</si>
  <si>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</si>
  <si>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</si>
  <si>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</si>
  <si>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</si>
  <si>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</si>
  <si>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</si>
  <si>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</si>
  <si>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</si>
  <si>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</si>
  <si>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</si>
  <si>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</si>
  <si>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</si>
  <si>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</si>
  <si>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</si>
  <si>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</si>
  <si>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</si>
  <si>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</si>
  <si>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</si>
  <si>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</si>
  <si>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</si>
  <si>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</si>
  <si>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</si>
  <si>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</si>
  <si>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</si>
  <si>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</si>
  <si>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</si>
  <si>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</si>
  <si>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</si>
  <si>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</si>
  <si>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</si>
  <si>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</si>
  <si>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</si>
  <si>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</si>
  <si>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</si>
  <si>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</si>
  <si>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</si>
  <si>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</si>
  <si>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</si>
  <si>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</si>
  <si>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</si>
  <si>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</si>
  <si>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</si>
  <si>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</si>
  <si>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</si>
  <si>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</si>
  <si>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</si>
  <si>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</si>
  <si>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</si>
  <si>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</si>
  <si>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</si>
  <si>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</si>
  <si>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</si>
  <si>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</si>
  <si>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</si>
  <si>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</si>
  <si>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</si>
  <si>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</si>
  <si>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</si>
  <si>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</si>
  <si>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</si>
  <si>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</si>
  <si>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</si>
  <si>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</si>
  <si>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</si>
  <si>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</si>
  <si>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</si>
  <si>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</si>
  <si>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</si>
  <si>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</si>
  <si>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</si>
  <si>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</si>
  <si>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</si>
  <si>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</si>
  <si>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</si>
  <si>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</si>
  <si>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</si>
  <si>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</si>
  <si>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</si>
  <si>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</si>
  <si>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</si>
  <si>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</si>
  <si>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</si>
  <si>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</si>
  <si>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</si>
  <si>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</si>
  <si>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</si>
  <si>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</si>
  <si>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</si>
  <si>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</si>
  <si>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</si>
  <si>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</si>
  <si>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</si>
  <si>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</si>
  <si>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</si>
  <si>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</si>
  <si>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</si>
  <si>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</si>
  <si>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</si>
  <si>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</si>
  <si>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</si>
  <si>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</si>
  <si>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</si>
  <si>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</si>
  <si>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</si>
  <si>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</si>
  <si>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</si>
  <si>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</si>
  <si>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</si>
  <si>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</si>
  <si>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</si>
  <si>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</si>
  <si>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</si>
  <si>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</si>
  <si>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</si>
  <si>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</si>
  <si>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</si>
  <si>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</si>
  <si>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</si>
  <si>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</si>
  <si>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</si>
  <si>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</si>
  <si>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</si>
  <si>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</si>
  <si>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</si>
  <si>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</si>
  <si>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</si>
  <si>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</si>
  <si>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</si>
  <si>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</si>
  <si>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</si>
  <si>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</si>
  <si>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</si>
  <si>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</si>
  <si>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</si>
  <si>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</si>
  <si>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</si>
  <si>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</si>
  <si>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</si>
  <si>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</si>
  <si>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</si>
  <si>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</si>
  <si>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</si>
  <si>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</si>
  <si>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</si>
  <si>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</si>
  <si>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</si>
  <si>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</si>
  <si>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</si>
  <si>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</si>
  <si>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</si>
  <si>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</si>
  <si>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</si>
  <si>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</si>
  <si>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</si>
  <si>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</si>
  <si>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</si>
  <si>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</si>
  <si>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</si>
  <si>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</si>
  <si>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</si>
  <si>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</si>
  <si>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</si>
  <si>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</si>
  <si>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</si>
  <si>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</si>
  <si>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</si>
  <si>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</si>
  <si>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</si>
  <si>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</si>
  <si>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</si>
  <si>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</si>
  <si>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</si>
  <si>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</si>
  <si>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</si>
  <si>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</si>
  <si>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</si>
  <si>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</si>
  <si>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</si>
  <si>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</si>
  <si>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</si>
  <si>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</si>
  <si>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</si>
  <si>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</si>
  <si>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</si>
  <si>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</si>
  <si>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</si>
  <si>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</si>
  <si>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</si>
  <si>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</si>
  <si>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</si>
  <si>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</si>
  <si>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</si>
  <si>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</si>
  <si>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</si>
  <si>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</si>
  <si>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</si>
  <si>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</si>
  <si>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</si>
  <si>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</si>
  <si>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</si>
  <si>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</si>
  <si>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</si>
  <si>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</si>
  <si>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</si>
  <si>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</si>
  <si>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</si>
  <si>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</si>
  <si>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</si>
  <si>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</si>
  <si>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</si>
  <si>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</si>
  <si>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</si>
  <si>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</si>
  <si>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</si>
  <si>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</si>
  <si>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</si>
  <si>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</si>
  <si>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</si>
  <si>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</si>
  <si>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</si>
  <si>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</si>
  <si>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</si>
  <si>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</si>
  <si>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</si>
  <si>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</si>
  <si>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</si>
  <si>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</si>
  <si>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</si>
  <si>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</si>
  <si>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</si>
  <si>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</si>
  <si>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</si>
  <si>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</si>
  <si>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</si>
  <si>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</si>
  <si>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</si>
  <si>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</si>
  <si>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</si>
  <si>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</si>
  <si>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</si>
  <si>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</si>
  <si>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</si>
  <si>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</si>
  <si>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</si>
  <si>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</si>
  <si>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</si>
  <si>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</si>
  <si>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</si>
  <si>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</si>
  <si>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</si>
  <si>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</si>
  <si>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</si>
  <si>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</si>
  <si>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</si>
  <si>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</si>
  <si>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</si>
  <si>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</si>
  <si>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</si>
  <si>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</si>
  <si>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</si>
  <si>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</si>
  <si>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</si>
  <si>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</si>
  <si>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</si>
  <si>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</si>
  <si>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</si>
  <si>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</si>
  <si>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</si>
  <si>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</si>
  <si>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</si>
  <si>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</si>
  <si>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</si>
  <si>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</si>
  <si>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</si>
  <si>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</si>
  <si>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</si>
  <si>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</si>
  <si>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</si>
  <si>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</si>
  <si>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</si>
  <si>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</si>
  <si>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</si>
  <si>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</si>
  <si>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</si>
  <si>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</si>
  <si>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</si>
  <si>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</si>
  <si>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</si>
  <si>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</si>
  <si>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</si>
  <si>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</si>
  <si>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</si>
  <si>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</si>
  <si>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</si>
  <si>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</si>
  <si>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</si>
  <si>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</si>
  <si>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</si>
  <si>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</si>
  <si>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</si>
  <si>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</si>
  <si>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</si>
  <si>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</si>
  <si>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</si>
  <si>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</si>
  <si>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</si>
  <si>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</si>
  <si>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</si>
  <si>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</si>
  <si>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</si>
  <si>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</si>
  <si>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</si>
  <si>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</si>
  <si>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</si>
  <si>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</si>
  <si>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</si>
  <si>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</si>
  <si>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</si>
  <si>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</si>
  <si>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</si>
  <si>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</si>
  <si>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</si>
  <si>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</si>
  <si>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</si>
  <si>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</si>
  <si>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</si>
  <si>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</si>
  <si>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</si>
  <si>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</si>
  <si>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</si>
  <si>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</si>
  <si>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</si>
  <si>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</si>
  <si>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</si>
  <si>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</si>
  <si>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</si>
  <si>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</si>
  <si>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</si>
  <si>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</si>
  <si>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</si>
  <si>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</si>
  <si>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</si>
  <si>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</si>
  <si>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</si>
  <si>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</si>
  <si>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</si>
  <si>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</si>
  <si>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</si>
  <si>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</si>
  <si>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</si>
  <si>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</si>
  <si>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</si>
  <si>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</si>
  <si>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</si>
  <si>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</si>
  <si>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</si>
  <si>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</si>
  <si>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</si>
  <si>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</si>
  <si>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</si>
  <si>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</si>
  <si>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</si>
  <si>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</si>
  <si>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</si>
  <si>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</si>
  <si>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</si>
  <si>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</si>
  <si>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</si>
  <si>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</si>
  <si>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</si>
  <si>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</si>
  <si>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</si>
  <si>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</si>
  <si>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</si>
  <si>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</si>
  <si>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</si>
  <si>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</si>
  <si>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</si>
  <si>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</si>
  <si>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</si>
  <si>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</si>
  <si>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</si>
  <si>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</si>
  <si>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</si>
  <si>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</si>
  <si>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</si>
  <si>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</si>
  <si>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</si>
  <si>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</si>
  <si>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</si>
  <si>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</si>
  <si>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</si>
  <si>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</si>
  <si>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</si>
  <si>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</si>
  <si>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</si>
  <si>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</si>
  <si>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</si>
  <si>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</si>
  <si>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</si>
  <si>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</si>
  <si>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</si>
  <si>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</si>
  <si>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</si>
  <si>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</si>
  <si>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</si>
  <si>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</si>
  <si>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</si>
  <si>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</si>
  <si>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</si>
  <si>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</si>
  <si>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</si>
  <si>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</si>
  <si>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</si>
  <si>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</si>
  <si>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</si>
  <si>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</si>
  <si>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</si>
  <si>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</si>
  <si>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</si>
  <si>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</si>
  <si>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</si>
  <si>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</si>
  <si>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</si>
  <si>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</si>
  <si>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</si>
  <si>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</si>
  <si>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</si>
  <si>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</si>
  <si>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</si>
  <si>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</si>
  <si>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</si>
  <si>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</si>
  <si>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</si>
  <si>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</si>
  <si>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</si>
  <si>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</si>
  <si>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</si>
  <si>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</si>
  <si>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</si>
  <si>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</si>
  <si>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</si>
  <si>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</si>
  <si>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</si>
  <si>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</si>
  <si>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</si>
  <si>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</si>
  <si>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</si>
  <si>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</si>
  <si>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</si>
  <si>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</si>
  <si>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</si>
  <si>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</si>
  <si>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</si>
  <si>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</si>
  <si>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</si>
  <si>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</si>
  <si>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</si>
  <si>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</si>
  <si>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</si>
  <si>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</si>
  <si>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</si>
  <si>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</si>
  <si>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</si>
  <si>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</si>
  <si>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</si>
  <si>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</si>
  <si>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</si>
  <si>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</si>
  <si>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</si>
  <si>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</si>
  <si>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</si>
  <si>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</si>
  <si>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</si>
  <si>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</si>
  <si>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</si>
  <si>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</si>
  <si>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</si>
  <si>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</si>
  <si>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</si>
  <si>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</si>
  <si>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</si>
  <si>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</si>
  <si>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</si>
  <si>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</si>
  <si>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</si>
  <si>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</si>
  <si>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</si>
  <si>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</si>
  <si>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</si>
  <si>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</si>
  <si>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</si>
  <si>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</si>
  <si>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</si>
  <si>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</si>
  <si>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</si>
  <si>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</si>
  <si>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</si>
  <si>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</si>
  <si>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</si>
  <si>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</si>
  <si>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</si>
  <si>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</si>
  <si>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</si>
  <si>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</si>
  <si>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</si>
  <si>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</si>
  <si>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</si>
  <si>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</si>
  <si>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</si>
  <si>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</si>
  <si>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</si>
  <si>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</si>
  <si>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</si>
  <si>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</si>
  <si>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</si>
  <si>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</si>
  <si>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</si>
  <si>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</si>
  <si>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</si>
  <si>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</si>
  <si>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</si>
  <si>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</si>
  <si>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</si>
  <si>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</si>
  <si>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</si>
  <si>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</si>
  <si>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</si>
  <si>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</si>
  <si>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</si>
  <si>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</si>
  <si>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</si>
  <si>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</si>
  <si>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</si>
  <si>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</si>
  <si>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</si>
  <si>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</si>
  <si>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</si>
  <si>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</si>
  <si>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</si>
  <si>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</si>
  <si>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</si>
  <si>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</si>
  <si>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</si>
  <si>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</si>
  <si>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</si>
  <si>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</si>
  <si>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</si>
  <si>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</si>
  <si>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</si>
  <si>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</si>
  <si>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</si>
  <si>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</si>
  <si>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</si>
  <si>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</si>
  <si>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</si>
  <si>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</si>
  <si>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</si>
  <si>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</si>
  <si>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</si>
  <si>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</si>
  <si>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</si>
  <si>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</si>
  <si>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</si>
  <si>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</si>
  <si>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</si>
  <si>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</si>
  <si>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</si>
  <si>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</si>
  <si>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</si>
  <si>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</si>
  <si>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</si>
  <si>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</si>
  <si>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</si>
  <si>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</si>
  <si>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</si>
  <si>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</si>
  <si>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</si>
  <si>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</si>
  <si>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</si>
  <si>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</si>
  <si>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</si>
  <si>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</si>
  <si>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</si>
  <si>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</si>
  <si>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</si>
  <si>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</si>
  <si>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</si>
  <si>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</si>
  <si>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</si>
  <si>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</si>
  <si>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</si>
  <si>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</si>
  <si>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</si>
  <si>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</si>
  <si>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</si>
  <si>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</si>
  <si>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</si>
  <si>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</si>
  <si>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</si>
  <si>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</si>
  <si>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</si>
  <si>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</si>
  <si>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</si>
  <si>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</si>
  <si>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</si>
  <si>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</si>
  <si>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</si>
  <si>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</si>
  <si>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</si>
  <si>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</si>
  <si>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</si>
  <si>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</si>
  <si>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</si>
  <si>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</si>
  <si>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</si>
  <si>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</si>
  <si>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</si>
  <si>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</si>
  <si>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</si>
  <si>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</si>
  <si>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</si>
  <si>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</si>
  <si>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</si>
  <si>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</si>
  <si>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</si>
  <si>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</si>
  <si>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</si>
  <si>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</si>
  <si>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</si>
  <si>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</si>
  <si>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</si>
  <si>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</si>
  <si>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</si>
  <si>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</si>
  <si>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</si>
  <si>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</si>
  <si>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</si>
  <si>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</si>
  <si>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</si>
  <si>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</si>
  <si>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</si>
  <si>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</si>
  <si>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</si>
  <si>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</si>
  <si>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</si>
  <si>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</si>
  <si>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</si>
  <si>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</si>
  <si>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</si>
  <si>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</si>
  <si>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</si>
  <si>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</si>
  <si>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</si>
  <si>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</si>
  <si>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</si>
  <si>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</si>
  <si>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</si>
  <si>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</si>
  <si>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</si>
  <si>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</si>
  <si>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</si>
  <si>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</si>
  <si>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</si>
  <si>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</si>
  <si>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</si>
  <si>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</si>
  <si>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</si>
  <si>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</si>
  <si>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</si>
  <si>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</si>
  <si>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</si>
  <si>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</si>
  <si>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</si>
  <si>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</si>
  <si>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</si>
  <si>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</si>
  <si>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</si>
  <si>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</si>
  <si>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</si>
  <si>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</si>
  <si>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</si>
  <si>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</si>
  <si>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</si>
  <si>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</si>
  <si>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</si>
  <si>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</si>
  <si>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</si>
  <si>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</si>
  <si>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</si>
  <si>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</si>
  <si>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</si>
  <si>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</si>
  <si>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</si>
  <si>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</si>
  <si>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</si>
  <si>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</si>
  <si>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</si>
  <si>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</si>
  <si>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</si>
  <si>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</si>
  <si>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</si>
  <si>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</si>
  <si>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</si>
  <si>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</si>
  <si>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</si>
  <si>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</si>
  <si>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</si>
  <si>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</si>
  <si>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</si>
  <si>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</si>
  <si>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</si>
  <si>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</si>
  <si>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</si>
  <si>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</si>
  <si>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</si>
  <si>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</si>
  <si>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</si>
  <si>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</si>
  <si>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</si>
  <si>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</si>
  <si>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</si>
  <si>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</si>
  <si>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</si>
  <si>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</si>
  <si>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</si>
  <si>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</si>
  <si>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</si>
  <si>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</si>
  <si>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</si>
  <si>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</si>
  <si>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</si>
  <si>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</si>
  <si>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</si>
  <si>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</si>
  <si>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</si>
  <si>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</si>
  <si>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</si>
  <si>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</si>
  <si>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</si>
  <si>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</si>
  <si>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</si>
  <si>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</si>
  <si>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</si>
  <si>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</si>
  <si>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</si>
  <si>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</si>
  <si>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</si>
  <si>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</si>
  <si>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</si>
  <si>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</si>
  <si>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</si>
  <si>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</si>
  <si>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</si>
  <si>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</si>
  <si>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</si>
  <si>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</si>
  <si>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</si>
  <si>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</si>
  <si>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</si>
  <si>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</si>
  <si>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</si>
  <si>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</si>
  <si>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</si>
  <si>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</si>
  <si>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</si>
  <si>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</si>
  <si>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</si>
  <si>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</si>
  <si>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</si>
  <si>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</si>
  <si>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</si>
  <si>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</si>
  <si>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</si>
  <si>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</si>
  <si>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</si>
  <si>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</si>
  <si>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</si>
  <si>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</si>
  <si>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</si>
  <si>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</si>
  <si>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</si>
  <si>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</si>
  <si>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</si>
  <si>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</si>
  <si>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</si>
  <si>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</si>
  <si>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</si>
  <si>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</si>
  <si>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</si>
  <si>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</si>
  <si>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</si>
  <si>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</si>
  <si>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</si>
  <si>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</si>
  <si>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</si>
  <si>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</si>
  <si>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</si>
  <si>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</si>
  <si>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</si>
  <si>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</si>
  <si>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</si>
  <si>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</si>
  <si>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</si>
  <si>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</si>
  <si>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</si>
  <si>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</si>
  <si>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</si>
  <si>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</si>
  <si>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</si>
  <si>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</si>
  <si>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</si>
  <si>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</si>
  <si>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</si>
  <si>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</si>
  <si>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</si>
  <si>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</si>
  <si>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</si>
  <si>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</si>
  <si>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</si>
  <si>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</si>
  <si>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</si>
  <si>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</si>
  <si>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</si>
  <si>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</si>
  <si>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</si>
  <si>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</si>
  <si>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</si>
  <si>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</si>
  <si>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</si>
  <si>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</si>
  <si>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</si>
  <si>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</si>
  <si>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</si>
  <si>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</si>
  <si>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</si>
  <si>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</si>
  <si>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</si>
  <si>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</si>
  <si>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</si>
  <si>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</si>
  <si>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</si>
  <si>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</si>
  <si>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</si>
  <si>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</si>
  <si>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</si>
  <si>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</si>
  <si>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</si>
  <si>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</si>
  <si>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</si>
  <si>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</si>
  <si>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</si>
  <si>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</si>
  <si>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</si>
  <si>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</si>
  <si>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</si>
  <si>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</si>
  <si>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</si>
  <si>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</si>
  <si>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</si>
  <si>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</si>
  <si>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</si>
  <si>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</si>
  <si>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</si>
  <si>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</si>
  <si>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</si>
  <si>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</si>
  <si>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</si>
  <si>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</si>
  <si>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</si>
  <si>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</si>
  <si>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</si>
  <si>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</si>
  <si>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</si>
  <si>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</si>
  <si>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</si>
  <si>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</si>
  <si>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</si>
  <si>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</si>
  <si>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</si>
  <si>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</si>
  <si>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</si>
  <si>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</si>
  <si>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</si>
  <si>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</si>
  <si>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</si>
  <si>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</si>
  <si>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</si>
  <si>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</si>
  <si>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</si>
  <si>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</si>
  <si>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</si>
  <si>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</si>
  <si>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</si>
  <si>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</si>
  <si>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</si>
  <si>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</si>
  <si>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</si>
  <si>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</si>
  <si>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</si>
  <si>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</si>
  <si>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</si>
  <si>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</si>
  <si>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</si>
  <si>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</si>
  <si>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</si>
  <si>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</si>
  <si>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</si>
  <si>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</si>
  <si>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</si>
  <si>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</si>
  <si>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</si>
  <si>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</si>
  <si>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</si>
  <si>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</si>
  <si>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</si>
  <si>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</si>
  <si>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</si>
  <si>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</si>
  <si>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</si>
  <si>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</si>
  <si>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</si>
  <si>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</si>
  <si>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</si>
  <si>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</si>
  <si>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</si>
  <si>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</si>
  <si>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</si>
  <si>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</si>
  <si>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</si>
  <si>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</si>
  <si>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</si>
  <si>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</si>
  <si>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</si>
  <si>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</si>
  <si>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</si>
  <si>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</si>
  <si>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</si>
  <si>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</si>
  <si>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</si>
  <si>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</si>
  <si>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</si>
  <si>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</si>
  <si>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</si>
  <si>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</si>
  <si>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</si>
  <si>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</si>
  <si>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</si>
  <si>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</si>
  <si>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</si>
  <si>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</si>
  <si>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</si>
  <si>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</si>
  <si>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</si>
  <si>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</si>
  <si>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</si>
  <si>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</si>
  <si>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</si>
  <si>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</si>
  <si>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</si>
  <si>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</si>
  <si>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</si>
  <si>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</si>
  <si>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</si>
  <si>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</si>
  <si>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</si>
  <si>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</si>
  <si>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</si>
  <si>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</si>
  <si>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</si>
  <si>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</si>
  <si>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</si>
  <si>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</si>
  <si>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</si>
  <si>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</si>
  <si>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</si>
  <si>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</si>
  <si>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</si>
  <si>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</si>
  <si>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</si>
  <si>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</si>
  <si>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</si>
  <si>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</si>
  <si>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</si>
  <si>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</si>
  <si>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</si>
  <si>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</si>
  <si>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</si>
  <si>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</si>
  <si>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</si>
  <si>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</si>
  <si>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</si>
  <si>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</si>
  <si>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</si>
  <si>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</si>
  <si>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</si>
  <si>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</si>
  <si>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</si>
  <si>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</si>
  <si>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</si>
  <si>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</si>
  <si>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</si>
  <si>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</si>
  <si>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</si>
  <si>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</si>
  <si>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</si>
  <si>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</si>
  <si>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</si>
  <si>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</si>
  <si>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</si>
  <si>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</si>
  <si>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</si>
  <si>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</si>
  <si>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</si>
  <si>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</si>
  <si>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</si>
  <si>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</si>
  <si>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</si>
  <si>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</si>
  <si>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</si>
  <si>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</si>
  <si>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</si>
  <si>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</si>
  <si>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</si>
  <si>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</si>
  <si>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</si>
  <si>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</si>
  <si>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</si>
  <si>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</si>
  <si>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</si>
  <si>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</si>
  <si>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</si>
  <si>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</si>
  <si>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</si>
  <si>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</si>
  <si>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</si>
  <si>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</si>
  <si>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</si>
  <si>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</si>
  <si>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</si>
  <si>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</si>
  <si>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</si>
  <si>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</si>
  <si>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</si>
  <si>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</si>
  <si>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</si>
  <si>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</si>
  <si>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</si>
  <si>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</si>
  <si>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</si>
  <si>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</si>
  <si>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</si>
  <si>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</si>
  <si>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</si>
  <si>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</si>
  <si>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</si>
  <si>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</si>
  <si>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</si>
  <si>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</si>
  <si>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</si>
  <si>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</si>
  <si>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</si>
  <si>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</si>
  <si>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</si>
  <si>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</si>
  <si>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</si>
  <si>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</si>
  <si>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</si>
  <si>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</si>
  <si>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</si>
  <si>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</si>
  <si>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</si>
  <si>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</si>
  <si>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</si>
  <si>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</si>
  <si>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</si>
  <si>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</si>
  <si>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</si>
  <si>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</si>
  <si>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</si>
  <si>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</si>
  <si>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</si>
  <si>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</si>
  <si>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</si>
  <si>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</si>
  <si>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</si>
  <si>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</si>
  <si>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</si>
  <si>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</si>
  <si>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</si>
  <si>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</si>
  <si>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</si>
  <si>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</si>
  <si>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</si>
  <si>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</si>
  <si>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</si>
  <si>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</si>
  <si>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</si>
  <si>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</si>
  <si>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</si>
  <si>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</si>
  <si>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</si>
  <si>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</si>
  <si>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</si>
  <si>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</si>
  <si>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</si>
  <si>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</si>
  <si>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</si>
  <si>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</si>
  <si>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</si>
  <si>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</si>
  <si>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</si>
  <si>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</si>
  <si>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</si>
  <si>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</si>
  <si>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</si>
  <si>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</si>
  <si>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</si>
  <si>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</si>
  <si>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</si>
  <si>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</si>
  <si>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</si>
  <si>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</si>
  <si>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</si>
  <si>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</si>
  <si>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</si>
  <si>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</si>
  <si>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</si>
  <si>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</si>
  <si>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</si>
  <si>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</si>
  <si>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</si>
  <si>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</si>
  <si>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</si>
  <si>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</si>
  <si>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</si>
  <si>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</si>
  <si>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</si>
  <si>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</si>
  <si>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</si>
  <si>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</si>
  <si>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</si>
  <si>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</si>
  <si>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</si>
  <si>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</si>
  <si>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</si>
  <si>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</si>
  <si>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</si>
  <si>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</si>
  <si>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</si>
  <si>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</si>
  <si>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</si>
  <si>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</si>
  <si>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</si>
  <si>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</si>
  <si>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</si>
  <si>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</si>
  <si>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</si>
  <si>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</si>
  <si>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</si>
  <si>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</si>
  <si>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</si>
  <si>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</si>
  <si>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</si>
  <si>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</si>
  <si>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</si>
  <si>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</si>
  <si>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</si>
  <si>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</si>
  <si>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</si>
  <si>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</si>
  <si>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</si>
  <si>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</si>
  <si>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</si>
  <si>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</si>
  <si>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</si>
  <si>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</si>
  <si>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</si>
  <si>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</si>
  <si>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</si>
  <si>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</si>
  <si>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</si>
  <si>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</si>
  <si>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</si>
  <si>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</si>
  <si>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</si>
  <si>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</si>
  <si>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</si>
  <si>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</si>
  <si>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</si>
  <si>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</si>
  <si>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</si>
  <si>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</si>
  <si>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</si>
  <si>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</si>
  <si>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</si>
  <si>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</si>
  <si>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</si>
  <si>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</si>
  <si>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</si>
  <si>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</si>
  <si>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</si>
  <si>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</si>
  <si>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</si>
  <si>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</si>
  <si>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</si>
  <si>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</si>
  <si>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</si>
  <si>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</si>
  <si>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</si>
  <si>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</si>
  <si>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</si>
  <si>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</si>
  <si>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</si>
  <si>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</si>
  <si>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</si>
  <si>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</si>
  <si>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</si>
  <si>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</si>
  <si>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</si>
  <si>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</si>
  <si>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</si>
  <si>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</si>
  <si>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</si>
  <si>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</si>
  <si>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</si>
  <si>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</si>
  <si>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</si>
  <si>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</si>
  <si>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</si>
  <si>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</si>
  <si>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</si>
  <si>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</si>
  <si>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</si>
  <si>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</si>
  <si>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</si>
  <si>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</si>
  <si>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</si>
  <si>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</si>
  <si>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</si>
  <si>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</si>
  <si>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</si>
  <si>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</si>
  <si>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</si>
  <si>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</si>
  <si>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</si>
  <si>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</si>
  <si>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</si>
  <si>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</si>
  <si>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</si>
  <si>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</si>
  <si>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</si>
  <si>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</si>
  <si>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</si>
  <si>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</si>
  <si>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</si>
  <si>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</si>
  <si>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</si>
  <si>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</si>
  <si>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</si>
  <si>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</si>
  <si>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</si>
  <si>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</si>
  <si>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</si>
  <si>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</si>
  <si>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</si>
  <si>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</si>
  <si>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</si>
  <si>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</si>
  <si>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</si>
  <si>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</si>
  <si>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</si>
  <si>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</si>
  <si>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</si>
  <si>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</si>
  <si>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</si>
  <si>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</si>
  <si>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</si>
  <si>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</si>
  <si>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</si>
  <si>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</si>
  <si>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</si>
  <si>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</si>
  <si>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</si>
  <si>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</si>
  <si>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</si>
  <si>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</si>
  <si>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</si>
  <si>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</si>
  <si>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</si>
  <si>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</si>
  <si>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</si>
  <si>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</si>
  <si>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</si>
  <si>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</si>
  <si>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</si>
  <si>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</si>
  <si>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</si>
  <si>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</si>
  <si>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</si>
  <si>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</si>
  <si>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</si>
  <si>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</si>
  <si>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</si>
  <si>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</si>
  <si>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</si>
  <si>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</si>
  <si>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</si>
  <si>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</si>
  <si>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</si>
  <si>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</si>
  <si>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</si>
  <si>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</si>
  <si>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</si>
  <si>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</si>
  <si>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</si>
  <si>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</si>
  <si>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</si>
  <si>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</si>
  <si>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</si>
  <si>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</si>
  <si>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</si>
  <si>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</si>
  <si>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</si>
  <si>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</si>
  <si>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</si>
  <si>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</si>
  <si>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</si>
  <si>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</si>
  <si>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</si>
  <si>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</si>
  <si>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</si>
  <si>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</si>
  <si>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</si>
  <si>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</si>
  <si>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</si>
  <si>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</si>
  <si>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</si>
  <si>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</si>
  <si>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</si>
  <si>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</si>
  <si>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</si>
  <si>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</si>
  <si>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</si>
  <si>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</si>
  <si>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</si>
  <si>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</si>
  <si>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</si>
  <si>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</si>
  <si>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</si>
  <si>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</si>
  <si>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</si>
  <si>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</si>
  <si>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</si>
  <si>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</si>
  <si>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</si>
  <si>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</si>
  <si>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</si>
  <si>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</si>
  <si>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</si>
  <si>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</si>
  <si>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</si>
  <si>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</si>
  <si>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</si>
  <si>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</si>
  <si>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</si>
  <si>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</si>
  <si>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</si>
  <si>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</si>
  <si>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</si>
  <si>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</si>
  <si>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</si>
  <si>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</si>
  <si>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</si>
  <si>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</si>
  <si>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</si>
  <si>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</si>
  <si>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</si>
  <si>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</si>
  <si>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</si>
  <si>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</si>
  <si>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</si>
  <si>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</si>
  <si>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</si>
  <si>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</si>
  <si>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</si>
  <si>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</si>
  <si>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</si>
  <si>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</si>
  <si>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</si>
  <si>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</si>
  <si>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</si>
  <si>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</si>
  <si>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</si>
  <si>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</si>
  <si>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</si>
  <si>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</si>
  <si>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</si>
  <si>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</si>
  <si>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</si>
  <si>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</si>
  <si>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</si>
  <si>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</si>
  <si>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</si>
  <si>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</si>
  <si>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</si>
  <si>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</si>
  <si>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</si>
  <si>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</si>
  <si>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</si>
  <si>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</si>
  <si>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</si>
  <si>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</si>
  <si>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</si>
  <si>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</si>
  <si>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</si>
  <si>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</si>
  <si>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</si>
  <si>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</si>
  <si>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</si>
  <si>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</si>
  <si>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</si>
  <si>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</si>
  <si>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</si>
  <si>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</si>
  <si>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</si>
  <si>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</si>
  <si>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</si>
  <si>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</si>
  <si>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</si>
  <si>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</si>
  <si>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</si>
  <si>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</si>
  <si>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</si>
  <si>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</si>
  <si>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</si>
  <si>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</si>
  <si>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</si>
  <si>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</si>
  <si>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</si>
  <si>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</si>
  <si>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</si>
  <si>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</si>
  <si>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</si>
  <si>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</si>
  <si>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</si>
  <si>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</si>
  <si>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</si>
  <si>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</si>
  <si>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</si>
  <si>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</si>
  <si>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</si>
  <si>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</si>
  <si>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</si>
  <si>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</si>
  <si>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</si>
  <si>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</si>
  <si>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</si>
  <si>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</si>
  <si>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</si>
  <si>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</si>
  <si>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</si>
  <si>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</si>
  <si>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</si>
  <si>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</si>
  <si>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</si>
  <si>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</si>
  <si>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</si>
  <si>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</si>
  <si>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</si>
  <si>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</si>
  <si>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</si>
  <si>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</si>
  <si>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</si>
  <si>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</si>
  <si>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</si>
  <si>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</si>
  <si>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</si>
  <si>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</si>
  <si>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</si>
  <si>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</si>
  <si>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</si>
  <si>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</si>
  <si>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</si>
  <si>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</si>
  <si>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</si>
  <si>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</si>
  <si>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</si>
  <si>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</si>
  <si>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</si>
  <si>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</si>
  <si>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</si>
  <si>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</si>
  <si>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</si>
  <si>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</si>
  <si>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</si>
  <si>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</si>
  <si>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</si>
  <si>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</si>
  <si>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</si>
  <si>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</si>
  <si>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</si>
  <si>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</si>
  <si>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</si>
  <si>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</si>
  <si>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</si>
  <si>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</si>
  <si>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</si>
  <si>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</si>
  <si>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</si>
  <si>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</si>
  <si>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</si>
  <si>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</si>
  <si>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</si>
  <si>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</si>
  <si>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</si>
  <si>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</si>
  <si>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</si>
  <si>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</si>
  <si>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</si>
  <si>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</si>
  <si>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</si>
  <si>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</si>
  <si>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</si>
  <si>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</si>
  <si>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</si>
  <si>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</si>
  <si>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</si>
  <si>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</si>
  <si>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</si>
  <si>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</si>
  <si>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</si>
  <si>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</si>
  <si>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</si>
  <si>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</si>
  <si>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</si>
  <si>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</si>
  <si>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</si>
  <si>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</si>
  <si>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</si>
  <si>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</si>
  <si>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</si>
  <si>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</si>
  <si>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</si>
  <si>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</si>
  <si>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</si>
  <si>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</si>
  <si>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</si>
  <si>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</si>
  <si>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</si>
  <si>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</si>
  <si>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</si>
  <si>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</si>
  <si>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</si>
  <si>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</si>
  <si>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</si>
  <si>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</si>
  <si>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</si>
  <si>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</si>
  <si>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</si>
  <si>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</si>
  <si>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</si>
  <si>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</si>
  <si>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</si>
  <si>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</si>
  <si>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</si>
  <si>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</si>
  <si>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</si>
  <si>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</si>
  <si>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</si>
  <si>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</si>
  <si>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</si>
  <si>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</si>
  <si>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</si>
  <si>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</si>
  <si>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</si>
  <si>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</si>
  <si>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</si>
  <si>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</si>
  <si>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</si>
  <si>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</si>
  <si>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</si>
  <si>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</si>
  <si>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</si>
  <si>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</si>
  <si>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</si>
  <si>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</si>
  <si>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</si>
  <si>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</si>
  <si>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</si>
  <si>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</si>
  <si>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</si>
  <si>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</si>
  <si>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</si>
  <si>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</si>
  <si>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</si>
  <si>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</si>
  <si>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</si>
  <si>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</si>
  <si>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</si>
  <si>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</si>
  <si>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</si>
  <si>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</si>
  <si>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</si>
  <si>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</si>
  <si>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</si>
  <si>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</si>
  <si>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</si>
  <si>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</si>
  <si>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</si>
  <si>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</si>
  <si>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</si>
  <si>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</si>
  <si>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</si>
  <si>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</si>
  <si>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</si>
  <si>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</si>
  <si>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</si>
  <si>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</si>
  <si>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</si>
  <si>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</si>
  <si>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</si>
  <si>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</si>
  <si>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</si>
  <si>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</si>
  <si>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</si>
  <si>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</si>
  <si>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</si>
  <si>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</si>
  <si>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</si>
  <si>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</si>
  <si>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</si>
  <si>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</si>
  <si>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</si>
  <si>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</si>
  <si>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</si>
  <si>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</si>
  <si>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</si>
  <si>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</si>
  <si>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</si>
  <si>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</si>
  <si>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</si>
  <si>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</si>
  <si>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</si>
  <si>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</si>
  <si>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</si>
  <si>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</si>
  <si>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</si>
  <si>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</si>
  <si>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</si>
  <si>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</si>
  <si>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</si>
  <si>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</si>
  <si>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</si>
  <si>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</si>
  <si>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</si>
  <si>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</si>
  <si>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</si>
  <si>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</si>
  <si>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</si>
  <si>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</si>
  <si>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</si>
  <si>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</si>
  <si>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</si>
  <si>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</si>
  <si>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</si>
  <si>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</si>
  <si>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</si>
  <si>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</si>
  <si>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</si>
  <si>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</si>
  <si>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</si>
  <si>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</si>
  <si>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</si>
  <si>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</si>
  <si>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</si>
  <si>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</si>
  <si>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</si>
  <si>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</si>
  <si>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</si>
  <si>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</si>
  <si>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</si>
  <si>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</si>
  <si>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</si>
  <si>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</si>
  <si>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</si>
  <si>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</si>
  <si>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</si>
  <si>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</si>
  <si>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</si>
  <si>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</si>
  <si>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</si>
  <si>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</si>
  <si>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</si>
  <si>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</si>
  <si>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</si>
  <si>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</si>
  <si>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</si>
  <si>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</si>
  <si>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</si>
  <si>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</si>
  <si>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</si>
  <si>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</si>
  <si>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</si>
  <si>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</si>
  <si>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</si>
  <si>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</si>
  <si>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</si>
  <si>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</si>
  <si>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</si>
  <si>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</si>
  <si>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</si>
  <si>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</si>
  <si>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</si>
  <si>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</si>
  <si>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</si>
  <si>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</si>
  <si>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</si>
  <si>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</si>
  <si>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</si>
  <si>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</si>
  <si>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</si>
  <si>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</si>
  <si>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</si>
  <si>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</si>
  <si>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</si>
  <si>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</si>
  <si>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</si>
  <si>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</si>
  <si>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</si>
  <si>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</si>
  <si>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</si>
  <si>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</si>
  <si>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</si>
  <si>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</si>
  <si>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</si>
  <si>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</si>
  <si>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</si>
  <si>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</si>
  <si>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</si>
  <si>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</si>
  <si>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</si>
  <si>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</si>
  <si>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</si>
  <si>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</si>
  <si>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</si>
  <si>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</si>
  <si>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</si>
  <si>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</si>
  <si>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</si>
  <si>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</si>
  <si>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</si>
  <si>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</si>
  <si>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</si>
  <si>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</si>
  <si>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</si>
  <si>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</si>
  <si>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</si>
  <si>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</si>
  <si>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</si>
  <si>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</si>
  <si>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</si>
  <si>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</si>
  <si>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</si>
  <si>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</si>
  <si>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</si>
  <si>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</si>
  <si>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</si>
  <si>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</si>
  <si>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</si>
  <si>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</si>
  <si>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</si>
  <si>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</si>
  <si>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</si>
  <si>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</si>
  <si>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</si>
  <si>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</si>
  <si>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</si>
  <si>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</si>
  <si>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</si>
  <si>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</si>
  <si>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</si>
  <si>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</si>
  <si>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</si>
  <si>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</si>
  <si>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</si>
  <si>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</si>
  <si>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</si>
  <si>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</si>
  <si>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</si>
  <si>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</si>
  <si>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</si>
  <si>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</si>
  <si>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</si>
  <si>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</si>
  <si>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</si>
  <si>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</si>
  <si>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</si>
  <si>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</si>
  <si>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</si>
  <si>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</si>
  <si>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</si>
  <si>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</si>
  <si>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</si>
  <si>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</si>
  <si>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</si>
  <si>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</si>
  <si>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</si>
  <si>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</si>
  <si>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</si>
  <si>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</si>
  <si>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</si>
  <si>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</si>
  <si>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</si>
  <si>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</si>
  <si>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</si>
  <si>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</si>
  <si>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</si>
  <si>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</si>
  <si>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</si>
  <si>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</si>
  <si>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</si>
  <si>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</si>
  <si>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</si>
  <si>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</si>
  <si>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</si>
  <si>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</si>
  <si>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</si>
  <si>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</si>
  <si>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</si>
  <si>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</si>
  <si>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</si>
  <si>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</si>
  <si>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</si>
  <si>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</si>
  <si>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</si>
  <si>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</si>
  <si>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</si>
  <si>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</si>
  <si>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</si>
  <si>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</si>
  <si>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</si>
  <si>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</si>
  <si>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</si>
  <si>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</si>
  <si>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</si>
  <si>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</si>
  <si>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</si>
  <si>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</si>
  <si>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</si>
  <si>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</si>
  <si>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</si>
  <si>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</si>
  <si>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</si>
  <si>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</si>
  <si>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</si>
  <si>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</si>
  <si>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</si>
  <si>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</si>
  <si>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</si>
  <si>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</si>
  <si>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</si>
  <si>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</si>
  <si>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</si>
  <si>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</si>
  <si>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</si>
  <si>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</si>
  <si>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</si>
  <si>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</si>
  <si>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</si>
  <si>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</si>
  <si>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</si>
  <si>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</si>
  <si>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</si>
  <si>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</si>
  <si>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</si>
  <si>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</si>
  <si>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</si>
  <si>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</si>
  <si>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</si>
  <si>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</si>
  <si>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</si>
  <si>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</si>
  <si>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</si>
  <si>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</si>
  <si>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</si>
  <si>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</si>
  <si>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</si>
  <si>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</si>
  <si>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</si>
  <si>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</si>
  <si>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</si>
  <si>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</si>
  <si>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</si>
  <si>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</si>
  <si>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</si>
  <si>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</si>
  <si>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</si>
  <si>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</si>
  <si>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</si>
  <si>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</si>
  <si>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</si>
  <si>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</si>
  <si>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</si>
  <si>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</si>
  <si>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</si>
  <si>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</si>
  <si>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</si>
  <si>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</si>
  <si>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</si>
  <si>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</si>
  <si>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</si>
  <si>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</si>
  <si>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</si>
  <si>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</si>
  <si>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</si>
  <si>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</si>
  <si>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</si>
  <si>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</si>
  <si>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</si>
  <si>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</si>
  <si>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</si>
  <si>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</si>
  <si>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</si>
  <si>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</si>
  <si>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</si>
  <si>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</si>
  <si>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</si>
  <si>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</si>
  <si>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</si>
  <si>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</si>
  <si>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</si>
  <si>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</si>
  <si>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</si>
  <si>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</si>
  <si>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</si>
  <si>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</si>
  <si>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</si>
  <si>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</si>
  <si>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</si>
  <si>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</si>
  <si>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</si>
  <si>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</si>
  <si>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</si>
  <si>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</si>
  <si>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</si>
  <si>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</si>
  <si>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</si>
  <si>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</si>
  <si>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</si>
  <si>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</si>
  <si>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</si>
  <si>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</si>
  <si>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</si>
  <si>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</si>
  <si>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</si>
  <si>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</si>
  <si>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</si>
  <si>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</si>
  <si>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</si>
  <si>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</si>
  <si>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</si>
  <si>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</si>
  <si>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</si>
  <si>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</si>
  <si>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</si>
  <si>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</si>
  <si>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</si>
  <si>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</si>
  <si>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</si>
  <si>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</si>
  <si>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</si>
  <si>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</si>
  <si>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</si>
  <si>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</si>
  <si>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</si>
  <si>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</si>
  <si>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</si>
  <si>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</si>
  <si>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</si>
  <si>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</si>
  <si>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</si>
  <si>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</si>
  <si>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</si>
  <si>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</si>
  <si>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</si>
  <si>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</si>
  <si>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</si>
  <si>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</si>
  <si>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</si>
  <si>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</si>
  <si>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</si>
  <si>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</si>
  <si>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</si>
  <si>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</si>
  <si>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</si>
  <si>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</si>
  <si>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</si>
  <si>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</si>
  <si>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</si>
  <si>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</si>
  <si>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</si>
  <si>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</si>
  <si>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</si>
  <si>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</si>
  <si>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</si>
  <si>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</si>
  <si>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</si>
  <si>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</si>
  <si>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</si>
  <si>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</si>
  <si>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</si>
  <si>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</si>
  <si>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</si>
  <si>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</si>
  <si>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</si>
  <si>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</si>
  <si>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</si>
  <si>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</si>
  <si>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</si>
  <si>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</si>
  <si>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</si>
  <si>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</si>
  <si>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</si>
  <si>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</si>
  <si>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</si>
  <si>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</si>
  <si>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</si>
  <si>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</si>
  <si>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</si>
  <si>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</si>
  <si>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</si>
  <si>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</si>
  <si>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</si>
  <si>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</si>
  <si>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</si>
  <si>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</si>
  <si>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</si>
  <si>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</si>
  <si>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</si>
  <si>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</si>
  <si>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</si>
  <si>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</si>
  <si>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</si>
  <si>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</si>
  <si>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</si>
  <si>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</si>
  <si>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</si>
  <si>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</si>
  <si>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</si>
  <si>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</si>
  <si>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</si>
  <si>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</si>
  <si>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</si>
  <si>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</si>
  <si>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</si>
  <si>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</si>
  <si>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</si>
  <si>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</si>
  <si>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</si>
  <si>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</si>
  <si>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</si>
  <si>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</si>
  <si>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</si>
  <si>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</si>
  <si>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</si>
  <si>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</si>
  <si>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</si>
  <si>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</si>
  <si>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</si>
  <si>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</si>
  <si>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</si>
  <si>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</si>
  <si>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</si>
  <si>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</si>
  <si>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</si>
  <si>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</si>
  <si>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</si>
  <si>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</si>
  <si>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</si>
  <si>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</si>
  <si>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</si>
  <si>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</si>
  <si>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</si>
  <si>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</si>
  <si>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</si>
  <si>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</si>
  <si>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</si>
  <si>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</si>
  <si>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</si>
  <si>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</si>
  <si>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</si>
  <si>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</si>
  <si>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</si>
  <si>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</si>
  <si>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</si>
  <si>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</si>
  <si>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</si>
  <si>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</si>
  <si>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</si>
  <si>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</si>
  <si>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</si>
  <si>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</si>
  <si>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</si>
  <si>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</si>
  <si>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</si>
  <si>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</si>
  <si>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</si>
  <si>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</si>
  <si>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</si>
  <si>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</si>
  <si>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</si>
  <si>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</si>
  <si>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</si>
  <si>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</si>
  <si>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</si>
  <si>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</si>
  <si>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</si>
  <si>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</si>
  <si>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</si>
  <si>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</si>
  <si>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</si>
  <si>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</si>
  <si>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</si>
  <si>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</si>
  <si>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</si>
  <si>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</si>
  <si>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</si>
  <si>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</si>
  <si>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</si>
  <si>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</si>
  <si>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</si>
  <si>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</si>
  <si>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</si>
  <si>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</si>
  <si>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</si>
  <si>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</si>
  <si>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</si>
  <si>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</si>
  <si>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</si>
  <si>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</si>
  <si>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</si>
  <si>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</si>
  <si>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</si>
  <si>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</si>
  <si>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</si>
  <si>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</si>
  <si>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</si>
  <si>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</si>
  <si>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</si>
  <si>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</si>
  <si>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</si>
  <si>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</si>
  <si>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</si>
  <si>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</si>
  <si>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</si>
  <si>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</si>
  <si>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</si>
  <si>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</si>
  <si>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</si>
  <si>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</si>
  <si>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</si>
  <si>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</si>
  <si>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</si>
  <si>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</si>
  <si>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</si>
  <si>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</si>
  <si>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</si>
  <si>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</si>
  <si>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</si>
  <si>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</si>
  <si>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</si>
  <si>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</si>
  <si>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</si>
  <si>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</si>
  <si>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</si>
  <si>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</si>
  <si>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</si>
  <si>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</si>
  <si>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</si>
  <si>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</si>
  <si>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</si>
  <si>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</si>
  <si>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</si>
  <si>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</si>
  <si>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</si>
  <si>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</si>
  <si>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</si>
  <si>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</si>
  <si>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</si>
  <si>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</si>
  <si>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</si>
  <si>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</si>
  <si>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</si>
  <si>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</si>
  <si>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</si>
  <si>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</si>
  <si>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</si>
  <si>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</si>
  <si>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</si>
  <si>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</si>
  <si>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</si>
  <si>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</si>
  <si>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</si>
  <si>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</si>
  <si>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</si>
  <si>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</si>
  <si>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</si>
  <si>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</si>
  <si>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</si>
  <si>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</si>
  <si>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</si>
  <si>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</si>
  <si>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</si>
  <si>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</si>
  <si>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</si>
  <si>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</si>
  <si>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</si>
  <si>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</si>
  <si>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</si>
  <si>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</si>
  <si>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</si>
  <si>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</si>
  <si>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</si>
  <si>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</si>
  <si>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</si>
  <si>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</si>
  <si>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</si>
  <si>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</si>
  <si>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</si>
  <si>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</si>
  <si>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</si>
  <si>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</si>
  <si>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</si>
  <si>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</si>
  <si>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</si>
  <si>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</si>
  <si>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</si>
  <si>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</si>
  <si>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</si>
  <si>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</si>
  <si>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</si>
  <si>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</si>
  <si>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</si>
  <si>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</si>
  <si>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</si>
  <si>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</si>
  <si>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</si>
  <si>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</si>
  <si>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</si>
  <si>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</si>
  <si>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</si>
  <si>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</si>
  <si>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</si>
  <si>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</si>
  <si>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</si>
  <si>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</si>
  <si>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</si>
  <si>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</si>
  <si>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</si>
  <si>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</si>
  <si>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</si>
  <si>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</si>
  <si>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</si>
  <si>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</si>
  <si>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</si>
  <si>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</si>
  <si>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</si>
  <si>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</si>
  <si>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</si>
  <si>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</si>
  <si>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</si>
  <si>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</si>
  <si>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</si>
  <si>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</si>
  <si>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</si>
  <si>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</si>
  <si>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</si>
  <si>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</si>
  <si>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</si>
  <si>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</si>
  <si>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</si>
  <si>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</si>
  <si>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</si>
  <si>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</si>
  <si>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</si>
  <si>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</si>
  <si>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</si>
  <si>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</si>
  <si>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</si>
  <si>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</si>
  <si>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</si>
  <si>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</si>
  <si>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</si>
  <si>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</si>
  <si>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</si>
  <si>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</si>
  <si>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</si>
  <si>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</si>
  <si>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</si>
  <si>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</si>
  <si>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</si>
  <si>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</si>
  <si>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</si>
  <si>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</si>
  <si>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</si>
  <si>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</si>
  <si>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</si>
  <si>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</si>
  <si>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</si>
  <si>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</si>
  <si>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</si>
  <si>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</si>
  <si>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</si>
  <si>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</si>
  <si>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</si>
  <si>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</si>
  <si>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</si>
  <si>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</si>
  <si>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</si>
  <si>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</si>
  <si>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</si>
  <si>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</si>
  <si>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</si>
  <si>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</si>
  <si>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</si>
  <si>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</si>
  <si>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</si>
  <si>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</si>
  <si>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</si>
  <si>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</si>
  <si>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</si>
  <si>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</si>
  <si>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</si>
  <si>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</si>
  <si>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</si>
  <si>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</si>
  <si>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</si>
  <si>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</si>
  <si>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</si>
  <si>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</si>
  <si>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</si>
  <si>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</si>
  <si>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</si>
  <si>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</si>
  <si>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</si>
  <si>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</si>
  <si>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</si>
  <si>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</si>
  <si>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</si>
  <si>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</si>
  <si>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</si>
  <si>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</si>
  <si>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</si>
  <si>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</si>
  <si>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</si>
  <si>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</si>
  <si>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</si>
  <si>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</si>
  <si>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</si>
  <si>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</si>
  <si>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</si>
  <si>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</si>
  <si>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</si>
  <si>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</si>
  <si>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</si>
  <si>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</si>
  <si>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</si>
  <si>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</si>
  <si>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</si>
  <si>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</si>
  <si>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</si>
  <si>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</si>
  <si>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</si>
  <si>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</si>
  <si>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</si>
  <si>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</si>
  <si>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</si>
  <si>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</si>
  <si>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</si>
  <si>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</si>
  <si>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</si>
  <si>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</si>
  <si>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</si>
  <si>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</si>
  <si>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</si>
  <si>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</si>
  <si>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</si>
  <si>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</si>
  <si>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</si>
  <si>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</si>
  <si>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</si>
  <si>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</si>
  <si>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</si>
  <si>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</si>
  <si>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</si>
  <si>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</si>
  <si>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</si>
  <si>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</si>
  <si>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</si>
  <si>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</si>
  <si>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</si>
  <si>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</si>
  <si>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</si>
  <si>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</si>
  <si>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</si>
  <si>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</si>
  <si>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</si>
  <si>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</si>
  <si>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</si>
  <si>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</si>
  <si>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</si>
  <si>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</si>
  <si>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</si>
  <si>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</si>
  <si>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</si>
  <si>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</si>
  <si>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</si>
  <si>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</si>
  <si>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</si>
  <si>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</si>
  <si>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</si>
  <si>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</si>
  <si>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</si>
  <si>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</si>
  <si>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</si>
  <si>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</si>
  <si>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</si>
  <si>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</si>
  <si>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</si>
  <si>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</si>
  <si>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</si>
  <si>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</si>
  <si>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</si>
  <si>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</si>
  <si>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</si>
  <si>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</si>
  <si>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</si>
  <si>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</si>
  <si>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</si>
  <si>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</si>
  <si>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</si>
  <si>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</si>
  <si>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</si>
  <si>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</si>
  <si>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</si>
  <si>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</si>
  <si>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</si>
  <si>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</si>
  <si>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</si>
  <si>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</si>
  <si>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</si>
  <si>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</si>
  <si>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</si>
  <si>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</si>
  <si>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</si>
  <si>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</si>
  <si>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</si>
  <si>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</si>
  <si>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</si>
  <si>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</si>
  <si>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</si>
  <si>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</si>
  <si>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</si>
  <si>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</si>
  <si>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</si>
  <si>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</si>
  <si>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</si>
  <si>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</si>
  <si>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</si>
  <si>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</si>
  <si>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</si>
  <si>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</si>
  <si>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</si>
  <si>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</si>
  <si>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</si>
  <si>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</si>
  <si>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</si>
  <si>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</si>
  <si>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</si>
  <si>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</si>
  <si>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</si>
  <si>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</si>
  <si>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</si>
  <si>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</si>
  <si>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</si>
  <si>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</si>
  <si>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</si>
  <si>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</si>
  <si>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</si>
  <si>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</si>
  <si>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</si>
  <si>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</si>
  <si>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</si>
  <si>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</si>
  <si>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</si>
  <si>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</si>
  <si>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</si>
  <si>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</si>
  <si>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</si>
  <si>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</si>
  <si>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</si>
  <si>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</si>
  <si>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</si>
  <si>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</si>
  <si>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</si>
  <si>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</si>
  <si>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</si>
  <si>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</si>
  <si>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</si>
  <si>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</si>
  <si>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</si>
  <si>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</si>
  <si>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</si>
  <si>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</si>
  <si>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</si>
  <si>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</si>
  <si>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</si>
  <si>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</si>
  <si>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</si>
  <si>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</si>
  <si>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</si>
  <si>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</si>
  <si>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</si>
  <si>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</si>
  <si>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</si>
  <si>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</si>
  <si>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</si>
  <si>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</si>
  <si>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</si>
  <si>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</si>
  <si>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</si>
  <si>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</si>
  <si>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</si>
  <si>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</si>
  <si>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</si>
  <si>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</si>
  <si>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</si>
  <si>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</si>
  <si>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</si>
  <si>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</si>
  <si>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</si>
  <si>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</si>
  <si>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</si>
  <si>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</si>
  <si>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</si>
  <si>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</si>
  <si>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</si>
  <si>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</si>
  <si>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</si>
  <si>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</si>
  <si>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</si>
  <si>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</si>
  <si>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</si>
  <si>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</si>
  <si>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</si>
  <si>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</si>
  <si>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</si>
  <si>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</si>
  <si>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</si>
  <si>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</si>
  <si>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</si>
  <si>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</si>
  <si>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</si>
  <si>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</si>
  <si>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</si>
  <si>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</si>
  <si>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</si>
  <si>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</si>
  <si>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</si>
  <si>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</si>
  <si>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</si>
  <si>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</si>
  <si>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</si>
  <si>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</si>
  <si>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</si>
  <si>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</si>
  <si>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</si>
  <si>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</si>
  <si>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</si>
  <si>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</si>
  <si>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</si>
  <si>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</si>
  <si>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</si>
  <si>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</si>
  <si>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</si>
  <si>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</si>
  <si>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</si>
  <si>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</si>
  <si>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</si>
  <si>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</si>
  <si>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</si>
  <si>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</si>
  <si>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</si>
  <si>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</si>
  <si>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</si>
  <si>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</si>
  <si>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</si>
  <si>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</si>
  <si>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</si>
  <si>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</si>
  <si>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</si>
  <si>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</si>
  <si>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</si>
  <si>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</si>
  <si>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</si>
  <si>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</si>
  <si>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</si>
  <si>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</si>
  <si>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</si>
  <si>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</si>
  <si>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</si>
  <si>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</si>
  <si>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</si>
  <si>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</si>
  <si>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</si>
  <si>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</si>
  <si>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</si>
  <si>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</si>
  <si>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</si>
  <si>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</si>
  <si>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</si>
  <si>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</si>
  <si>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</si>
  <si>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</si>
  <si>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</si>
  <si>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</si>
  <si>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</si>
  <si>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</si>
  <si>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</si>
  <si>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</si>
  <si>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</si>
  <si>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</si>
  <si>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</si>
  <si>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</si>
  <si>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</si>
  <si>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</si>
  <si>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</si>
  <si>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</si>
  <si>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</si>
  <si>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</si>
  <si>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</si>
  <si>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</si>
  <si>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</si>
  <si>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</si>
  <si>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</si>
  <si>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</si>
  <si>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</si>
  <si>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</si>
  <si>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</si>
  <si>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</si>
  <si>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</si>
  <si>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</si>
  <si>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</si>
  <si>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</si>
  <si>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</si>
  <si>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</si>
  <si>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</si>
  <si>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</si>
  <si>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</si>
  <si>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</si>
  <si>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</si>
  <si>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</si>
  <si>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</si>
  <si>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</si>
  <si>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</si>
  <si>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</si>
  <si>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</si>
  <si>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</si>
  <si>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</si>
  <si>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</si>
  <si>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</si>
  <si>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</si>
  <si>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</si>
  <si>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</si>
  <si>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</si>
  <si>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</si>
  <si>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</si>
  <si>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</si>
  <si>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</si>
  <si>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</si>
  <si>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</si>
  <si>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</si>
  <si>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</si>
  <si>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</si>
  <si>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</si>
  <si>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</si>
  <si>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</si>
  <si>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</si>
  <si>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</si>
  <si>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</si>
  <si>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</si>
  <si>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</si>
  <si>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</si>
  <si>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</si>
  <si>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</si>
  <si>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</si>
  <si>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</si>
  <si>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</si>
  <si>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</si>
  <si>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</si>
  <si>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</si>
  <si>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</si>
  <si>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</si>
  <si>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</si>
  <si>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</si>
  <si>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</si>
  <si>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</si>
  <si>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</si>
  <si>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</si>
  <si>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</si>
  <si>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</si>
  <si>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</si>
  <si>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</si>
  <si>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</si>
  <si>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</si>
  <si>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</si>
  <si>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</si>
  <si>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</si>
  <si>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</si>
  <si>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</si>
  <si>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</si>
  <si>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</si>
  <si>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</si>
  <si>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</si>
  <si>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</si>
  <si>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</si>
  <si>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</si>
  <si>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</si>
  <si>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</si>
  <si>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</si>
  <si>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</si>
  <si>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</si>
  <si>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</si>
  <si>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</si>
  <si>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</si>
  <si>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</si>
  <si>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</si>
  <si>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</si>
  <si>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</si>
  <si>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</si>
  <si>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</si>
  <si>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</si>
  <si>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</si>
  <si>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</si>
  <si>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</si>
  <si>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</si>
  <si>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</si>
  <si>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</si>
  <si>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</si>
  <si>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</si>
  <si>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</si>
  <si>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</si>
  <si>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</si>
  <si>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</si>
  <si>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</si>
  <si>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</si>
  <si>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</si>
  <si>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</si>
  <si>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</si>
  <si>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</si>
  <si>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</si>
  <si>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</si>
  <si>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</si>
  <si>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</si>
  <si>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</si>
  <si>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</si>
  <si>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</si>
  <si>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</si>
  <si>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</si>
  <si>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</si>
  <si>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</si>
  <si>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</si>
  <si>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</si>
  <si>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</si>
  <si>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</si>
  <si>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</si>
  <si>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</si>
  <si>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</si>
  <si>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</si>
  <si>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</si>
  <si>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</si>
  <si>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</si>
  <si>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</si>
  <si>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</si>
  <si>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</si>
  <si>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</si>
  <si>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</si>
  <si>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</si>
  <si>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</si>
  <si>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</si>
  <si>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</si>
  <si>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</si>
  <si>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</si>
  <si>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</si>
  <si>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</si>
  <si>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</si>
  <si>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</si>
  <si>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</si>
  <si>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</si>
  <si>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</si>
  <si>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</si>
  <si>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</si>
  <si>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</si>
  <si>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</si>
  <si>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</si>
  <si>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</si>
  <si>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</si>
  <si>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</si>
  <si>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</si>
  <si>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</si>
  <si>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</si>
  <si>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</si>
  <si>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</si>
  <si>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</si>
  <si>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</si>
  <si>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</si>
  <si>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</si>
  <si>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</si>
  <si>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</si>
  <si>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</si>
  <si>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</si>
  <si>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</si>
  <si>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</si>
  <si>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</si>
  <si>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</si>
  <si>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</si>
  <si>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</si>
  <si>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</si>
  <si>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</si>
  <si>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زاگرس 2616 تا 6850</t>
  </si>
  <si>
    <t>زاگرس 157 تا 6850.1</t>
  </si>
  <si>
    <t>وغدیر 182187 تا 241.4</t>
  </si>
  <si>
    <t>پارس 68 تا 6047.5</t>
  </si>
  <si>
    <t>زاگرس 75 تا 6814.3</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</si>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</sst>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-530000</v>
      </c>
      <c r="E104" s="255" t="s">
        <v>5434</v>
      </c>
    </row>
    <row r="105" spans="4:10">
      <c r="D105" s="18">
        <v>-550000</v>
      </c>
      <c r="E105" s="255" t="s">
        <v>5436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40" activePane="bottomLeft" state="frozen"/>
      <selection pane="bottomLeft" activeCell="B358" sqref="B35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1313</v>
      </c>
      <c r="E2" s="11">
        <f>IF(B2&gt;0,1,0)</f>
        <v>1</v>
      </c>
      <c r="F2" s="11">
        <f>B2*(D2-E2)</f>
        <v>126870400</v>
      </c>
      <c r="G2" s="11" t="s">
        <v>1</v>
      </c>
    </row>
    <row r="3" spans="1:7">
      <c r="A3" s="11" t="s">
        <v>394</v>
      </c>
      <c r="B3" s="3">
        <v>3000000</v>
      </c>
      <c r="C3" s="11">
        <v>3</v>
      </c>
      <c r="D3" s="11">
        <f t="shared" si="0"/>
        <v>1311</v>
      </c>
      <c r="E3" s="11">
        <f t="shared" ref="E3:E66" si="1">IF(B3&gt;0,1,0)</f>
        <v>1</v>
      </c>
      <c r="F3" s="11">
        <f t="shared" ref="F3:F66" si="2">B3*(D3-E3)</f>
        <v>3930000000</v>
      </c>
      <c r="G3" s="11"/>
    </row>
    <row r="4" spans="1:7">
      <c r="A4" s="11" t="s">
        <v>393</v>
      </c>
      <c r="B4" s="3">
        <v>-200000</v>
      </c>
      <c r="C4" s="11">
        <v>2</v>
      </c>
      <c r="D4" s="11">
        <f t="shared" si="0"/>
        <v>1308</v>
      </c>
      <c r="E4" s="11">
        <f t="shared" si="1"/>
        <v>0</v>
      </c>
      <c r="F4" s="11">
        <f t="shared" si="2"/>
        <v>-261600000</v>
      </c>
      <c r="G4" s="11"/>
    </row>
    <row r="5" spans="1:7">
      <c r="A5" s="11" t="s">
        <v>392</v>
      </c>
      <c r="B5" s="3">
        <v>-100000</v>
      </c>
      <c r="C5" s="11">
        <v>1</v>
      </c>
      <c r="D5" s="11">
        <f t="shared" si="0"/>
        <v>1306</v>
      </c>
      <c r="E5" s="11">
        <f t="shared" si="1"/>
        <v>0</v>
      </c>
      <c r="F5" s="11">
        <f t="shared" si="2"/>
        <v>-130600000</v>
      </c>
      <c r="G5" s="11"/>
    </row>
    <row r="6" spans="1:7">
      <c r="A6" s="11" t="s">
        <v>391</v>
      </c>
      <c r="B6" s="3">
        <v>-55000</v>
      </c>
      <c r="C6" s="11">
        <v>1</v>
      </c>
      <c r="D6" s="11">
        <f t="shared" si="0"/>
        <v>1305</v>
      </c>
      <c r="E6" s="11">
        <f t="shared" si="1"/>
        <v>0</v>
      </c>
      <c r="F6" s="11">
        <f t="shared" si="2"/>
        <v>-71775000</v>
      </c>
      <c r="G6" s="11"/>
    </row>
    <row r="7" spans="1:7">
      <c r="A7" s="11" t="s">
        <v>390</v>
      </c>
      <c r="B7" s="3">
        <v>-200000</v>
      </c>
      <c r="C7" s="11">
        <v>4</v>
      </c>
      <c r="D7" s="11">
        <f t="shared" si="0"/>
        <v>1304</v>
      </c>
      <c r="E7" s="11">
        <f t="shared" si="1"/>
        <v>0</v>
      </c>
      <c r="F7" s="11">
        <f t="shared" si="2"/>
        <v>-260800000</v>
      </c>
      <c r="G7" s="11"/>
    </row>
    <row r="8" spans="1:7">
      <c r="A8" s="11" t="s">
        <v>389</v>
      </c>
      <c r="B8" s="3">
        <v>-200000</v>
      </c>
      <c r="C8" s="11">
        <v>10</v>
      </c>
      <c r="D8" s="11">
        <f t="shared" si="0"/>
        <v>1300</v>
      </c>
      <c r="E8" s="11">
        <f t="shared" si="1"/>
        <v>0</v>
      </c>
      <c r="F8" s="11">
        <f t="shared" si="2"/>
        <v>-260000000</v>
      </c>
      <c r="G8" s="11"/>
    </row>
    <row r="9" spans="1:7">
      <c r="A9" s="11" t="s">
        <v>388</v>
      </c>
      <c r="B9" s="3">
        <v>-950500</v>
      </c>
      <c r="C9" s="11">
        <v>1</v>
      </c>
      <c r="D9" s="11">
        <f t="shared" si="0"/>
        <v>1290</v>
      </c>
      <c r="E9" s="11">
        <f t="shared" si="1"/>
        <v>0</v>
      </c>
      <c r="F9" s="11">
        <f t="shared" si="2"/>
        <v>-1226145000</v>
      </c>
      <c r="G9" s="11"/>
    </row>
    <row r="10" spans="1:7">
      <c r="A10" s="23" t="s">
        <v>387</v>
      </c>
      <c r="B10" s="3">
        <v>2000000</v>
      </c>
      <c r="C10" s="11">
        <v>2</v>
      </c>
      <c r="D10" s="11">
        <f t="shared" si="0"/>
        <v>1289</v>
      </c>
      <c r="E10" s="11">
        <f t="shared" si="1"/>
        <v>1</v>
      </c>
      <c r="F10" s="11">
        <f t="shared" si="2"/>
        <v>2576000000</v>
      </c>
      <c r="G10" s="11"/>
    </row>
    <row r="11" spans="1:7">
      <c r="A11" s="11" t="s">
        <v>386</v>
      </c>
      <c r="B11" s="3">
        <v>-1065000</v>
      </c>
      <c r="C11" s="11">
        <v>3</v>
      </c>
      <c r="D11" s="11">
        <f t="shared" si="0"/>
        <v>1287</v>
      </c>
      <c r="E11" s="11">
        <f t="shared" si="1"/>
        <v>0</v>
      </c>
      <c r="F11" s="11">
        <f t="shared" si="2"/>
        <v>-1370655000</v>
      </c>
      <c r="G11" s="11"/>
    </row>
    <row r="12" spans="1:7">
      <c r="A12" s="11" t="s">
        <v>385</v>
      </c>
      <c r="B12" s="3">
        <v>-45000</v>
      </c>
      <c r="C12" s="11">
        <v>1</v>
      </c>
      <c r="D12" s="11">
        <f t="shared" si="0"/>
        <v>1284</v>
      </c>
      <c r="E12" s="11">
        <f t="shared" si="1"/>
        <v>0</v>
      </c>
      <c r="F12" s="11">
        <f t="shared" si="2"/>
        <v>-57780000</v>
      </c>
      <c r="G12" s="11"/>
    </row>
    <row r="13" spans="1:7">
      <c r="A13" s="11" t="s">
        <v>384</v>
      </c>
      <c r="B13" s="3">
        <v>-2000700</v>
      </c>
      <c r="C13" s="11">
        <v>4</v>
      </c>
      <c r="D13" s="11">
        <f t="shared" si="0"/>
        <v>1283</v>
      </c>
      <c r="E13" s="11">
        <f t="shared" si="1"/>
        <v>0</v>
      </c>
      <c r="F13" s="11">
        <f t="shared" si="2"/>
        <v>-2566898100</v>
      </c>
      <c r="G13" s="11"/>
    </row>
    <row r="14" spans="1:7">
      <c r="A14" s="23" t="s">
        <v>383</v>
      </c>
      <c r="B14" s="3">
        <v>-200000</v>
      </c>
      <c r="C14" s="11">
        <v>2</v>
      </c>
      <c r="D14" s="11">
        <f t="shared" si="0"/>
        <v>1279</v>
      </c>
      <c r="E14" s="11">
        <f t="shared" si="1"/>
        <v>0</v>
      </c>
      <c r="F14" s="11">
        <f t="shared" si="2"/>
        <v>-255800000</v>
      </c>
      <c r="G14" s="11"/>
    </row>
    <row r="15" spans="1:7">
      <c r="A15" s="11" t="s">
        <v>382</v>
      </c>
      <c r="B15" s="3">
        <v>2000000</v>
      </c>
      <c r="C15" s="11">
        <v>0</v>
      </c>
      <c r="D15" s="11">
        <f t="shared" si="0"/>
        <v>1277</v>
      </c>
      <c r="E15" s="11">
        <f t="shared" si="1"/>
        <v>1</v>
      </c>
      <c r="F15" s="11">
        <f t="shared" si="2"/>
        <v>2552000000</v>
      </c>
      <c r="G15" s="11"/>
    </row>
    <row r="16" spans="1:7">
      <c r="A16" s="11" t="s">
        <v>382</v>
      </c>
      <c r="B16" s="3">
        <v>2000000</v>
      </c>
      <c r="C16" s="11">
        <v>0</v>
      </c>
      <c r="D16" s="11">
        <f t="shared" si="0"/>
        <v>1277</v>
      </c>
      <c r="E16" s="11">
        <f t="shared" si="1"/>
        <v>1</v>
      </c>
      <c r="F16" s="11">
        <f t="shared" si="2"/>
        <v>2552000000</v>
      </c>
      <c r="G16" s="11"/>
    </row>
    <row r="17" spans="1:12">
      <c r="A17" s="11" t="s">
        <v>382</v>
      </c>
      <c r="B17" s="3">
        <v>1200000</v>
      </c>
      <c r="C17" s="11">
        <v>0</v>
      </c>
      <c r="D17" s="11">
        <f t="shared" si="0"/>
        <v>1277</v>
      </c>
      <c r="E17" s="11">
        <f t="shared" si="1"/>
        <v>1</v>
      </c>
      <c r="F17" s="11">
        <f t="shared" si="2"/>
        <v>1531200000</v>
      </c>
      <c r="G17" s="11"/>
    </row>
    <row r="18" spans="1:12">
      <c r="A18" s="11" t="s">
        <v>382</v>
      </c>
      <c r="B18" s="3">
        <v>1000000</v>
      </c>
      <c r="C18" s="11">
        <v>1</v>
      </c>
      <c r="D18" s="11">
        <f t="shared" si="0"/>
        <v>1277</v>
      </c>
      <c r="E18" s="11">
        <f t="shared" si="1"/>
        <v>1</v>
      </c>
      <c r="F18" s="11">
        <f t="shared" si="2"/>
        <v>1276000000</v>
      </c>
      <c r="G18" s="11"/>
    </row>
    <row r="19" spans="1:12">
      <c r="A19" s="11" t="s">
        <v>381</v>
      </c>
      <c r="B19" s="3">
        <v>3000000</v>
      </c>
      <c r="C19" s="11">
        <v>0</v>
      </c>
      <c r="D19" s="11">
        <f t="shared" si="0"/>
        <v>1276</v>
      </c>
      <c r="E19" s="11">
        <f t="shared" si="1"/>
        <v>1</v>
      </c>
      <c r="F19" s="11">
        <f t="shared" si="2"/>
        <v>3825000000</v>
      </c>
      <c r="G19" s="11"/>
      <c r="L19" t="s">
        <v>25</v>
      </c>
    </row>
    <row r="20" spans="1:12">
      <c r="A20" s="11" t="s">
        <v>381</v>
      </c>
      <c r="B20" s="3">
        <v>-432700</v>
      </c>
      <c r="C20" s="11">
        <v>0</v>
      </c>
      <c r="D20" s="11">
        <f t="shared" si="0"/>
        <v>1276</v>
      </c>
      <c r="E20" s="11">
        <f t="shared" si="1"/>
        <v>0</v>
      </c>
      <c r="F20" s="11">
        <f t="shared" si="2"/>
        <v>-552125200</v>
      </c>
      <c r="G20" s="11"/>
    </row>
    <row r="21" spans="1:12">
      <c r="A21" s="11" t="s">
        <v>381</v>
      </c>
      <c r="B21" s="3">
        <v>-432700</v>
      </c>
      <c r="C21" s="11">
        <v>0</v>
      </c>
      <c r="D21" s="11">
        <f t="shared" si="0"/>
        <v>1276</v>
      </c>
      <c r="E21" s="11">
        <f t="shared" si="1"/>
        <v>0</v>
      </c>
      <c r="F21" s="11">
        <f t="shared" si="2"/>
        <v>-552125200</v>
      </c>
      <c r="G21" s="11"/>
    </row>
    <row r="22" spans="1:12">
      <c r="A22" s="11" t="s">
        <v>381</v>
      </c>
      <c r="B22" s="3">
        <v>-432700</v>
      </c>
      <c r="C22" s="11">
        <v>0</v>
      </c>
      <c r="D22" s="11">
        <f t="shared" si="0"/>
        <v>1276</v>
      </c>
      <c r="E22" s="11">
        <f t="shared" si="1"/>
        <v>0</v>
      </c>
      <c r="F22" s="11">
        <f t="shared" si="2"/>
        <v>-552125200</v>
      </c>
      <c r="G22" s="11"/>
    </row>
    <row r="23" spans="1:12">
      <c r="A23" s="11" t="s">
        <v>381</v>
      </c>
      <c r="B23" s="3">
        <v>-432700</v>
      </c>
      <c r="C23" s="11">
        <v>0</v>
      </c>
      <c r="D23" s="11">
        <f t="shared" si="0"/>
        <v>1276</v>
      </c>
      <c r="E23" s="11">
        <f t="shared" si="1"/>
        <v>0</v>
      </c>
      <c r="F23" s="11">
        <f t="shared" si="2"/>
        <v>-552125200</v>
      </c>
      <c r="G23" s="11"/>
    </row>
    <row r="24" spans="1:12">
      <c r="A24" s="11" t="s">
        <v>381</v>
      </c>
      <c r="B24" s="3">
        <v>-432700</v>
      </c>
      <c r="C24" s="11">
        <v>0</v>
      </c>
      <c r="D24" s="11">
        <f t="shared" si="0"/>
        <v>1276</v>
      </c>
      <c r="E24" s="11">
        <f t="shared" si="1"/>
        <v>0</v>
      </c>
      <c r="F24" s="11">
        <f t="shared" si="2"/>
        <v>-552125200</v>
      </c>
      <c r="G24" s="11"/>
    </row>
    <row r="25" spans="1:12">
      <c r="A25" s="11" t="s">
        <v>381</v>
      </c>
      <c r="B25" s="3">
        <v>-200000</v>
      </c>
      <c r="C25" s="11">
        <v>1</v>
      </c>
      <c r="D25" s="11">
        <f t="shared" si="0"/>
        <v>1276</v>
      </c>
      <c r="E25" s="11">
        <f t="shared" si="1"/>
        <v>0</v>
      </c>
      <c r="F25" s="11">
        <f t="shared" si="2"/>
        <v>-255200000</v>
      </c>
      <c r="G25" s="11"/>
    </row>
    <row r="26" spans="1:12">
      <c r="A26" s="11" t="s">
        <v>380</v>
      </c>
      <c r="B26" s="3">
        <v>3000000</v>
      </c>
      <c r="C26" s="11">
        <v>2</v>
      </c>
      <c r="D26" s="11">
        <f t="shared" si="0"/>
        <v>1275</v>
      </c>
      <c r="E26" s="11">
        <f t="shared" si="1"/>
        <v>1</v>
      </c>
      <c r="F26" s="11">
        <f t="shared" si="2"/>
        <v>3822000000</v>
      </c>
      <c r="G26" s="11"/>
    </row>
    <row r="27" spans="1:12">
      <c r="A27" s="11" t="s">
        <v>379</v>
      </c>
      <c r="B27" s="3">
        <v>-200000</v>
      </c>
      <c r="C27" s="11">
        <v>1</v>
      </c>
      <c r="D27" s="11">
        <f t="shared" si="0"/>
        <v>1273</v>
      </c>
      <c r="E27" s="11">
        <f t="shared" si="1"/>
        <v>0</v>
      </c>
      <c r="F27" s="11">
        <f t="shared" si="2"/>
        <v>-254600000</v>
      </c>
      <c r="G27" s="11"/>
    </row>
    <row r="28" spans="1:12">
      <c r="A28" s="11" t="s">
        <v>378</v>
      </c>
      <c r="B28" s="3">
        <v>2000000</v>
      </c>
      <c r="C28" s="11">
        <v>1</v>
      </c>
      <c r="D28" s="11">
        <f t="shared" si="0"/>
        <v>1272</v>
      </c>
      <c r="E28" s="11">
        <f t="shared" si="1"/>
        <v>1</v>
      </c>
      <c r="F28" s="11">
        <f t="shared" si="2"/>
        <v>2542000000</v>
      </c>
      <c r="G28" s="11"/>
    </row>
    <row r="29" spans="1:12">
      <c r="A29" s="11" t="s">
        <v>377</v>
      </c>
      <c r="B29" s="3">
        <v>-7000800</v>
      </c>
      <c r="C29" s="11">
        <v>1</v>
      </c>
      <c r="D29" s="11">
        <f t="shared" si="0"/>
        <v>1271</v>
      </c>
      <c r="E29" s="11">
        <f t="shared" si="1"/>
        <v>0</v>
      </c>
      <c r="F29" s="11">
        <f t="shared" si="2"/>
        <v>-8898016800</v>
      </c>
      <c r="G29" s="11"/>
    </row>
    <row r="30" spans="1:12">
      <c r="A30" s="23" t="s">
        <v>54</v>
      </c>
      <c r="B30" s="3">
        <v>-3000900</v>
      </c>
      <c r="C30" s="11">
        <v>1</v>
      </c>
      <c r="D30" s="11">
        <f t="shared" si="0"/>
        <v>1270</v>
      </c>
      <c r="E30" s="11">
        <f t="shared" si="1"/>
        <v>0</v>
      </c>
      <c r="F30" s="11">
        <f t="shared" si="2"/>
        <v>-3811143000</v>
      </c>
      <c r="G30" s="11"/>
    </row>
    <row r="31" spans="1:12">
      <c r="A31" s="11" t="s">
        <v>55</v>
      </c>
      <c r="B31" s="3">
        <v>-1695900</v>
      </c>
      <c r="C31" s="11">
        <v>3</v>
      </c>
      <c r="D31" s="11">
        <f t="shared" si="0"/>
        <v>1269</v>
      </c>
      <c r="E31" s="11">
        <f t="shared" si="1"/>
        <v>0</v>
      </c>
      <c r="F31" s="11">
        <f t="shared" si="2"/>
        <v>-2152097100</v>
      </c>
      <c r="G31" s="11"/>
    </row>
    <row r="32" spans="1:12">
      <c r="A32" s="11" t="s">
        <v>376</v>
      </c>
      <c r="B32" s="3">
        <v>994300</v>
      </c>
      <c r="C32" s="11">
        <v>6</v>
      </c>
      <c r="D32" s="11">
        <f t="shared" si="0"/>
        <v>1266</v>
      </c>
      <c r="E32" s="11">
        <f t="shared" si="1"/>
        <v>1</v>
      </c>
      <c r="F32" s="11">
        <f t="shared" si="2"/>
        <v>1257789500</v>
      </c>
      <c r="G32" s="11"/>
    </row>
    <row r="33" spans="1:7">
      <c r="A33" s="11" t="s">
        <v>374</v>
      </c>
      <c r="B33" s="3">
        <v>35091</v>
      </c>
      <c r="C33" s="11">
        <v>1</v>
      </c>
      <c r="D33" s="11">
        <f t="shared" si="0"/>
        <v>1260</v>
      </c>
      <c r="E33" s="11">
        <f t="shared" si="1"/>
        <v>1</v>
      </c>
      <c r="F33" s="11">
        <f t="shared" si="2"/>
        <v>44179569</v>
      </c>
      <c r="G33" s="11" t="s">
        <v>375</v>
      </c>
    </row>
    <row r="34" spans="1:7">
      <c r="A34" s="11" t="s">
        <v>373</v>
      </c>
      <c r="B34" s="3">
        <v>-850000</v>
      </c>
      <c r="C34" s="11">
        <v>8</v>
      </c>
      <c r="D34" s="11">
        <f t="shared" si="0"/>
        <v>1259</v>
      </c>
      <c r="E34" s="11">
        <f t="shared" si="1"/>
        <v>0</v>
      </c>
      <c r="F34" s="11">
        <f t="shared" si="2"/>
        <v>-1070150000</v>
      </c>
      <c r="G34" s="11"/>
    </row>
    <row r="35" spans="1:7">
      <c r="A35" s="23" t="s">
        <v>372</v>
      </c>
      <c r="B35" s="3">
        <v>-190500</v>
      </c>
      <c r="C35" s="11">
        <v>1</v>
      </c>
      <c r="D35" s="11">
        <f t="shared" si="0"/>
        <v>1251</v>
      </c>
      <c r="E35" s="11">
        <f t="shared" si="1"/>
        <v>0</v>
      </c>
      <c r="F35" s="11">
        <f t="shared" si="2"/>
        <v>-238315500</v>
      </c>
      <c r="G35" s="11"/>
    </row>
    <row r="36" spans="1:7">
      <c r="A36" s="37" t="s">
        <v>80</v>
      </c>
      <c r="B36" s="3">
        <v>200000</v>
      </c>
      <c r="C36" s="11">
        <v>0</v>
      </c>
      <c r="D36" s="11">
        <f t="shared" si="0"/>
        <v>1250</v>
      </c>
      <c r="E36" s="11">
        <f t="shared" si="1"/>
        <v>1</v>
      </c>
      <c r="F36" s="11">
        <f t="shared" si="2"/>
        <v>249800000</v>
      </c>
      <c r="G36" s="11"/>
    </row>
    <row r="37" spans="1:7">
      <c r="A37" s="11" t="s">
        <v>80</v>
      </c>
      <c r="B37" s="3">
        <v>-200000</v>
      </c>
      <c r="C37" s="11">
        <v>22</v>
      </c>
      <c r="D37" s="11">
        <f t="shared" si="0"/>
        <v>1250</v>
      </c>
      <c r="E37" s="11">
        <f t="shared" si="1"/>
        <v>0</v>
      </c>
      <c r="F37" s="11">
        <f t="shared" si="2"/>
        <v>-250000000</v>
      </c>
      <c r="G37" s="11"/>
    </row>
    <row r="38" spans="1:7">
      <c r="A38" s="23" t="s">
        <v>371</v>
      </c>
      <c r="B38" s="3">
        <v>300806</v>
      </c>
      <c r="C38" s="11">
        <v>1</v>
      </c>
      <c r="D38" s="11">
        <f t="shared" si="0"/>
        <v>1228</v>
      </c>
      <c r="E38" s="11">
        <f t="shared" si="1"/>
        <v>1</v>
      </c>
      <c r="F38" s="11">
        <f t="shared" si="2"/>
        <v>369088962</v>
      </c>
      <c r="G38" s="11" t="s">
        <v>395</v>
      </c>
    </row>
    <row r="39" spans="1:7">
      <c r="A39" s="11" t="s">
        <v>370</v>
      </c>
      <c r="B39" s="3">
        <v>-95000</v>
      </c>
      <c r="C39" s="11">
        <v>0</v>
      </c>
      <c r="D39" s="11">
        <f t="shared" si="0"/>
        <v>1227</v>
      </c>
      <c r="E39" s="11">
        <f t="shared" si="1"/>
        <v>0</v>
      </c>
      <c r="F39" s="11">
        <f t="shared" si="2"/>
        <v>-116565000</v>
      </c>
      <c r="G39" s="11"/>
    </row>
    <row r="40" spans="1:7">
      <c r="A40" s="11" t="s">
        <v>370</v>
      </c>
      <c r="B40" s="3">
        <v>-88103</v>
      </c>
      <c r="C40" s="11">
        <v>5</v>
      </c>
      <c r="D40" s="11">
        <f t="shared" si="0"/>
        <v>1227</v>
      </c>
      <c r="E40" s="11">
        <f t="shared" si="1"/>
        <v>0</v>
      </c>
      <c r="F40" s="11">
        <f t="shared" si="2"/>
        <v>-108102381</v>
      </c>
      <c r="G40" s="11"/>
    </row>
    <row r="41" spans="1:7">
      <c r="A41" s="11" t="s">
        <v>369</v>
      </c>
      <c r="B41" s="3">
        <v>-120000</v>
      </c>
      <c r="C41" s="11">
        <v>22</v>
      </c>
      <c r="D41" s="11">
        <f t="shared" si="0"/>
        <v>1222</v>
      </c>
      <c r="E41" s="11">
        <f t="shared" si="1"/>
        <v>0</v>
      </c>
      <c r="F41" s="11">
        <f t="shared" si="2"/>
        <v>-146640000</v>
      </c>
      <c r="G41" s="11"/>
    </row>
    <row r="42" spans="1:7">
      <c r="A42" s="11" t="s">
        <v>368</v>
      </c>
      <c r="B42" s="3">
        <v>1000204</v>
      </c>
      <c r="C42" s="11">
        <v>4</v>
      </c>
      <c r="D42" s="11">
        <f t="shared" si="0"/>
        <v>1200</v>
      </c>
      <c r="E42" s="11">
        <f t="shared" si="1"/>
        <v>1</v>
      </c>
      <c r="F42" s="11">
        <f t="shared" si="2"/>
        <v>1199244596</v>
      </c>
      <c r="G42" s="11" t="s">
        <v>396</v>
      </c>
    </row>
    <row r="43" spans="1:7">
      <c r="A43" s="11" t="s">
        <v>367</v>
      </c>
      <c r="B43" s="3">
        <v>-80000</v>
      </c>
      <c r="C43" s="11">
        <v>4</v>
      </c>
      <c r="D43" s="11">
        <f t="shared" si="0"/>
        <v>1196</v>
      </c>
      <c r="E43" s="11">
        <f t="shared" si="1"/>
        <v>0</v>
      </c>
      <c r="F43" s="11">
        <f t="shared" si="2"/>
        <v>-95680000</v>
      </c>
      <c r="G43" s="11"/>
    </row>
    <row r="44" spans="1:7">
      <c r="A44" s="11" t="s">
        <v>366</v>
      </c>
      <c r="B44" s="3">
        <v>-211029</v>
      </c>
      <c r="C44" s="11">
        <v>1</v>
      </c>
      <c r="D44" s="11">
        <f t="shared" si="0"/>
        <v>1192</v>
      </c>
      <c r="E44" s="11">
        <f t="shared" si="1"/>
        <v>0</v>
      </c>
      <c r="F44" s="11">
        <f t="shared" si="2"/>
        <v>-251546568</v>
      </c>
      <c r="G44" s="11"/>
    </row>
    <row r="45" spans="1:7">
      <c r="A45" s="11" t="s">
        <v>365</v>
      </c>
      <c r="B45" s="3">
        <v>-200000</v>
      </c>
      <c r="C45" s="11">
        <v>1</v>
      </c>
      <c r="D45" s="11">
        <f t="shared" si="0"/>
        <v>1191</v>
      </c>
      <c r="E45" s="11">
        <f t="shared" si="1"/>
        <v>0</v>
      </c>
      <c r="F45" s="11">
        <f t="shared" si="2"/>
        <v>-238200000</v>
      </c>
      <c r="G45" s="11"/>
    </row>
    <row r="46" spans="1:7">
      <c r="A46" s="11" t="s">
        <v>364</v>
      </c>
      <c r="B46" s="3">
        <v>-95000</v>
      </c>
      <c r="C46" s="11">
        <v>2</v>
      </c>
      <c r="D46" s="11">
        <f t="shared" si="0"/>
        <v>1190</v>
      </c>
      <c r="E46" s="11">
        <f t="shared" si="1"/>
        <v>0</v>
      </c>
      <c r="F46" s="11">
        <f t="shared" si="2"/>
        <v>-113050000</v>
      </c>
      <c r="G46" s="11"/>
    </row>
    <row r="47" spans="1:7">
      <c r="A47" s="11" t="s">
        <v>363</v>
      </c>
      <c r="B47" s="3">
        <v>-45000</v>
      </c>
      <c r="C47" s="11">
        <v>0</v>
      </c>
      <c r="D47" s="11">
        <f t="shared" si="0"/>
        <v>1188</v>
      </c>
      <c r="E47" s="11">
        <f t="shared" si="1"/>
        <v>0</v>
      </c>
      <c r="F47" s="11">
        <f t="shared" si="2"/>
        <v>-53460000</v>
      </c>
      <c r="G47" s="11"/>
    </row>
    <row r="48" spans="1:7">
      <c r="A48" s="11" t="s">
        <v>363</v>
      </c>
      <c r="B48" s="3">
        <v>-64180</v>
      </c>
      <c r="C48" s="11">
        <v>3</v>
      </c>
      <c r="D48" s="11">
        <f t="shared" si="0"/>
        <v>1188</v>
      </c>
      <c r="E48" s="11">
        <f t="shared" si="1"/>
        <v>0</v>
      </c>
      <c r="F48" s="11">
        <f t="shared" si="2"/>
        <v>-76245840</v>
      </c>
      <c r="G48" s="11"/>
    </row>
    <row r="49" spans="1:7">
      <c r="A49" s="11" t="s">
        <v>362</v>
      </c>
      <c r="B49" s="3">
        <v>-27484</v>
      </c>
      <c r="C49" s="11">
        <v>1</v>
      </c>
      <c r="D49" s="11">
        <f t="shared" si="0"/>
        <v>1185</v>
      </c>
      <c r="E49" s="11">
        <f t="shared" si="1"/>
        <v>0</v>
      </c>
      <c r="F49" s="11">
        <f t="shared" si="2"/>
        <v>-32568540</v>
      </c>
      <c r="G49" s="11"/>
    </row>
    <row r="50" spans="1:7">
      <c r="A50" s="11" t="s">
        <v>361</v>
      </c>
      <c r="B50" s="3">
        <v>-141000</v>
      </c>
      <c r="C50" s="11">
        <v>0</v>
      </c>
      <c r="D50" s="11">
        <f t="shared" si="0"/>
        <v>1184</v>
      </c>
      <c r="E50" s="11">
        <f t="shared" si="1"/>
        <v>0</v>
      </c>
      <c r="F50" s="11">
        <f t="shared" si="2"/>
        <v>-166944000</v>
      </c>
      <c r="G50" s="11"/>
    </row>
    <row r="51" spans="1:7">
      <c r="A51" s="11" t="s">
        <v>361</v>
      </c>
      <c r="B51" s="3">
        <v>-26746</v>
      </c>
      <c r="C51" s="11">
        <v>1</v>
      </c>
      <c r="D51" s="11">
        <f t="shared" si="0"/>
        <v>1184</v>
      </c>
      <c r="E51" s="11">
        <f t="shared" si="1"/>
        <v>0</v>
      </c>
      <c r="F51" s="11">
        <f t="shared" si="2"/>
        <v>-31667264</v>
      </c>
      <c r="G51" s="11"/>
    </row>
    <row r="52" spans="1:7">
      <c r="A52" s="11" t="s">
        <v>360</v>
      </c>
      <c r="B52" s="3">
        <v>-53300</v>
      </c>
      <c r="C52" s="11">
        <v>1</v>
      </c>
      <c r="D52" s="11">
        <f t="shared" si="0"/>
        <v>1183</v>
      </c>
      <c r="E52" s="11">
        <f t="shared" si="1"/>
        <v>0</v>
      </c>
      <c r="F52" s="11">
        <f t="shared" si="2"/>
        <v>-63053900</v>
      </c>
      <c r="G52" s="11"/>
    </row>
    <row r="53" spans="1:7">
      <c r="A53" s="11" t="s">
        <v>126</v>
      </c>
      <c r="B53" s="3">
        <v>1000000</v>
      </c>
      <c r="C53" s="11">
        <v>6</v>
      </c>
      <c r="D53" s="11">
        <f t="shared" si="0"/>
        <v>1182</v>
      </c>
      <c r="E53" s="11">
        <f t="shared" si="1"/>
        <v>1</v>
      </c>
      <c r="F53" s="11">
        <f t="shared" si="2"/>
        <v>1181000000</v>
      </c>
      <c r="G53" s="11"/>
    </row>
    <row r="54" spans="1:7">
      <c r="A54" s="11" t="s">
        <v>359</v>
      </c>
      <c r="B54" s="3">
        <v>-21000</v>
      </c>
      <c r="C54" s="11">
        <v>1</v>
      </c>
      <c r="D54" s="11">
        <f t="shared" si="0"/>
        <v>1176</v>
      </c>
      <c r="E54" s="11">
        <f t="shared" si="1"/>
        <v>0</v>
      </c>
      <c r="F54" s="11">
        <f t="shared" si="2"/>
        <v>-24696000</v>
      </c>
      <c r="G54" s="11"/>
    </row>
    <row r="55" spans="1:7">
      <c r="A55" s="11" t="s">
        <v>131</v>
      </c>
      <c r="B55" s="3">
        <v>-980500</v>
      </c>
      <c r="C55" s="11">
        <v>0</v>
      </c>
      <c r="D55" s="11">
        <f t="shared" si="0"/>
        <v>1175</v>
      </c>
      <c r="E55" s="11">
        <f t="shared" si="1"/>
        <v>0</v>
      </c>
      <c r="F55" s="11">
        <f t="shared" si="2"/>
        <v>-1152087500</v>
      </c>
      <c r="G55" s="11"/>
    </row>
    <row r="56" spans="1:7">
      <c r="A56" s="11" t="s">
        <v>131</v>
      </c>
      <c r="B56" s="3">
        <v>-45000</v>
      </c>
      <c r="C56" s="11">
        <v>13</v>
      </c>
      <c r="D56" s="11">
        <f t="shared" si="0"/>
        <v>1175</v>
      </c>
      <c r="E56" s="11">
        <f t="shared" si="1"/>
        <v>0</v>
      </c>
      <c r="F56" s="11">
        <f t="shared" si="2"/>
        <v>-52875000</v>
      </c>
      <c r="G56" s="11"/>
    </row>
    <row r="57" spans="1:7">
      <c r="A57" s="11" t="s">
        <v>358</v>
      </c>
      <c r="B57" s="3">
        <v>3005189</v>
      </c>
      <c r="C57" s="11">
        <v>0</v>
      </c>
      <c r="D57" s="11">
        <f t="shared" si="0"/>
        <v>1162</v>
      </c>
      <c r="E57" s="11">
        <f t="shared" si="1"/>
        <v>1</v>
      </c>
      <c r="F57" s="11">
        <f t="shared" si="2"/>
        <v>3489024429</v>
      </c>
      <c r="G57" s="11" t="s">
        <v>397</v>
      </c>
    </row>
    <row r="58" spans="1:7">
      <c r="A58" s="11" t="s">
        <v>358</v>
      </c>
      <c r="B58" s="3">
        <v>2000000</v>
      </c>
      <c r="C58" s="11">
        <v>1</v>
      </c>
      <c r="D58" s="11">
        <f t="shared" si="0"/>
        <v>1162</v>
      </c>
      <c r="E58" s="11">
        <f t="shared" si="1"/>
        <v>1</v>
      </c>
      <c r="F58" s="11">
        <f t="shared" si="2"/>
        <v>2322000000</v>
      </c>
      <c r="G58" s="11"/>
    </row>
    <row r="59" spans="1:7">
      <c r="A59" s="11" t="s">
        <v>143</v>
      </c>
      <c r="B59" s="3">
        <v>2000000</v>
      </c>
      <c r="C59" s="11">
        <v>0</v>
      </c>
      <c r="D59" s="11">
        <f t="shared" si="0"/>
        <v>1161</v>
      </c>
      <c r="E59" s="11">
        <f t="shared" si="1"/>
        <v>1</v>
      </c>
      <c r="F59" s="11">
        <f t="shared" si="2"/>
        <v>2320000000</v>
      </c>
      <c r="G59" s="11"/>
    </row>
    <row r="60" spans="1:7">
      <c r="A60" s="11" t="s">
        <v>143</v>
      </c>
      <c r="B60" s="3">
        <v>-7001500</v>
      </c>
      <c r="C60" s="11">
        <v>24</v>
      </c>
      <c r="D60" s="11">
        <f t="shared" si="0"/>
        <v>1161</v>
      </c>
      <c r="E60" s="11">
        <f t="shared" si="1"/>
        <v>0</v>
      </c>
      <c r="F60" s="11">
        <f t="shared" si="2"/>
        <v>-8128741500</v>
      </c>
      <c r="G60" s="11"/>
    </row>
    <row r="61" spans="1:7">
      <c r="A61" s="11" t="s">
        <v>357</v>
      </c>
      <c r="B61" s="3">
        <v>3000000</v>
      </c>
      <c r="C61" s="11">
        <v>1</v>
      </c>
      <c r="D61" s="11">
        <f t="shared" si="0"/>
        <v>1137</v>
      </c>
      <c r="E61" s="11">
        <f t="shared" si="1"/>
        <v>1</v>
      </c>
      <c r="F61" s="11">
        <f t="shared" si="2"/>
        <v>3408000000</v>
      </c>
      <c r="G61" s="11"/>
    </row>
    <row r="62" spans="1:7">
      <c r="A62" s="11" t="s">
        <v>356</v>
      </c>
      <c r="B62" s="3">
        <v>-27109</v>
      </c>
      <c r="C62" s="11">
        <v>0</v>
      </c>
      <c r="D62" s="11">
        <f t="shared" si="0"/>
        <v>1136</v>
      </c>
      <c r="E62" s="11">
        <f t="shared" si="1"/>
        <v>0</v>
      </c>
      <c r="F62" s="11">
        <f t="shared" si="2"/>
        <v>-30795824</v>
      </c>
      <c r="G62" s="11"/>
    </row>
    <row r="63" spans="1:7">
      <c r="A63" s="11" t="s">
        <v>356</v>
      </c>
      <c r="B63" s="3">
        <v>-32989</v>
      </c>
      <c r="C63" s="11">
        <v>0</v>
      </c>
      <c r="D63" s="11">
        <f t="shared" si="0"/>
        <v>1136</v>
      </c>
      <c r="E63" s="11">
        <f t="shared" si="1"/>
        <v>0</v>
      </c>
      <c r="F63" s="11">
        <f t="shared" si="2"/>
        <v>-37475504</v>
      </c>
      <c r="G63" s="11"/>
    </row>
    <row r="64" spans="1:7">
      <c r="A64" s="11" t="s">
        <v>356</v>
      </c>
      <c r="B64" s="3">
        <v>3000000</v>
      </c>
      <c r="C64" s="11">
        <v>0</v>
      </c>
      <c r="D64" s="11">
        <f t="shared" si="0"/>
        <v>1136</v>
      </c>
      <c r="E64" s="11">
        <f t="shared" si="1"/>
        <v>1</v>
      </c>
      <c r="F64" s="11">
        <f t="shared" si="2"/>
        <v>3405000000</v>
      </c>
      <c r="G64" s="11"/>
    </row>
    <row r="65" spans="1:7">
      <c r="A65" s="11" t="s">
        <v>356</v>
      </c>
      <c r="B65" s="3">
        <v>2970000</v>
      </c>
      <c r="C65" s="11">
        <v>0</v>
      </c>
      <c r="D65" s="11">
        <f t="shared" si="0"/>
        <v>1136</v>
      </c>
      <c r="E65" s="11">
        <f t="shared" si="1"/>
        <v>1</v>
      </c>
      <c r="F65" s="11">
        <f t="shared" si="2"/>
        <v>3370950000</v>
      </c>
      <c r="G65" s="11"/>
    </row>
    <row r="66" spans="1:7">
      <c r="A66" s="11" t="s">
        <v>356</v>
      </c>
      <c r="B66" s="3">
        <v>1000000</v>
      </c>
      <c r="C66" s="11">
        <v>0</v>
      </c>
      <c r="D66" s="11">
        <f t="shared" ref="D66:D129" si="3">D67+C66</f>
        <v>1136</v>
      </c>
      <c r="E66" s="11">
        <f t="shared" si="1"/>
        <v>1</v>
      </c>
      <c r="F66" s="11">
        <f t="shared" si="2"/>
        <v>1135000000</v>
      </c>
      <c r="G66" s="11"/>
    </row>
    <row r="67" spans="1:7">
      <c r="A67" s="11" t="s">
        <v>356</v>
      </c>
      <c r="B67" s="3">
        <v>30000</v>
      </c>
      <c r="C67" s="11">
        <v>1</v>
      </c>
      <c r="D67" s="11">
        <f t="shared" si="3"/>
        <v>1136</v>
      </c>
      <c r="E67" s="11">
        <f t="shared" ref="E67:E130" si="4">IF(B67&gt;0,1,0)</f>
        <v>1</v>
      </c>
      <c r="F67" s="11">
        <f t="shared" ref="F67:F249" si="5">B67*(D67-E67)</f>
        <v>34050000</v>
      </c>
      <c r="G67" s="11"/>
    </row>
    <row r="68" spans="1:7">
      <c r="A68" s="11" t="s">
        <v>355</v>
      </c>
      <c r="B68" s="3">
        <v>30000000</v>
      </c>
      <c r="C68" s="11">
        <v>1</v>
      </c>
      <c r="D68" s="11">
        <f t="shared" si="3"/>
        <v>1135</v>
      </c>
      <c r="E68" s="11">
        <f t="shared" si="4"/>
        <v>1</v>
      </c>
      <c r="F68" s="11">
        <f t="shared" si="5"/>
        <v>34020000000</v>
      </c>
      <c r="G68" s="11"/>
    </row>
    <row r="69" spans="1:7">
      <c r="A69" s="11" t="s">
        <v>196</v>
      </c>
      <c r="B69" s="3">
        <v>-200000</v>
      </c>
      <c r="C69" s="11">
        <v>0</v>
      </c>
      <c r="D69" s="11">
        <f t="shared" si="3"/>
        <v>1134</v>
      </c>
      <c r="E69" s="11">
        <f t="shared" si="4"/>
        <v>0</v>
      </c>
      <c r="F69" s="11">
        <f t="shared" si="5"/>
        <v>-226800000</v>
      </c>
      <c r="G69" s="11"/>
    </row>
    <row r="70" spans="1:7">
      <c r="A70" s="11" t="s">
        <v>354</v>
      </c>
      <c r="B70" s="3">
        <v>1400000</v>
      </c>
      <c r="C70" s="11">
        <v>0</v>
      </c>
      <c r="D70" s="11">
        <f t="shared" si="3"/>
        <v>1134</v>
      </c>
      <c r="E70" s="11">
        <f t="shared" si="4"/>
        <v>1</v>
      </c>
      <c r="F70" s="11">
        <f t="shared" si="5"/>
        <v>1586200000</v>
      </c>
      <c r="G70" s="11"/>
    </row>
    <row r="71" spans="1:7">
      <c r="A71" s="11" t="s">
        <v>354</v>
      </c>
      <c r="B71" s="3">
        <v>2600000</v>
      </c>
      <c r="C71" s="11">
        <v>0</v>
      </c>
      <c r="D71" s="11">
        <f t="shared" si="3"/>
        <v>1134</v>
      </c>
      <c r="E71" s="11">
        <f t="shared" si="4"/>
        <v>1</v>
      </c>
      <c r="F71" s="11">
        <f t="shared" si="5"/>
        <v>2945800000</v>
      </c>
      <c r="G71" s="11"/>
    </row>
    <row r="72" spans="1:7">
      <c r="A72" s="11" t="s">
        <v>354</v>
      </c>
      <c r="B72" s="3">
        <v>-1000000</v>
      </c>
      <c r="C72" s="11">
        <v>2</v>
      </c>
      <c r="D72" s="11">
        <f t="shared" si="3"/>
        <v>1134</v>
      </c>
      <c r="E72" s="11">
        <f t="shared" si="4"/>
        <v>0</v>
      </c>
      <c r="F72" s="11">
        <f t="shared" si="5"/>
        <v>-1134000000</v>
      </c>
      <c r="G72" s="11"/>
    </row>
    <row r="73" spans="1:7">
      <c r="A73" s="11" t="s">
        <v>353</v>
      </c>
      <c r="B73" s="3">
        <v>15000000</v>
      </c>
      <c r="C73" s="11">
        <v>5</v>
      </c>
      <c r="D73" s="11">
        <f t="shared" si="3"/>
        <v>1132</v>
      </c>
      <c r="E73" s="11">
        <f t="shared" si="4"/>
        <v>1</v>
      </c>
      <c r="F73" s="11">
        <f t="shared" si="5"/>
        <v>16965000000</v>
      </c>
      <c r="G73" s="11"/>
    </row>
    <row r="74" spans="1:7">
      <c r="A74" s="23" t="s">
        <v>277</v>
      </c>
      <c r="B74" s="3">
        <v>-15004200</v>
      </c>
      <c r="C74" s="11">
        <v>2</v>
      </c>
      <c r="D74" s="11">
        <f t="shared" si="3"/>
        <v>1127</v>
      </c>
      <c r="E74" s="11">
        <f t="shared" si="4"/>
        <v>0</v>
      </c>
      <c r="F74" s="11">
        <f t="shared" si="5"/>
        <v>-16909733400</v>
      </c>
      <c r="G74" s="11"/>
    </row>
    <row r="75" spans="1:7">
      <c r="A75" s="11" t="s">
        <v>275</v>
      </c>
      <c r="B75" s="3">
        <v>-3000000</v>
      </c>
      <c r="C75" s="11">
        <v>0</v>
      </c>
      <c r="D75" s="11">
        <f t="shared" si="3"/>
        <v>1125</v>
      </c>
      <c r="E75" s="11">
        <f t="shared" si="4"/>
        <v>0</v>
      </c>
      <c r="F75" s="11">
        <f t="shared" si="5"/>
        <v>-3375000000</v>
      </c>
      <c r="G75" s="11"/>
    </row>
    <row r="76" spans="1:7">
      <c r="A76" s="11" t="s">
        <v>275</v>
      </c>
      <c r="B76" s="3">
        <v>-200000</v>
      </c>
      <c r="C76" s="11">
        <v>0</v>
      </c>
      <c r="D76" s="11">
        <f t="shared" si="3"/>
        <v>1125</v>
      </c>
      <c r="E76" s="11">
        <f t="shared" si="4"/>
        <v>0</v>
      </c>
      <c r="F76" s="11">
        <f t="shared" si="5"/>
        <v>-225000000</v>
      </c>
      <c r="G76" s="11"/>
    </row>
    <row r="77" spans="1:7">
      <c r="A77" s="23" t="s">
        <v>275</v>
      </c>
      <c r="B77" s="3">
        <v>-12003000</v>
      </c>
      <c r="C77" s="11">
        <v>4</v>
      </c>
      <c r="D77" s="11">
        <f t="shared" si="3"/>
        <v>1125</v>
      </c>
      <c r="E77" s="11">
        <f t="shared" si="4"/>
        <v>0</v>
      </c>
      <c r="F77" s="11">
        <f t="shared" si="5"/>
        <v>-13503375000</v>
      </c>
      <c r="G77" s="11"/>
    </row>
    <row r="78" spans="1:7">
      <c r="A78" s="23" t="s">
        <v>228</v>
      </c>
      <c r="B78" s="3">
        <v>-3000900</v>
      </c>
      <c r="C78" s="11">
        <v>5</v>
      </c>
      <c r="D78" s="11">
        <f t="shared" si="3"/>
        <v>1121</v>
      </c>
      <c r="E78" s="11">
        <f t="shared" si="4"/>
        <v>0</v>
      </c>
      <c r="F78" s="11">
        <f t="shared" si="5"/>
        <v>-3364008900</v>
      </c>
      <c r="G78" s="11"/>
    </row>
    <row r="79" spans="1:7">
      <c r="A79" s="11" t="s">
        <v>352</v>
      </c>
      <c r="B79" s="3">
        <v>23000000</v>
      </c>
      <c r="C79" s="11">
        <v>5</v>
      </c>
      <c r="D79" s="11">
        <f t="shared" si="3"/>
        <v>1116</v>
      </c>
      <c r="E79" s="11">
        <f t="shared" si="4"/>
        <v>1</v>
      </c>
      <c r="F79" s="11">
        <f t="shared" si="5"/>
        <v>25645000000</v>
      </c>
      <c r="G79" s="11"/>
    </row>
    <row r="80" spans="1:7">
      <c r="A80" s="23" t="s">
        <v>237</v>
      </c>
      <c r="B80" s="3">
        <v>-600500</v>
      </c>
      <c r="C80" s="11">
        <v>0</v>
      </c>
      <c r="D80" s="11">
        <f t="shared" si="3"/>
        <v>1111</v>
      </c>
      <c r="E80" s="11">
        <f t="shared" si="4"/>
        <v>0</v>
      </c>
      <c r="F80" s="11">
        <f t="shared" si="5"/>
        <v>-667155500</v>
      </c>
      <c r="G80" s="11"/>
    </row>
    <row r="81" spans="1:10">
      <c r="A81" s="20" t="s">
        <v>237</v>
      </c>
      <c r="B81" s="3">
        <v>-200000</v>
      </c>
      <c r="C81" s="11">
        <v>1</v>
      </c>
      <c r="D81" s="11">
        <f t="shared" si="3"/>
        <v>1111</v>
      </c>
      <c r="E81" s="11">
        <f t="shared" si="4"/>
        <v>0</v>
      </c>
      <c r="F81" s="11">
        <f t="shared" si="5"/>
        <v>-222200000</v>
      </c>
      <c r="G81" s="11"/>
    </row>
    <row r="82" spans="1:10">
      <c r="A82" s="11" t="s">
        <v>241</v>
      </c>
      <c r="B82" s="3">
        <v>283221</v>
      </c>
      <c r="C82" s="11">
        <v>0</v>
      </c>
      <c r="D82" s="11">
        <f t="shared" si="3"/>
        <v>1110</v>
      </c>
      <c r="E82" s="11">
        <f t="shared" si="4"/>
        <v>1</v>
      </c>
      <c r="F82" s="11">
        <f t="shared" si="5"/>
        <v>314092089</v>
      </c>
      <c r="G82" s="11" t="s">
        <v>242</v>
      </c>
    </row>
    <row r="83" spans="1:10">
      <c r="A83" s="11" t="s">
        <v>241</v>
      </c>
      <c r="B83" s="3">
        <v>-200000</v>
      </c>
      <c r="C83" s="11">
        <v>2</v>
      </c>
      <c r="D83" s="11">
        <f t="shared" si="3"/>
        <v>1110</v>
      </c>
      <c r="E83" s="11">
        <f t="shared" si="4"/>
        <v>0</v>
      </c>
      <c r="F83" s="11">
        <f t="shared" si="5"/>
        <v>-222000000</v>
      </c>
      <c r="G83" s="11"/>
    </row>
    <row r="84" spans="1:10">
      <c r="A84" s="11" t="s">
        <v>351</v>
      </c>
      <c r="B84" s="3">
        <v>2000000</v>
      </c>
      <c r="C84" s="11">
        <v>3</v>
      </c>
      <c r="D84" s="11">
        <f t="shared" si="3"/>
        <v>1108</v>
      </c>
      <c r="E84" s="11">
        <f t="shared" si="4"/>
        <v>1</v>
      </c>
      <c r="F84" s="11">
        <f t="shared" si="5"/>
        <v>2214000000</v>
      </c>
      <c r="G84" s="11"/>
    </row>
    <row r="85" spans="1:10">
      <c r="A85" s="11" t="s">
        <v>245</v>
      </c>
      <c r="B85" s="3">
        <v>-200000</v>
      </c>
      <c r="C85" s="11">
        <v>6</v>
      </c>
      <c r="D85" s="11">
        <f t="shared" si="3"/>
        <v>1105</v>
      </c>
      <c r="E85" s="11">
        <f t="shared" si="4"/>
        <v>0</v>
      </c>
      <c r="F85" s="11">
        <f t="shared" si="5"/>
        <v>-221000000</v>
      </c>
      <c r="G85" s="11"/>
    </row>
    <row r="86" spans="1:10">
      <c r="A86" s="11" t="s">
        <v>350</v>
      </c>
      <c r="B86" s="3">
        <v>-200000</v>
      </c>
      <c r="C86" s="11">
        <v>2</v>
      </c>
      <c r="D86" s="11">
        <f t="shared" si="3"/>
        <v>1099</v>
      </c>
      <c r="E86" s="11">
        <f t="shared" si="4"/>
        <v>0</v>
      </c>
      <c r="F86" s="11">
        <f t="shared" si="5"/>
        <v>-219800000</v>
      </c>
      <c r="G86" s="11"/>
    </row>
    <row r="87" spans="1:10">
      <c r="A87" s="11" t="s">
        <v>250</v>
      </c>
      <c r="B87" s="3">
        <v>-1325000</v>
      </c>
      <c r="C87" s="11">
        <v>15</v>
      </c>
      <c r="D87" s="11">
        <f t="shared" si="3"/>
        <v>1097</v>
      </c>
      <c r="E87" s="11">
        <f t="shared" si="4"/>
        <v>0</v>
      </c>
      <c r="F87" s="11">
        <f t="shared" si="5"/>
        <v>-1453525000</v>
      </c>
      <c r="G87" s="11"/>
    </row>
    <row r="88" spans="1:10">
      <c r="A88" s="11" t="s">
        <v>349</v>
      </c>
      <c r="B88" s="3">
        <v>-500000</v>
      </c>
      <c r="C88" s="11">
        <v>0</v>
      </c>
      <c r="D88" s="11">
        <f t="shared" si="3"/>
        <v>1082</v>
      </c>
      <c r="E88" s="11">
        <f t="shared" si="4"/>
        <v>0</v>
      </c>
      <c r="F88" s="11">
        <f t="shared" si="5"/>
        <v>-541000000</v>
      </c>
      <c r="G88" s="11"/>
    </row>
    <row r="89" spans="1:10">
      <c r="A89" s="11" t="s">
        <v>348</v>
      </c>
      <c r="B89" s="3">
        <v>-120000</v>
      </c>
      <c r="C89" s="11">
        <v>2</v>
      </c>
      <c r="D89" s="11">
        <f t="shared" si="3"/>
        <v>1082</v>
      </c>
      <c r="E89" s="11">
        <f t="shared" si="4"/>
        <v>0</v>
      </c>
      <c r="F89" s="11">
        <f t="shared" si="5"/>
        <v>-129840000</v>
      </c>
      <c r="G89" s="11"/>
    </row>
    <row r="90" spans="1:10">
      <c r="A90" s="11" t="s">
        <v>262</v>
      </c>
      <c r="B90" s="3">
        <v>428205</v>
      </c>
      <c r="C90" s="11">
        <v>3</v>
      </c>
      <c r="D90" s="11">
        <f t="shared" si="3"/>
        <v>1080</v>
      </c>
      <c r="E90" s="11">
        <f t="shared" si="4"/>
        <v>1</v>
      </c>
      <c r="F90" s="11">
        <f t="shared" si="5"/>
        <v>462033195</v>
      </c>
      <c r="G90" s="11" t="s">
        <v>264</v>
      </c>
    </row>
    <row r="91" spans="1:10">
      <c r="A91" s="23" t="s">
        <v>263</v>
      </c>
      <c r="B91" s="3">
        <v>-3002000</v>
      </c>
      <c r="C91" s="11">
        <v>2</v>
      </c>
      <c r="D91" s="11">
        <f t="shared" si="3"/>
        <v>1077</v>
      </c>
      <c r="E91" s="11">
        <f t="shared" si="4"/>
        <v>0</v>
      </c>
      <c r="F91" s="11">
        <f t="shared" si="5"/>
        <v>-3233154000</v>
      </c>
      <c r="G91" s="11" t="s">
        <v>337</v>
      </c>
    </row>
    <row r="92" spans="1:10">
      <c r="A92" s="23" t="s">
        <v>336</v>
      </c>
      <c r="B92" s="3">
        <v>-205000</v>
      </c>
      <c r="C92" s="11">
        <v>0</v>
      </c>
      <c r="D92" s="11">
        <f t="shared" si="3"/>
        <v>1075</v>
      </c>
      <c r="E92" s="11">
        <f t="shared" si="4"/>
        <v>0</v>
      </c>
      <c r="F92" s="11">
        <f t="shared" si="5"/>
        <v>-220375000</v>
      </c>
      <c r="G92" s="11" t="s">
        <v>338</v>
      </c>
    </row>
    <row r="93" spans="1:10">
      <c r="A93" s="11" t="s">
        <v>334</v>
      </c>
      <c r="B93" s="3">
        <v>-350500</v>
      </c>
      <c r="C93" s="11">
        <v>11</v>
      </c>
      <c r="D93" s="11">
        <f t="shared" si="3"/>
        <v>1075</v>
      </c>
      <c r="E93" s="11">
        <f t="shared" si="4"/>
        <v>0</v>
      </c>
      <c r="F93" s="11">
        <f t="shared" si="5"/>
        <v>-376787500</v>
      </c>
      <c r="G93" s="11" t="s">
        <v>335</v>
      </c>
    </row>
    <row r="94" spans="1:10">
      <c r="A94" s="11" t="s">
        <v>332</v>
      </c>
      <c r="B94" s="3">
        <v>1000000</v>
      </c>
      <c r="C94" s="11">
        <v>5</v>
      </c>
      <c r="D94" s="11">
        <f t="shared" si="3"/>
        <v>1064</v>
      </c>
      <c r="E94" s="11">
        <f t="shared" si="4"/>
        <v>1</v>
      </c>
      <c r="F94" s="11">
        <f t="shared" si="5"/>
        <v>1063000000</v>
      </c>
      <c r="G94" s="11" t="s">
        <v>333</v>
      </c>
    </row>
    <row r="95" spans="1:10">
      <c r="A95" s="11" t="s">
        <v>343</v>
      </c>
      <c r="B95" s="3">
        <v>9000000</v>
      </c>
      <c r="C95" s="11">
        <v>2</v>
      </c>
      <c r="D95" s="11">
        <f t="shared" si="3"/>
        <v>1059</v>
      </c>
      <c r="E95" s="11">
        <f t="shared" si="4"/>
        <v>1</v>
      </c>
      <c r="F95" s="11">
        <f t="shared" si="5"/>
        <v>9522000000</v>
      </c>
      <c r="G95" s="11" t="s">
        <v>345</v>
      </c>
      <c r="J95" s="26"/>
    </row>
    <row r="96" spans="1:10">
      <c r="A96" s="11" t="s">
        <v>346</v>
      </c>
      <c r="B96" s="3">
        <v>-26000000</v>
      </c>
      <c r="C96" s="11">
        <v>0</v>
      </c>
      <c r="D96" s="11">
        <f t="shared" si="3"/>
        <v>1057</v>
      </c>
      <c r="E96" s="11">
        <f t="shared" si="4"/>
        <v>0</v>
      </c>
      <c r="F96" s="11">
        <f t="shared" si="5"/>
        <v>-27482000000</v>
      </c>
      <c r="G96" s="11" t="s">
        <v>347</v>
      </c>
    </row>
    <row r="97" spans="1:9">
      <c r="A97" s="11" t="s">
        <v>346</v>
      </c>
      <c r="B97" s="3">
        <v>-26000000</v>
      </c>
      <c r="C97" s="11">
        <v>0</v>
      </c>
      <c r="D97" s="11">
        <f t="shared" si="3"/>
        <v>1057</v>
      </c>
      <c r="E97" s="11">
        <f t="shared" si="4"/>
        <v>0</v>
      </c>
      <c r="F97" s="11">
        <f t="shared" si="5"/>
        <v>-27482000000</v>
      </c>
      <c r="G97" s="11"/>
    </row>
    <row r="98" spans="1:9">
      <c r="A98" s="11" t="s">
        <v>346</v>
      </c>
      <c r="B98" s="3">
        <v>26000000</v>
      </c>
      <c r="C98" s="11">
        <v>0</v>
      </c>
      <c r="D98" s="11">
        <f t="shared" si="3"/>
        <v>1057</v>
      </c>
      <c r="E98" s="11">
        <f t="shared" si="4"/>
        <v>1</v>
      </c>
      <c r="F98" s="11">
        <f t="shared" si="5"/>
        <v>27456000000</v>
      </c>
      <c r="G98" s="11"/>
    </row>
    <row r="99" spans="1:9">
      <c r="A99" s="11" t="s">
        <v>346</v>
      </c>
      <c r="B99" s="3">
        <v>-200000</v>
      </c>
      <c r="C99" s="11">
        <v>2</v>
      </c>
      <c r="D99" s="11">
        <f t="shared" si="3"/>
        <v>1057</v>
      </c>
      <c r="E99" s="11">
        <f t="shared" si="4"/>
        <v>0</v>
      </c>
      <c r="F99" s="11">
        <f t="shared" si="5"/>
        <v>-211400000</v>
      </c>
      <c r="G99" s="11"/>
      <c r="I99" t="s">
        <v>25</v>
      </c>
    </row>
    <row r="100" spans="1:9">
      <c r="A100" s="11" t="s">
        <v>398</v>
      </c>
      <c r="B100" s="3">
        <v>29200000</v>
      </c>
      <c r="C100" s="11">
        <v>5</v>
      </c>
      <c r="D100" s="11">
        <f t="shared" si="3"/>
        <v>1055</v>
      </c>
      <c r="E100" s="11">
        <f t="shared" si="4"/>
        <v>1</v>
      </c>
      <c r="F100" s="11">
        <f t="shared" si="5"/>
        <v>30776800000</v>
      </c>
      <c r="G100" s="11"/>
    </row>
    <row r="101" spans="1:9">
      <c r="A101" s="11" t="s">
        <v>399</v>
      </c>
      <c r="B101" s="3">
        <v>399945</v>
      </c>
      <c r="C101" s="11">
        <v>1</v>
      </c>
      <c r="D101" s="11">
        <f t="shared" si="3"/>
        <v>1050</v>
      </c>
      <c r="E101" s="11">
        <f t="shared" si="4"/>
        <v>1</v>
      </c>
      <c r="F101" s="11">
        <f t="shared" si="5"/>
        <v>419542305</v>
      </c>
      <c r="G101" s="11" t="s">
        <v>400</v>
      </c>
    </row>
    <row r="102" spans="1:9">
      <c r="A102" s="11" t="s">
        <v>401</v>
      </c>
      <c r="B102" s="3">
        <v>2000000</v>
      </c>
      <c r="C102" s="11">
        <v>1</v>
      </c>
      <c r="D102" s="11">
        <f t="shared" si="3"/>
        <v>1049</v>
      </c>
      <c r="E102" s="11">
        <f t="shared" si="4"/>
        <v>1</v>
      </c>
      <c r="F102" s="11">
        <f t="shared" si="5"/>
        <v>2096000000</v>
      </c>
      <c r="G102" s="11" t="s">
        <v>402</v>
      </c>
    </row>
    <row r="103" spans="1:9">
      <c r="A103" s="11" t="s">
        <v>409</v>
      </c>
      <c r="B103" s="3">
        <v>7500000</v>
      </c>
      <c r="C103" s="11">
        <v>0</v>
      </c>
      <c r="D103" s="11">
        <f t="shared" si="3"/>
        <v>1048</v>
      </c>
      <c r="E103" s="11">
        <f t="shared" si="4"/>
        <v>1</v>
      </c>
      <c r="F103" s="11">
        <f t="shared" si="5"/>
        <v>7852500000</v>
      </c>
      <c r="G103" s="11" t="s">
        <v>410</v>
      </c>
    </row>
    <row r="104" spans="1:9">
      <c r="A104" s="11" t="s">
        <v>409</v>
      </c>
      <c r="B104" s="3">
        <v>-66000000</v>
      </c>
      <c r="C104" s="11">
        <v>0</v>
      </c>
      <c r="D104" s="11">
        <f t="shared" si="3"/>
        <v>1048</v>
      </c>
      <c r="E104" s="11">
        <f t="shared" si="4"/>
        <v>0</v>
      </c>
      <c r="F104" s="11">
        <f t="shared" si="5"/>
        <v>-69168000000</v>
      </c>
      <c r="G104" s="11" t="s">
        <v>424</v>
      </c>
    </row>
    <row r="105" spans="1:9">
      <c r="A105" s="11" t="s">
        <v>409</v>
      </c>
      <c r="B105" s="3">
        <v>-145000</v>
      </c>
      <c r="C105" s="11">
        <v>2</v>
      </c>
      <c r="D105" s="11">
        <f t="shared" si="3"/>
        <v>1048</v>
      </c>
      <c r="E105" s="11">
        <f t="shared" si="4"/>
        <v>0</v>
      </c>
      <c r="F105" s="11">
        <f t="shared" si="5"/>
        <v>-151960000</v>
      </c>
      <c r="G105" s="11" t="s">
        <v>425</v>
      </c>
    </row>
    <row r="106" spans="1:9">
      <c r="A106" s="11" t="s">
        <v>421</v>
      </c>
      <c r="B106" s="3">
        <v>6000000</v>
      </c>
      <c r="C106" s="11">
        <v>2</v>
      </c>
      <c r="D106" s="11">
        <f t="shared" si="3"/>
        <v>1046</v>
      </c>
      <c r="E106" s="11">
        <f t="shared" si="4"/>
        <v>1</v>
      </c>
      <c r="F106" s="11">
        <f t="shared" si="5"/>
        <v>6270000000</v>
      </c>
      <c r="G106" s="11" t="s">
        <v>426</v>
      </c>
    </row>
    <row r="107" spans="1:9">
      <c r="A107" s="11" t="s">
        <v>434</v>
      </c>
      <c r="B107" s="3">
        <v>-6005900</v>
      </c>
      <c r="C107" s="11">
        <v>3</v>
      </c>
      <c r="D107" s="11">
        <f t="shared" si="3"/>
        <v>1044</v>
      </c>
      <c r="E107" s="11">
        <f t="shared" si="4"/>
        <v>0</v>
      </c>
      <c r="F107" s="11">
        <f t="shared" si="5"/>
        <v>-6270159600</v>
      </c>
      <c r="G107" s="11" t="s">
        <v>436</v>
      </c>
    </row>
    <row r="108" spans="1:9">
      <c r="A108" s="11" t="s">
        <v>439</v>
      </c>
      <c r="B108" s="3">
        <v>6000000</v>
      </c>
      <c r="C108" s="11">
        <v>12</v>
      </c>
      <c r="D108" s="11">
        <f t="shared" si="3"/>
        <v>1041</v>
      </c>
      <c r="E108" s="11">
        <f t="shared" si="4"/>
        <v>1</v>
      </c>
      <c r="F108" s="11">
        <f t="shared" si="5"/>
        <v>6240000000</v>
      </c>
      <c r="G108" s="11" t="s">
        <v>444</v>
      </c>
    </row>
    <row r="109" spans="1:9">
      <c r="A109" s="11" t="s">
        <v>458</v>
      </c>
      <c r="B109" s="3">
        <v>-120000</v>
      </c>
      <c r="C109" s="11">
        <v>1</v>
      </c>
      <c r="D109" s="11">
        <f t="shared" si="3"/>
        <v>1029</v>
      </c>
      <c r="E109" s="11">
        <f t="shared" si="4"/>
        <v>0</v>
      </c>
      <c r="F109" s="11">
        <f t="shared" si="5"/>
        <v>-123480000</v>
      </c>
      <c r="G109" s="11" t="s">
        <v>459</v>
      </c>
    </row>
    <row r="110" spans="1:9">
      <c r="A110" s="11" t="s">
        <v>460</v>
      </c>
      <c r="B110" s="3">
        <v>4000000</v>
      </c>
      <c r="C110" s="11">
        <v>1</v>
      </c>
      <c r="D110" s="11">
        <f t="shared" si="3"/>
        <v>1028</v>
      </c>
      <c r="E110" s="11">
        <f t="shared" si="4"/>
        <v>1</v>
      </c>
      <c r="F110" s="11">
        <f t="shared" si="5"/>
        <v>4108000000</v>
      </c>
      <c r="G110" s="11" t="s">
        <v>461</v>
      </c>
    </row>
    <row r="111" spans="1:9">
      <c r="A111" s="11" t="s">
        <v>465</v>
      </c>
      <c r="B111" s="3">
        <v>2800000</v>
      </c>
      <c r="C111" s="11">
        <v>4</v>
      </c>
      <c r="D111" s="11">
        <f t="shared" si="3"/>
        <v>1027</v>
      </c>
      <c r="E111" s="11">
        <f t="shared" si="4"/>
        <v>1</v>
      </c>
      <c r="F111" s="11">
        <f t="shared" si="5"/>
        <v>2872800000</v>
      </c>
      <c r="G111" s="11" t="s">
        <v>466</v>
      </c>
    </row>
    <row r="112" spans="1:9">
      <c r="A112" s="11" t="s">
        <v>470</v>
      </c>
      <c r="B112" s="3">
        <v>-200000</v>
      </c>
      <c r="C112" s="11">
        <v>1</v>
      </c>
      <c r="D112" s="11">
        <f t="shared" si="3"/>
        <v>1023</v>
      </c>
      <c r="E112" s="11">
        <f t="shared" si="4"/>
        <v>0</v>
      </c>
      <c r="F112" s="11">
        <f t="shared" si="5"/>
        <v>-204600000</v>
      </c>
      <c r="G112" s="11" t="s">
        <v>472</v>
      </c>
    </row>
    <row r="113" spans="1:10">
      <c r="A113" s="11" t="s">
        <v>471</v>
      </c>
      <c r="B113" s="3">
        <v>72310</v>
      </c>
      <c r="C113" s="11">
        <v>17</v>
      </c>
      <c r="D113" s="11">
        <f t="shared" si="3"/>
        <v>1022</v>
      </c>
      <c r="E113" s="11">
        <f t="shared" si="4"/>
        <v>1</v>
      </c>
      <c r="F113" s="11">
        <f t="shared" si="5"/>
        <v>73828510</v>
      </c>
      <c r="G113" s="11" t="s">
        <v>498</v>
      </c>
    </row>
    <row r="114" spans="1:10">
      <c r="A114" s="11" t="s">
        <v>494</v>
      </c>
      <c r="B114" s="3">
        <v>-200000</v>
      </c>
      <c r="C114" s="11">
        <v>1</v>
      </c>
      <c r="D114" s="11">
        <f t="shared" si="3"/>
        <v>1005</v>
      </c>
      <c r="E114" s="11">
        <f t="shared" si="4"/>
        <v>0</v>
      </c>
      <c r="F114" s="11">
        <f t="shared" si="5"/>
        <v>-201000000</v>
      </c>
      <c r="G114" s="11" t="s">
        <v>459</v>
      </c>
      <c r="J114" t="s">
        <v>25</v>
      </c>
    </row>
    <row r="115" spans="1:10">
      <c r="A115" s="23" t="s">
        <v>495</v>
      </c>
      <c r="B115" s="35">
        <v>-11000000</v>
      </c>
      <c r="C115" s="23">
        <v>0</v>
      </c>
      <c r="D115" s="11">
        <f t="shared" si="3"/>
        <v>1004</v>
      </c>
      <c r="E115" s="11">
        <f t="shared" si="4"/>
        <v>0</v>
      </c>
      <c r="F115" s="23">
        <f t="shared" si="5"/>
        <v>-11044000000</v>
      </c>
      <c r="G115" s="23" t="s">
        <v>499</v>
      </c>
    </row>
    <row r="116" spans="1:10">
      <c r="A116" s="11" t="s">
        <v>495</v>
      </c>
      <c r="B116" s="3">
        <v>-200000</v>
      </c>
      <c r="C116" s="11">
        <v>2</v>
      </c>
      <c r="D116" s="11">
        <f t="shared" si="3"/>
        <v>1004</v>
      </c>
      <c r="E116" s="11">
        <f t="shared" si="4"/>
        <v>0</v>
      </c>
      <c r="F116" s="11">
        <f t="shared" si="5"/>
        <v>-200800000</v>
      </c>
      <c r="G116" s="11" t="s">
        <v>459</v>
      </c>
      <c r="I116" t="s">
        <v>25</v>
      </c>
    </row>
    <row r="117" spans="1:10">
      <c r="A117" s="11" t="s">
        <v>500</v>
      </c>
      <c r="B117" s="3">
        <v>-450500</v>
      </c>
      <c r="C117" s="11">
        <v>0</v>
      </c>
      <c r="D117" s="11">
        <f t="shared" si="3"/>
        <v>1002</v>
      </c>
      <c r="E117" s="11">
        <f t="shared" si="4"/>
        <v>0</v>
      </c>
      <c r="F117" s="11">
        <f t="shared" si="5"/>
        <v>-451401000</v>
      </c>
      <c r="G117" s="11" t="s">
        <v>501</v>
      </c>
    </row>
    <row r="118" spans="1:10">
      <c r="A118" s="11" t="s">
        <v>500</v>
      </c>
      <c r="B118" s="3">
        <v>-200000</v>
      </c>
      <c r="C118" s="11">
        <v>6</v>
      </c>
      <c r="D118" s="11">
        <f t="shared" si="3"/>
        <v>1002</v>
      </c>
      <c r="E118" s="11">
        <f t="shared" si="4"/>
        <v>0</v>
      </c>
      <c r="F118" s="11">
        <f t="shared" si="5"/>
        <v>-200400000</v>
      </c>
      <c r="G118" s="11" t="s">
        <v>502</v>
      </c>
      <c r="J118" t="s">
        <v>25</v>
      </c>
    </row>
    <row r="119" spans="1:10">
      <c r="A119" s="11" t="s">
        <v>504</v>
      </c>
      <c r="B119" s="3">
        <v>-154550</v>
      </c>
      <c r="C119" s="11">
        <v>0</v>
      </c>
      <c r="D119" s="11">
        <f t="shared" si="3"/>
        <v>996</v>
      </c>
      <c r="E119" s="11">
        <f t="shared" si="4"/>
        <v>0</v>
      </c>
      <c r="F119" s="11">
        <f t="shared" si="5"/>
        <v>-153931800</v>
      </c>
      <c r="G119" s="11" t="s">
        <v>505</v>
      </c>
    </row>
    <row r="120" spans="1:10">
      <c r="A120" s="11" t="s">
        <v>504</v>
      </c>
      <c r="B120" s="3">
        <v>-320</v>
      </c>
      <c r="C120" s="11">
        <v>1</v>
      </c>
      <c r="D120" s="11">
        <f t="shared" si="3"/>
        <v>996</v>
      </c>
      <c r="E120" s="11">
        <f t="shared" si="4"/>
        <v>0</v>
      </c>
      <c r="F120" s="11">
        <f t="shared" si="5"/>
        <v>-318720</v>
      </c>
      <c r="G120" s="11" t="s">
        <v>506</v>
      </c>
    </row>
    <row r="121" spans="1:10">
      <c r="A121" s="11" t="s">
        <v>507</v>
      </c>
      <c r="B121" s="3">
        <v>-432000</v>
      </c>
      <c r="C121" s="11">
        <v>6</v>
      </c>
      <c r="D121" s="11">
        <f t="shared" si="3"/>
        <v>995</v>
      </c>
      <c r="E121" s="11">
        <f t="shared" si="4"/>
        <v>0</v>
      </c>
      <c r="F121" s="11">
        <f t="shared" si="5"/>
        <v>-429840000</v>
      </c>
      <c r="G121" s="11" t="s">
        <v>508</v>
      </c>
    </row>
    <row r="122" spans="1:10">
      <c r="A122" s="11" t="s">
        <v>509</v>
      </c>
      <c r="B122" s="3">
        <v>74043</v>
      </c>
      <c r="C122" s="11">
        <v>21</v>
      </c>
      <c r="D122" s="11">
        <f t="shared" si="3"/>
        <v>989</v>
      </c>
      <c r="E122" s="11">
        <f t="shared" si="4"/>
        <v>1</v>
      </c>
      <c r="F122" s="11">
        <f t="shared" si="5"/>
        <v>73154484</v>
      </c>
      <c r="G122" s="11" t="s">
        <v>510</v>
      </c>
    </row>
    <row r="123" spans="1:10">
      <c r="A123" s="11" t="s">
        <v>532</v>
      </c>
      <c r="B123" s="3">
        <v>-52000</v>
      </c>
      <c r="C123" s="11">
        <v>41</v>
      </c>
      <c r="D123" s="11">
        <f t="shared" si="3"/>
        <v>968</v>
      </c>
      <c r="E123" s="11">
        <f t="shared" si="4"/>
        <v>0</v>
      </c>
      <c r="F123" s="11">
        <f t="shared" si="5"/>
        <v>-50336000</v>
      </c>
      <c r="G123" s="11" t="s">
        <v>534</v>
      </c>
    </row>
    <row r="124" spans="1:10">
      <c r="A124" s="11" t="s">
        <v>584</v>
      </c>
      <c r="B124" s="3">
        <v>1187</v>
      </c>
      <c r="C124" s="11">
        <v>1</v>
      </c>
      <c r="D124" s="11">
        <f t="shared" si="3"/>
        <v>927</v>
      </c>
      <c r="E124" s="11">
        <f t="shared" si="4"/>
        <v>1</v>
      </c>
      <c r="F124" s="11">
        <f t="shared" si="5"/>
        <v>1099162</v>
      </c>
      <c r="G124" s="11" t="s">
        <v>585</v>
      </c>
    </row>
    <row r="125" spans="1:10">
      <c r="A125" s="11" t="s">
        <v>582</v>
      </c>
      <c r="B125" s="3">
        <v>2400000</v>
      </c>
      <c r="C125" s="11">
        <v>2</v>
      </c>
      <c r="D125" s="11">
        <f t="shared" si="3"/>
        <v>926</v>
      </c>
      <c r="E125" s="11">
        <f t="shared" si="4"/>
        <v>1</v>
      </c>
      <c r="F125" s="11">
        <f t="shared" si="5"/>
        <v>2220000000</v>
      </c>
      <c r="G125" s="11" t="s">
        <v>583</v>
      </c>
    </row>
    <row r="126" spans="1:10">
      <c r="A126" s="11" t="s">
        <v>591</v>
      </c>
      <c r="B126" s="3">
        <v>1342800</v>
      </c>
      <c r="C126" s="11">
        <v>0</v>
      </c>
      <c r="D126" s="11">
        <f t="shared" si="3"/>
        <v>924</v>
      </c>
      <c r="E126" s="11">
        <f t="shared" si="4"/>
        <v>1</v>
      </c>
      <c r="F126" s="11">
        <f t="shared" si="5"/>
        <v>1239404400</v>
      </c>
      <c r="G126" s="11" t="s">
        <v>592</v>
      </c>
    </row>
    <row r="127" spans="1:10">
      <c r="A127" s="11" t="s">
        <v>591</v>
      </c>
      <c r="B127" s="3">
        <v>1342800</v>
      </c>
      <c r="C127" s="11">
        <v>12</v>
      </c>
      <c r="D127" s="11">
        <f t="shared" si="3"/>
        <v>924</v>
      </c>
      <c r="E127" s="11">
        <f t="shared" si="4"/>
        <v>1</v>
      </c>
      <c r="F127" s="11">
        <f t="shared" si="5"/>
        <v>1239404400</v>
      </c>
      <c r="G127" s="11" t="s">
        <v>593</v>
      </c>
    </row>
    <row r="128" spans="1:10">
      <c r="A128" s="11" t="s">
        <v>600</v>
      </c>
      <c r="B128" s="3">
        <v>-200000</v>
      </c>
      <c r="C128" s="11">
        <v>2</v>
      </c>
      <c r="D128" s="11">
        <f t="shared" si="3"/>
        <v>912</v>
      </c>
      <c r="E128" s="11">
        <f t="shared" si="4"/>
        <v>0</v>
      </c>
      <c r="F128" s="11">
        <f t="shared" si="5"/>
        <v>-182400000</v>
      </c>
      <c r="G128" s="11" t="s">
        <v>158</v>
      </c>
    </row>
    <row r="129" spans="1:11">
      <c r="A129" s="11" t="s">
        <v>601</v>
      </c>
      <c r="B129" s="3">
        <v>-15618</v>
      </c>
      <c r="C129" s="11">
        <v>1</v>
      </c>
      <c r="D129" s="11">
        <f t="shared" si="3"/>
        <v>910</v>
      </c>
      <c r="E129" s="11">
        <f t="shared" si="4"/>
        <v>0</v>
      </c>
      <c r="F129" s="11">
        <f>B129*(D129-E129)</f>
        <v>-14212380</v>
      </c>
      <c r="G129" s="11" t="s">
        <v>602</v>
      </c>
      <c r="K129" t="s">
        <v>25</v>
      </c>
    </row>
    <row r="130" spans="1:11">
      <c r="A130" s="11" t="s">
        <v>603</v>
      </c>
      <c r="B130" s="3">
        <v>-200000</v>
      </c>
      <c r="C130" s="11">
        <v>1</v>
      </c>
      <c r="D130" s="11">
        <f t="shared" ref="D130:D185" si="6">D131+C130</f>
        <v>909</v>
      </c>
      <c r="E130" s="11">
        <f t="shared" si="4"/>
        <v>0</v>
      </c>
      <c r="F130" s="11">
        <f t="shared" si="5"/>
        <v>-181800000</v>
      </c>
      <c r="G130" s="11" t="s">
        <v>502</v>
      </c>
    </row>
    <row r="131" spans="1:11">
      <c r="A131" s="11" t="s">
        <v>605</v>
      </c>
      <c r="B131" s="3">
        <v>-200000</v>
      </c>
      <c r="C131" s="11">
        <v>1</v>
      </c>
      <c r="D131" s="11">
        <f t="shared" si="6"/>
        <v>908</v>
      </c>
      <c r="E131" s="11">
        <f t="shared" ref="E131:E248" si="7">IF(B131&gt;0,1,0)</f>
        <v>0</v>
      </c>
      <c r="F131" s="11">
        <f t="shared" si="5"/>
        <v>-181600000</v>
      </c>
      <c r="G131" s="11" t="s">
        <v>606</v>
      </c>
    </row>
    <row r="132" spans="1:11">
      <c r="A132" s="11" t="s">
        <v>607</v>
      </c>
      <c r="B132" s="3">
        <v>-390000</v>
      </c>
      <c r="C132" s="11">
        <v>0</v>
      </c>
      <c r="D132" s="11">
        <f t="shared" si="6"/>
        <v>907</v>
      </c>
      <c r="E132" s="11">
        <f t="shared" si="7"/>
        <v>0</v>
      </c>
      <c r="F132" s="11">
        <f t="shared" si="5"/>
        <v>-353730000</v>
      </c>
      <c r="G132" s="11" t="s">
        <v>608</v>
      </c>
    </row>
    <row r="133" spans="1:11">
      <c r="A133" s="11" t="s">
        <v>607</v>
      </c>
      <c r="B133" s="3">
        <v>-24500</v>
      </c>
      <c r="C133" s="11">
        <v>1</v>
      </c>
      <c r="D133" s="11">
        <f t="shared" si="6"/>
        <v>907</v>
      </c>
      <c r="E133" s="11">
        <f t="shared" si="7"/>
        <v>0</v>
      </c>
      <c r="F133" s="11">
        <f t="shared" si="5"/>
        <v>-22221500</v>
      </c>
      <c r="G133" s="11" t="s">
        <v>609</v>
      </c>
    </row>
    <row r="134" spans="1:11">
      <c r="A134" s="11" t="s">
        <v>610</v>
      </c>
      <c r="B134" s="3">
        <v>-95000</v>
      </c>
      <c r="C134" s="11">
        <v>4</v>
      </c>
      <c r="D134" s="11">
        <f t="shared" si="6"/>
        <v>906</v>
      </c>
      <c r="E134" s="11">
        <f t="shared" si="7"/>
        <v>0</v>
      </c>
      <c r="F134" s="11">
        <f t="shared" si="5"/>
        <v>-86070000</v>
      </c>
      <c r="G134" s="11" t="s">
        <v>459</v>
      </c>
    </row>
    <row r="135" spans="1:11">
      <c r="A135" s="11" t="s">
        <v>612</v>
      </c>
      <c r="B135" s="3">
        <v>-200000</v>
      </c>
      <c r="C135" s="11">
        <v>2</v>
      </c>
      <c r="D135" s="11">
        <f t="shared" si="6"/>
        <v>902</v>
      </c>
      <c r="E135" s="11">
        <f t="shared" si="7"/>
        <v>0</v>
      </c>
      <c r="F135" s="11">
        <f t="shared" si="5"/>
        <v>-180400000</v>
      </c>
      <c r="G135" s="11" t="s">
        <v>613</v>
      </c>
    </row>
    <row r="136" spans="1:11">
      <c r="A136" s="11" t="s">
        <v>615</v>
      </c>
      <c r="B136" s="3">
        <v>50000000</v>
      </c>
      <c r="C136" s="11">
        <v>1</v>
      </c>
      <c r="D136" s="11">
        <f t="shared" si="6"/>
        <v>900</v>
      </c>
      <c r="E136" s="11">
        <f t="shared" si="7"/>
        <v>1</v>
      </c>
      <c r="F136" s="11">
        <f t="shared" si="5"/>
        <v>44950000000</v>
      </c>
      <c r="G136" s="11" t="s">
        <v>616</v>
      </c>
    </row>
    <row r="137" spans="1:11">
      <c r="A137" s="11" t="s">
        <v>621</v>
      </c>
      <c r="B137" s="3">
        <v>12000000</v>
      </c>
      <c r="C137" s="11">
        <v>2</v>
      </c>
      <c r="D137" s="11">
        <f t="shared" si="6"/>
        <v>899</v>
      </c>
      <c r="E137" s="11">
        <f t="shared" si="7"/>
        <v>1</v>
      </c>
      <c r="F137" s="11">
        <f t="shared" si="5"/>
        <v>10776000000</v>
      </c>
      <c r="G137" s="11" t="s">
        <v>616</v>
      </c>
    </row>
    <row r="138" spans="1:11">
      <c r="A138" s="11" t="s">
        <v>623</v>
      </c>
      <c r="B138" s="3">
        <v>2000000</v>
      </c>
      <c r="C138" s="11">
        <v>1</v>
      </c>
      <c r="D138" s="11">
        <f t="shared" si="6"/>
        <v>897</v>
      </c>
      <c r="E138" s="11">
        <f t="shared" si="7"/>
        <v>1</v>
      </c>
      <c r="F138" s="11">
        <f t="shared" si="5"/>
        <v>1792000000</v>
      </c>
      <c r="G138" s="11" t="s">
        <v>625</v>
      </c>
    </row>
    <row r="139" spans="1:11">
      <c r="A139" s="11" t="s">
        <v>627</v>
      </c>
      <c r="B139" s="3">
        <v>87538</v>
      </c>
      <c r="C139" s="11">
        <v>13</v>
      </c>
      <c r="D139" s="11">
        <f t="shared" si="6"/>
        <v>896</v>
      </c>
      <c r="E139" s="11">
        <f t="shared" si="7"/>
        <v>1</v>
      </c>
      <c r="F139" s="11">
        <f t="shared" si="5"/>
        <v>78346510</v>
      </c>
      <c r="G139" s="11" t="s">
        <v>375</v>
      </c>
    </row>
    <row r="140" spans="1:11">
      <c r="A140" s="11" t="s">
        <v>649</v>
      </c>
      <c r="B140" s="3">
        <v>-3000900</v>
      </c>
      <c r="C140" s="11">
        <v>1</v>
      </c>
      <c r="D140" s="11">
        <f t="shared" si="6"/>
        <v>883</v>
      </c>
      <c r="E140" s="11">
        <f t="shared" si="7"/>
        <v>0</v>
      </c>
      <c r="F140" s="11">
        <f t="shared" si="5"/>
        <v>-2649794700</v>
      </c>
      <c r="G140" s="11" t="s">
        <v>650</v>
      </c>
    </row>
    <row r="141" spans="1:11">
      <c r="A141" s="11" t="s">
        <v>666</v>
      </c>
      <c r="B141" s="3">
        <v>-3000900</v>
      </c>
      <c r="C141" s="11">
        <v>17</v>
      </c>
      <c r="D141" s="11">
        <f t="shared" si="6"/>
        <v>882</v>
      </c>
      <c r="E141" s="11">
        <f t="shared" si="7"/>
        <v>0</v>
      </c>
      <c r="F141" s="11">
        <f t="shared" si="5"/>
        <v>-2646793800</v>
      </c>
      <c r="G141" s="11" t="s">
        <v>650</v>
      </c>
      <c r="K141" t="s">
        <v>25</v>
      </c>
    </row>
    <row r="142" spans="1:11">
      <c r="A142" s="11" t="s">
        <v>630</v>
      </c>
      <c r="B142" s="3">
        <v>602025</v>
      </c>
      <c r="C142" s="11">
        <v>0</v>
      </c>
      <c r="D142" s="11">
        <f t="shared" si="6"/>
        <v>865</v>
      </c>
      <c r="E142" s="11">
        <f t="shared" si="7"/>
        <v>1</v>
      </c>
      <c r="F142" s="11">
        <f t="shared" si="5"/>
        <v>520149600</v>
      </c>
      <c r="G142" s="11" t="s">
        <v>668</v>
      </c>
    </row>
    <row r="143" spans="1:11">
      <c r="A143" s="11" t="s">
        <v>630</v>
      </c>
      <c r="B143" s="3">
        <v>-46000000</v>
      </c>
      <c r="C143" s="11">
        <v>31</v>
      </c>
      <c r="D143" s="11">
        <f t="shared" si="6"/>
        <v>865</v>
      </c>
      <c r="E143" s="11">
        <f t="shared" si="7"/>
        <v>0</v>
      </c>
      <c r="F143" s="11">
        <f t="shared" si="5"/>
        <v>-39790000000</v>
      </c>
      <c r="G143" s="11" t="s">
        <v>671</v>
      </c>
    </row>
    <row r="144" spans="1:11">
      <c r="A144" s="11" t="s">
        <v>631</v>
      </c>
      <c r="B144" s="3">
        <v>154107</v>
      </c>
      <c r="C144" s="11">
        <v>1</v>
      </c>
      <c r="D144" s="11">
        <f t="shared" si="6"/>
        <v>834</v>
      </c>
      <c r="E144" s="11">
        <f t="shared" si="7"/>
        <v>1</v>
      </c>
      <c r="F144" s="11">
        <f t="shared" si="5"/>
        <v>128371131</v>
      </c>
      <c r="G144" s="11" t="s">
        <v>694</v>
      </c>
    </row>
    <row r="145" spans="1:11">
      <c r="A145" s="11" t="s">
        <v>700</v>
      </c>
      <c r="B145" s="3">
        <v>3000000</v>
      </c>
      <c r="C145" s="11">
        <v>3</v>
      </c>
      <c r="D145" s="11">
        <f t="shared" si="6"/>
        <v>833</v>
      </c>
      <c r="E145" s="11">
        <f t="shared" si="7"/>
        <v>1</v>
      </c>
      <c r="F145" s="11">
        <f t="shared" si="5"/>
        <v>2496000000</v>
      </c>
      <c r="G145" s="11" t="s">
        <v>701</v>
      </c>
    </row>
    <row r="146" spans="1:11">
      <c r="A146" s="11" t="s">
        <v>702</v>
      </c>
      <c r="B146" s="3">
        <v>-200000</v>
      </c>
      <c r="C146" s="11">
        <v>5</v>
      </c>
      <c r="D146" s="11">
        <f t="shared" si="6"/>
        <v>830</v>
      </c>
      <c r="E146" s="11">
        <f t="shared" si="7"/>
        <v>0</v>
      </c>
      <c r="F146" s="11">
        <f t="shared" si="5"/>
        <v>-166000000</v>
      </c>
      <c r="G146" s="11" t="s">
        <v>158</v>
      </c>
    </row>
    <row r="147" spans="1:11">
      <c r="A147" s="11" t="s">
        <v>703</v>
      </c>
      <c r="B147" s="3">
        <v>-200000</v>
      </c>
      <c r="C147" s="11">
        <v>1</v>
      </c>
      <c r="D147" s="11">
        <f t="shared" si="6"/>
        <v>825</v>
      </c>
      <c r="E147" s="11">
        <f t="shared" si="7"/>
        <v>0</v>
      </c>
      <c r="F147" s="11">
        <f t="shared" si="5"/>
        <v>-165000000</v>
      </c>
      <c r="G147" s="11" t="s">
        <v>158</v>
      </c>
      <c r="K147" t="s">
        <v>25</v>
      </c>
    </row>
    <row r="148" spans="1:11">
      <c r="A148" s="11" t="s">
        <v>704</v>
      </c>
      <c r="B148" s="3">
        <v>-200000</v>
      </c>
      <c r="C148" s="11">
        <v>4</v>
      </c>
      <c r="D148" s="11">
        <f t="shared" si="6"/>
        <v>824</v>
      </c>
      <c r="E148" s="11">
        <f t="shared" si="7"/>
        <v>0</v>
      </c>
      <c r="F148" s="11">
        <f t="shared" si="5"/>
        <v>-164800000</v>
      </c>
      <c r="G148" s="11" t="s">
        <v>158</v>
      </c>
    </row>
    <row r="149" spans="1:11">
      <c r="A149" s="11" t="s">
        <v>634</v>
      </c>
      <c r="B149" s="3">
        <v>-200000</v>
      </c>
      <c r="C149" s="11">
        <v>1</v>
      </c>
      <c r="D149" s="11">
        <f t="shared" si="6"/>
        <v>820</v>
      </c>
      <c r="E149" s="11">
        <f t="shared" si="7"/>
        <v>0</v>
      </c>
      <c r="F149" s="11">
        <f t="shared" si="5"/>
        <v>-164000000</v>
      </c>
      <c r="G149" s="11" t="s">
        <v>158</v>
      </c>
    </row>
    <row r="150" spans="1:11">
      <c r="A150" s="11" t="s">
        <v>710</v>
      </c>
      <c r="B150" s="3">
        <v>24073400</v>
      </c>
      <c r="C150" s="11">
        <v>2</v>
      </c>
      <c r="D150" s="11">
        <f t="shared" si="6"/>
        <v>819</v>
      </c>
      <c r="E150" s="11">
        <f t="shared" si="7"/>
        <v>1</v>
      </c>
      <c r="F150" s="11">
        <f t="shared" si="5"/>
        <v>19692041200</v>
      </c>
      <c r="G150" s="11" t="s">
        <v>711</v>
      </c>
    </row>
    <row r="151" spans="1:11">
      <c r="A151" s="11" t="s">
        <v>719</v>
      </c>
      <c r="B151" s="3">
        <v>-200000</v>
      </c>
      <c r="C151" s="11">
        <v>6</v>
      </c>
      <c r="D151" s="11">
        <f t="shared" si="6"/>
        <v>817</v>
      </c>
      <c r="E151" s="11">
        <f t="shared" si="7"/>
        <v>0</v>
      </c>
      <c r="F151" s="11">
        <f t="shared" si="5"/>
        <v>-163400000</v>
      </c>
      <c r="G151" s="11" t="s">
        <v>158</v>
      </c>
    </row>
    <row r="152" spans="1:11">
      <c r="A152" s="11" t="s">
        <v>720</v>
      </c>
      <c r="B152" s="3">
        <v>-30000000</v>
      </c>
      <c r="C152" s="11">
        <v>1</v>
      </c>
      <c r="D152" s="11">
        <f t="shared" si="6"/>
        <v>811</v>
      </c>
      <c r="E152" s="11">
        <f t="shared" si="7"/>
        <v>0</v>
      </c>
      <c r="F152" s="11">
        <f t="shared" si="5"/>
        <v>-24330000000</v>
      </c>
      <c r="G152" s="11" t="s">
        <v>721</v>
      </c>
    </row>
    <row r="153" spans="1:11">
      <c r="A153" s="11" t="s">
        <v>728</v>
      </c>
      <c r="B153" s="3">
        <v>-52000</v>
      </c>
      <c r="C153" s="11">
        <v>0</v>
      </c>
      <c r="D153" s="11">
        <f t="shared" si="6"/>
        <v>810</v>
      </c>
      <c r="E153" s="11">
        <f t="shared" si="7"/>
        <v>0</v>
      </c>
      <c r="F153" s="11">
        <f t="shared" si="5"/>
        <v>-42120000</v>
      </c>
      <c r="G153" s="11" t="s">
        <v>729</v>
      </c>
    </row>
    <row r="154" spans="1:11">
      <c r="A154" s="11" t="s">
        <v>728</v>
      </c>
      <c r="B154" s="3">
        <v>-136000</v>
      </c>
      <c r="C154" s="11">
        <v>5</v>
      </c>
      <c r="D154" s="11">
        <f t="shared" si="6"/>
        <v>810</v>
      </c>
      <c r="E154" s="11">
        <f t="shared" si="7"/>
        <v>0</v>
      </c>
      <c r="F154" s="11">
        <f t="shared" si="5"/>
        <v>-110160000</v>
      </c>
      <c r="G154" s="11" t="s">
        <v>730</v>
      </c>
    </row>
    <row r="155" spans="1:11">
      <c r="A155" s="11" t="s">
        <v>732</v>
      </c>
      <c r="B155" s="3">
        <v>3000000</v>
      </c>
      <c r="C155" s="11">
        <v>1</v>
      </c>
      <c r="D155" s="11">
        <f t="shared" si="6"/>
        <v>805</v>
      </c>
      <c r="E155" s="11">
        <f t="shared" si="7"/>
        <v>1</v>
      </c>
      <c r="F155" s="11">
        <f t="shared" si="5"/>
        <v>2412000000</v>
      </c>
      <c r="G155" s="11" t="s">
        <v>733</v>
      </c>
    </row>
    <row r="156" spans="1:11">
      <c r="A156" s="11" t="s">
        <v>632</v>
      </c>
      <c r="B156" s="3">
        <v>189103</v>
      </c>
      <c r="C156" s="11">
        <v>0</v>
      </c>
      <c r="D156" s="11">
        <f t="shared" si="6"/>
        <v>804</v>
      </c>
      <c r="E156" s="11">
        <f t="shared" si="7"/>
        <v>1</v>
      </c>
      <c r="F156" s="11">
        <f t="shared" si="5"/>
        <v>151849709</v>
      </c>
      <c r="G156" s="11" t="s">
        <v>734</v>
      </c>
    </row>
    <row r="157" spans="1:11">
      <c r="A157" s="11" t="s">
        <v>632</v>
      </c>
      <c r="B157" s="3">
        <v>24227700</v>
      </c>
      <c r="C157" s="11">
        <v>8</v>
      </c>
      <c r="D157" s="11">
        <f t="shared" si="6"/>
        <v>804</v>
      </c>
      <c r="E157" s="11">
        <f t="shared" si="7"/>
        <v>1</v>
      </c>
      <c r="F157" s="11">
        <f t="shared" si="5"/>
        <v>19454843100</v>
      </c>
      <c r="G157" s="11" t="s">
        <v>735</v>
      </c>
    </row>
    <row r="158" spans="1:11">
      <c r="A158" s="11" t="s">
        <v>753</v>
      </c>
      <c r="B158" s="3">
        <v>24295200</v>
      </c>
      <c r="C158" s="11">
        <v>0</v>
      </c>
      <c r="D158" s="11">
        <f t="shared" si="6"/>
        <v>796</v>
      </c>
      <c r="E158" s="11">
        <f t="shared" si="7"/>
        <v>1</v>
      </c>
      <c r="F158" s="11">
        <f t="shared" si="5"/>
        <v>19314684000</v>
      </c>
      <c r="G158" s="11" t="s">
        <v>749</v>
      </c>
    </row>
    <row r="159" spans="1:11">
      <c r="A159" s="11" t="s">
        <v>753</v>
      </c>
      <c r="B159" s="3">
        <v>-201000</v>
      </c>
      <c r="C159" s="11">
        <v>5</v>
      </c>
      <c r="D159" s="11">
        <f t="shared" si="6"/>
        <v>796</v>
      </c>
      <c r="E159" s="11">
        <f t="shared" si="7"/>
        <v>0</v>
      </c>
      <c r="F159" s="11">
        <f t="shared" si="5"/>
        <v>-159996000</v>
      </c>
      <c r="G159" s="11" t="s">
        <v>756</v>
      </c>
    </row>
    <row r="160" spans="1:11">
      <c r="A160" s="11" t="s">
        <v>757</v>
      </c>
      <c r="B160" s="3">
        <v>-200000</v>
      </c>
      <c r="C160" s="11">
        <v>3</v>
      </c>
      <c r="D160" s="11">
        <f t="shared" si="6"/>
        <v>791</v>
      </c>
      <c r="E160" s="11">
        <f t="shared" si="7"/>
        <v>0</v>
      </c>
      <c r="F160" s="11">
        <f t="shared" si="5"/>
        <v>-158200000</v>
      </c>
      <c r="G160" s="11" t="s">
        <v>758</v>
      </c>
    </row>
    <row r="161" spans="1:7">
      <c r="A161" s="11" t="s">
        <v>764</v>
      </c>
      <c r="B161" s="3">
        <v>-200000</v>
      </c>
      <c r="C161" s="11">
        <v>4</v>
      </c>
      <c r="D161" s="11">
        <f t="shared" si="6"/>
        <v>788</v>
      </c>
      <c r="E161" s="11">
        <f t="shared" si="7"/>
        <v>0</v>
      </c>
      <c r="F161" s="11">
        <f t="shared" si="5"/>
        <v>-157600000</v>
      </c>
      <c r="G161" s="11" t="s">
        <v>758</v>
      </c>
    </row>
    <row r="162" spans="1:7">
      <c r="A162" s="11" t="s">
        <v>766</v>
      </c>
      <c r="B162" s="3">
        <v>-200000</v>
      </c>
      <c r="C162" s="11">
        <v>3</v>
      </c>
      <c r="D162" s="11">
        <f t="shared" si="6"/>
        <v>784</v>
      </c>
      <c r="E162" s="11">
        <f t="shared" si="7"/>
        <v>0</v>
      </c>
      <c r="F162" s="11">
        <f t="shared" si="5"/>
        <v>-156800000</v>
      </c>
      <c r="G162" s="11" t="s">
        <v>758</v>
      </c>
    </row>
    <row r="163" spans="1:7">
      <c r="A163" s="11" t="s">
        <v>767</v>
      </c>
      <c r="B163" s="3">
        <v>-200000</v>
      </c>
      <c r="C163" s="11">
        <v>7</v>
      </c>
      <c r="D163" s="11">
        <f t="shared" si="6"/>
        <v>781</v>
      </c>
      <c r="E163" s="11">
        <f t="shared" si="7"/>
        <v>0</v>
      </c>
      <c r="F163" s="11">
        <f t="shared" si="5"/>
        <v>-156200000</v>
      </c>
      <c r="G163" s="11" t="s">
        <v>758</v>
      </c>
    </row>
    <row r="164" spans="1:7">
      <c r="A164" s="11" t="s">
        <v>633</v>
      </c>
      <c r="B164" s="3">
        <v>457674</v>
      </c>
      <c r="C164" s="11">
        <v>3</v>
      </c>
      <c r="D164" s="11">
        <f t="shared" si="6"/>
        <v>774</v>
      </c>
      <c r="E164" s="11">
        <f t="shared" si="7"/>
        <v>1</v>
      </c>
      <c r="F164" s="11">
        <f t="shared" si="5"/>
        <v>353782002</v>
      </c>
      <c r="G164" s="11" t="s">
        <v>771</v>
      </c>
    </row>
    <row r="165" spans="1:7">
      <c r="A165" s="11" t="s">
        <v>776</v>
      </c>
      <c r="B165" s="3">
        <v>2700000</v>
      </c>
      <c r="C165" s="11">
        <v>0</v>
      </c>
      <c r="D165" s="11">
        <f t="shared" si="6"/>
        <v>771</v>
      </c>
      <c r="E165" s="11">
        <f t="shared" si="7"/>
        <v>1</v>
      </c>
      <c r="F165" s="11">
        <f t="shared" si="5"/>
        <v>2079000000</v>
      </c>
      <c r="G165" s="11" t="s">
        <v>777</v>
      </c>
    </row>
    <row r="166" spans="1:7">
      <c r="A166" s="11" t="s">
        <v>776</v>
      </c>
      <c r="B166" s="3">
        <v>2500000</v>
      </c>
      <c r="C166" s="11">
        <v>7</v>
      </c>
      <c r="D166" s="11">
        <f t="shared" si="6"/>
        <v>771</v>
      </c>
      <c r="E166" s="11">
        <f t="shared" si="7"/>
        <v>1</v>
      </c>
      <c r="F166" s="11">
        <f t="shared" si="5"/>
        <v>1925000000</v>
      </c>
      <c r="G166" s="11" t="s">
        <v>778</v>
      </c>
    </row>
    <row r="167" spans="1:7">
      <c r="A167" s="11" t="s">
        <v>790</v>
      </c>
      <c r="B167" s="3">
        <v>-200000</v>
      </c>
      <c r="C167" s="11">
        <v>2</v>
      </c>
      <c r="D167" s="11">
        <f t="shared" si="6"/>
        <v>764</v>
      </c>
      <c r="E167" s="11">
        <f t="shared" si="7"/>
        <v>0</v>
      </c>
      <c r="F167" s="11">
        <f t="shared" si="5"/>
        <v>-152800000</v>
      </c>
      <c r="G167" s="11" t="s">
        <v>502</v>
      </c>
    </row>
    <row r="168" spans="1:7">
      <c r="A168" s="11" t="s">
        <v>792</v>
      </c>
      <c r="B168" s="3">
        <v>-200000</v>
      </c>
      <c r="C168" s="11">
        <v>6</v>
      </c>
      <c r="D168" s="11">
        <f t="shared" si="6"/>
        <v>762</v>
      </c>
      <c r="E168" s="11">
        <f t="shared" si="7"/>
        <v>0</v>
      </c>
      <c r="F168" s="11">
        <f t="shared" si="5"/>
        <v>-152400000</v>
      </c>
      <c r="G168" s="11" t="s">
        <v>502</v>
      </c>
    </row>
    <row r="169" spans="1:7">
      <c r="A169" s="11" t="s">
        <v>794</v>
      </c>
      <c r="B169" s="3">
        <v>-200000</v>
      </c>
      <c r="C169" s="11">
        <v>3</v>
      </c>
      <c r="D169" s="11">
        <f t="shared" si="6"/>
        <v>756</v>
      </c>
      <c r="E169" s="11">
        <f t="shared" si="7"/>
        <v>0</v>
      </c>
      <c r="F169" s="11">
        <f t="shared" si="5"/>
        <v>-151200000</v>
      </c>
      <c r="G169" s="11" t="s">
        <v>502</v>
      </c>
    </row>
    <row r="170" spans="1:7">
      <c r="A170" s="11" t="s">
        <v>799</v>
      </c>
      <c r="B170" s="3">
        <v>-200000</v>
      </c>
      <c r="C170" s="11">
        <v>0</v>
      </c>
      <c r="D170" s="11">
        <f t="shared" si="6"/>
        <v>753</v>
      </c>
      <c r="E170" s="11">
        <f t="shared" si="7"/>
        <v>0</v>
      </c>
      <c r="F170" s="11">
        <f t="shared" si="5"/>
        <v>-150600000</v>
      </c>
      <c r="G170" s="11" t="s">
        <v>502</v>
      </c>
    </row>
    <row r="171" spans="1:7">
      <c r="A171" s="11" t="s">
        <v>799</v>
      </c>
      <c r="B171" s="3">
        <v>3000000</v>
      </c>
      <c r="C171" s="11">
        <v>3</v>
      </c>
      <c r="D171" s="11">
        <f t="shared" si="6"/>
        <v>753</v>
      </c>
      <c r="E171" s="11">
        <f t="shared" si="7"/>
        <v>1</v>
      </c>
      <c r="F171" s="11">
        <f t="shared" si="5"/>
        <v>2256000000</v>
      </c>
      <c r="G171" s="11" t="s">
        <v>800</v>
      </c>
    </row>
    <row r="172" spans="1:7">
      <c r="A172" s="11" t="s">
        <v>801</v>
      </c>
      <c r="B172" s="3">
        <v>-200000</v>
      </c>
      <c r="C172" s="11">
        <v>1</v>
      </c>
      <c r="D172" s="11">
        <f t="shared" si="6"/>
        <v>750</v>
      </c>
      <c r="E172" s="11">
        <f t="shared" si="7"/>
        <v>0</v>
      </c>
      <c r="F172" s="11">
        <f t="shared" si="5"/>
        <v>-150000000</v>
      </c>
      <c r="G172" s="11" t="s">
        <v>158</v>
      </c>
    </row>
    <row r="173" spans="1:7">
      <c r="A173" s="11" t="s">
        <v>801</v>
      </c>
      <c r="B173" s="3">
        <v>3000000</v>
      </c>
      <c r="C173" s="11">
        <v>1</v>
      </c>
      <c r="D173" s="11">
        <f t="shared" si="6"/>
        <v>749</v>
      </c>
      <c r="E173" s="11">
        <f t="shared" si="7"/>
        <v>1</v>
      </c>
      <c r="F173" s="11">
        <f t="shared" si="5"/>
        <v>2244000000</v>
      </c>
      <c r="G173" s="11" t="s">
        <v>803</v>
      </c>
    </row>
    <row r="174" spans="1:7">
      <c r="A174" s="11" t="s">
        <v>802</v>
      </c>
      <c r="B174" s="3">
        <v>2000000</v>
      </c>
      <c r="C174" s="11">
        <v>1</v>
      </c>
      <c r="D174" s="11">
        <f t="shared" si="6"/>
        <v>748</v>
      </c>
      <c r="E174" s="11">
        <f t="shared" si="7"/>
        <v>1</v>
      </c>
      <c r="F174" s="11">
        <f t="shared" si="5"/>
        <v>1494000000</v>
      </c>
      <c r="G174" s="11" t="s">
        <v>804</v>
      </c>
    </row>
    <row r="175" spans="1:7">
      <c r="A175" s="11" t="s">
        <v>802</v>
      </c>
      <c r="B175" s="3">
        <v>1300000</v>
      </c>
      <c r="C175" s="11">
        <v>2</v>
      </c>
      <c r="D175" s="11">
        <f t="shared" si="6"/>
        <v>747</v>
      </c>
      <c r="E175" s="11">
        <f t="shared" si="7"/>
        <v>1</v>
      </c>
      <c r="F175" s="11">
        <f t="shared" si="5"/>
        <v>969800000</v>
      </c>
      <c r="G175" s="11" t="s">
        <v>805</v>
      </c>
    </row>
    <row r="176" spans="1:7">
      <c r="A176" s="11" t="s">
        <v>806</v>
      </c>
      <c r="B176" s="3">
        <v>-200000</v>
      </c>
      <c r="C176" s="11">
        <v>0</v>
      </c>
      <c r="D176" s="11">
        <f t="shared" si="6"/>
        <v>745</v>
      </c>
      <c r="E176" s="11">
        <f t="shared" si="7"/>
        <v>0</v>
      </c>
      <c r="F176" s="11">
        <f t="shared" si="5"/>
        <v>-149000000</v>
      </c>
      <c r="G176" s="11" t="s">
        <v>758</v>
      </c>
    </row>
    <row r="177" spans="1:7">
      <c r="A177" s="11" t="s">
        <v>806</v>
      </c>
      <c r="B177" s="3">
        <v>1700000</v>
      </c>
      <c r="C177" s="11">
        <v>1</v>
      </c>
      <c r="D177" s="11">
        <f t="shared" si="6"/>
        <v>745</v>
      </c>
      <c r="E177" s="11">
        <f t="shared" si="7"/>
        <v>1</v>
      </c>
      <c r="F177" s="11">
        <f t="shared" si="5"/>
        <v>1264800000</v>
      </c>
      <c r="G177" s="11" t="s">
        <v>807</v>
      </c>
    </row>
    <row r="178" spans="1:7">
      <c r="A178" s="11" t="s">
        <v>808</v>
      </c>
      <c r="B178" s="3">
        <v>-200000</v>
      </c>
      <c r="C178" s="11">
        <v>1</v>
      </c>
      <c r="D178" s="11">
        <f t="shared" si="6"/>
        <v>744</v>
      </c>
      <c r="E178" s="11">
        <f t="shared" si="7"/>
        <v>0</v>
      </c>
      <c r="F178" s="11">
        <f t="shared" si="5"/>
        <v>-148800000</v>
      </c>
      <c r="G178" s="11" t="s">
        <v>502</v>
      </c>
    </row>
    <row r="179" spans="1:7">
      <c r="A179" s="11" t="s">
        <v>810</v>
      </c>
      <c r="B179" s="3">
        <v>571492</v>
      </c>
      <c r="C179" s="11">
        <v>3</v>
      </c>
      <c r="D179" s="11">
        <f t="shared" si="6"/>
        <v>743</v>
      </c>
      <c r="E179" s="11">
        <f t="shared" si="7"/>
        <v>1</v>
      </c>
      <c r="F179" s="11">
        <f t="shared" si="5"/>
        <v>424047064</v>
      </c>
      <c r="G179" s="11" t="s">
        <v>242</v>
      </c>
    </row>
    <row r="180" spans="1:7">
      <c r="A180" s="11" t="s">
        <v>815</v>
      </c>
      <c r="B180" s="3">
        <v>3000000</v>
      </c>
      <c r="C180" s="11">
        <v>7</v>
      </c>
      <c r="D180" s="11">
        <f t="shared" si="6"/>
        <v>740</v>
      </c>
      <c r="E180" s="11">
        <f t="shared" si="7"/>
        <v>1</v>
      </c>
      <c r="F180" s="11">
        <f t="shared" si="5"/>
        <v>2217000000</v>
      </c>
      <c r="G180" s="11" t="s">
        <v>818</v>
      </c>
    </row>
    <row r="181" spans="1:7">
      <c r="A181" s="11" t="s">
        <v>827</v>
      </c>
      <c r="B181" s="3">
        <v>2000000</v>
      </c>
      <c r="C181" s="11">
        <v>8</v>
      </c>
      <c r="D181" s="11">
        <f t="shared" si="6"/>
        <v>733</v>
      </c>
      <c r="E181" s="11">
        <f t="shared" si="7"/>
        <v>1</v>
      </c>
      <c r="F181" s="11">
        <f t="shared" si="5"/>
        <v>1464000000</v>
      </c>
      <c r="G181" s="11" t="s">
        <v>828</v>
      </c>
    </row>
    <row r="182" spans="1:7">
      <c r="A182" s="11" t="s">
        <v>839</v>
      </c>
      <c r="B182" s="3">
        <v>-2200700</v>
      </c>
      <c r="C182" s="11">
        <v>12</v>
      </c>
      <c r="D182" s="11">
        <f t="shared" si="6"/>
        <v>725</v>
      </c>
      <c r="E182" s="11">
        <f t="shared" si="7"/>
        <v>0</v>
      </c>
      <c r="F182" s="11">
        <f t="shared" si="5"/>
        <v>-1595507500</v>
      </c>
      <c r="G182" s="11" t="s">
        <v>841</v>
      </c>
    </row>
    <row r="183" spans="1:7">
      <c r="A183" s="11" t="s">
        <v>849</v>
      </c>
      <c r="B183" s="3">
        <v>675087</v>
      </c>
      <c r="C183" s="11">
        <v>30</v>
      </c>
      <c r="D183" s="11">
        <f t="shared" si="6"/>
        <v>713</v>
      </c>
      <c r="E183" s="11">
        <f t="shared" si="7"/>
        <v>1</v>
      </c>
      <c r="F183" s="11">
        <f t="shared" si="5"/>
        <v>480661944</v>
      </c>
      <c r="G183" s="11" t="s">
        <v>264</v>
      </c>
    </row>
    <row r="184" spans="1:7">
      <c r="A184" s="11" t="s">
        <v>885</v>
      </c>
      <c r="B184" s="3">
        <v>677000</v>
      </c>
      <c r="C184" s="11">
        <v>15</v>
      </c>
      <c r="D184" s="11">
        <f>D185+C184</f>
        <v>683</v>
      </c>
      <c r="E184" s="11">
        <f t="shared" si="7"/>
        <v>1</v>
      </c>
      <c r="F184" s="11">
        <f t="shared" si="5"/>
        <v>461714000</v>
      </c>
      <c r="G184" s="11" t="s">
        <v>400</v>
      </c>
    </row>
    <row r="185" spans="1:7">
      <c r="A185" s="11" t="s">
        <v>910</v>
      </c>
      <c r="B185" s="3">
        <v>-10000</v>
      </c>
      <c r="C185" s="11">
        <v>5</v>
      </c>
      <c r="D185" s="11">
        <f t="shared" si="6"/>
        <v>668</v>
      </c>
      <c r="E185" s="11">
        <f t="shared" si="7"/>
        <v>0</v>
      </c>
      <c r="F185" s="11">
        <f t="shared" si="5"/>
        <v>-6680000</v>
      </c>
      <c r="G185" s="11" t="s">
        <v>916</v>
      </c>
    </row>
    <row r="186" spans="1:7">
      <c r="A186" s="11" t="s">
        <v>927</v>
      </c>
      <c r="B186" s="3">
        <v>-80500000</v>
      </c>
      <c r="C186" s="11">
        <v>5</v>
      </c>
      <c r="D186" s="11">
        <f t="shared" ref="D186:D275" si="8">D187+C186</f>
        <v>663</v>
      </c>
      <c r="E186" s="11">
        <f t="shared" si="7"/>
        <v>0</v>
      </c>
      <c r="F186" s="11">
        <f t="shared" si="5"/>
        <v>-53371500000</v>
      </c>
      <c r="G186" s="11" t="s">
        <v>1016</v>
      </c>
    </row>
    <row r="187" spans="1:7">
      <c r="A187" s="11" t="s">
        <v>1015</v>
      </c>
      <c r="B187" s="3">
        <v>-1100000</v>
      </c>
      <c r="C187" s="11">
        <v>0</v>
      </c>
      <c r="D187" s="11">
        <f t="shared" si="8"/>
        <v>658</v>
      </c>
      <c r="E187" s="11">
        <f t="shared" si="7"/>
        <v>0</v>
      </c>
      <c r="F187" s="11">
        <f t="shared" si="5"/>
        <v>-723800000</v>
      </c>
      <c r="G187" s="11" t="s">
        <v>1016</v>
      </c>
    </row>
    <row r="188" spans="1:7">
      <c r="A188" s="11" t="s">
        <v>1015</v>
      </c>
      <c r="B188" s="3">
        <v>3000000</v>
      </c>
      <c r="C188" s="11">
        <v>1</v>
      </c>
      <c r="D188" s="11">
        <f t="shared" si="8"/>
        <v>658</v>
      </c>
      <c r="E188" s="11">
        <f t="shared" si="7"/>
        <v>1</v>
      </c>
      <c r="F188" s="11">
        <f t="shared" si="5"/>
        <v>1971000000</v>
      </c>
      <c r="G188" s="11" t="s">
        <v>1027</v>
      </c>
    </row>
    <row r="189" spans="1:7">
      <c r="A189" s="11" t="s">
        <v>1026</v>
      </c>
      <c r="B189" s="3">
        <v>2000000</v>
      </c>
      <c r="C189" s="11">
        <v>0</v>
      </c>
      <c r="D189" s="11">
        <f t="shared" si="8"/>
        <v>657</v>
      </c>
      <c r="E189" s="11">
        <f t="shared" si="7"/>
        <v>1</v>
      </c>
      <c r="F189" s="11">
        <f t="shared" si="5"/>
        <v>1312000000</v>
      </c>
      <c r="G189" s="11" t="s">
        <v>1027</v>
      </c>
    </row>
    <row r="190" spans="1:7">
      <c r="A190" s="11" t="s">
        <v>1026</v>
      </c>
      <c r="B190" s="3">
        <v>-5000000</v>
      </c>
      <c r="C190" s="11">
        <v>1</v>
      </c>
      <c r="D190" s="11">
        <f t="shared" si="8"/>
        <v>657</v>
      </c>
      <c r="E190" s="11">
        <f t="shared" si="7"/>
        <v>0</v>
      </c>
      <c r="F190" s="11">
        <f t="shared" si="5"/>
        <v>-3285000000</v>
      </c>
      <c r="G190" s="11" t="s">
        <v>1016</v>
      </c>
    </row>
    <row r="191" spans="1:7">
      <c r="A191" s="11" t="s">
        <v>1032</v>
      </c>
      <c r="B191" s="3">
        <v>483248</v>
      </c>
      <c r="C191" s="11">
        <v>4</v>
      </c>
      <c r="D191" s="11">
        <f t="shared" si="8"/>
        <v>656</v>
      </c>
      <c r="E191" s="11">
        <f t="shared" si="7"/>
        <v>1</v>
      </c>
      <c r="F191" s="11">
        <f t="shared" si="5"/>
        <v>316527440</v>
      </c>
      <c r="G191" s="11" t="s">
        <v>1034</v>
      </c>
    </row>
    <row r="192" spans="1:7">
      <c r="A192" s="11" t="s">
        <v>1060</v>
      </c>
      <c r="B192" s="3">
        <v>-115300</v>
      </c>
      <c r="C192" s="11">
        <v>4</v>
      </c>
      <c r="D192" s="11">
        <f t="shared" si="8"/>
        <v>652</v>
      </c>
      <c r="E192" s="11">
        <f t="shared" si="7"/>
        <v>0</v>
      </c>
      <c r="F192" s="11">
        <f t="shared" si="5"/>
        <v>-75175600</v>
      </c>
      <c r="G192" s="11" t="s">
        <v>1061</v>
      </c>
    </row>
    <row r="193" spans="1:7">
      <c r="A193" s="11" t="s">
        <v>1071</v>
      </c>
      <c r="B193" s="3">
        <v>90000000</v>
      </c>
      <c r="C193" s="11">
        <v>7</v>
      </c>
      <c r="D193" s="11">
        <f t="shared" si="8"/>
        <v>648</v>
      </c>
      <c r="E193" s="11">
        <f t="shared" si="7"/>
        <v>1</v>
      </c>
      <c r="F193" s="11">
        <f t="shared" si="5"/>
        <v>58230000000</v>
      </c>
      <c r="G193" s="11" t="s">
        <v>1072</v>
      </c>
    </row>
    <row r="194" spans="1:7">
      <c r="A194" s="11" t="s">
        <v>1075</v>
      </c>
      <c r="B194" s="3">
        <v>52000000</v>
      </c>
      <c r="C194" s="11">
        <v>0</v>
      </c>
      <c r="D194" s="11">
        <f t="shared" si="8"/>
        <v>641</v>
      </c>
      <c r="E194" s="11">
        <f t="shared" si="7"/>
        <v>1</v>
      </c>
      <c r="F194" s="11">
        <f t="shared" si="5"/>
        <v>33280000000</v>
      </c>
      <c r="G194" s="11" t="s">
        <v>1080</v>
      </c>
    </row>
    <row r="195" spans="1:7">
      <c r="A195" s="11" t="s">
        <v>1075</v>
      </c>
      <c r="B195" s="3">
        <v>25000000</v>
      </c>
      <c r="C195" s="11">
        <v>0</v>
      </c>
      <c r="D195" s="11">
        <f t="shared" si="8"/>
        <v>641</v>
      </c>
      <c r="E195" s="11">
        <f t="shared" si="7"/>
        <v>1</v>
      </c>
      <c r="F195" s="99">
        <f t="shared" si="5"/>
        <v>16000000000</v>
      </c>
      <c r="G195" s="11" t="s">
        <v>1081</v>
      </c>
    </row>
    <row r="196" spans="1:7">
      <c r="A196" s="11" t="s">
        <v>1075</v>
      </c>
      <c r="B196" s="3">
        <v>-168000000</v>
      </c>
      <c r="C196" s="11">
        <v>7</v>
      </c>
      <c r="D196" s="99">
        <f t="shared" si="8"/>
        <v>641</v>
      </c>
      <c r="E196" s="99">
        <f t="shared" si="7"/>
        <v>0</v>
      </c>
      <c r="F196" s="99">
        <f t="shared" si="5"/>
        <v>-107688000000</v>
      </c>
      <c r="G196" s="11" t="s">
        <v>1082</v>
      </c>
    </row>
    <row r="197" spans="1:7">
      <c r="A197" s="11" t="s">
        <v>1128</v>
      </c>
      <c r="B197" s="3">
        <v>-165500</v>
      </c>
      <c r="C197" s="11">
        <v>4</v>
      </c>
      <c r="D197" s="99">
        <f t="shared" si="8"/>
        <v>634</v>
      </c>
      <c r="E197" s="99">
        <f t="shared" si="7"/>
        <v>0</v>
      </c>
      <c r="F197" s="99">
        <f t="shared" si="5"/>
        <v>-104927000</v>
      </c>
      <c r="G197" s="11" t="s">
        <v>1129</v>
      </c>
    </row>
    <row r="198" spans="1:7">
      <c r="A198" s="99" t="s">
        <v>1130</v>
      </c>
      <c r="B198" s="113">
        <v>-200000</v>
      </c>
      <c r="C198" s="99">
        <v>0</v>
      </c>
      <c r="D198" s="99">
        <f t="shared" si="8"/>
        <v>630</v>
      </c>
      <c r="E198" s="99">
        <f t="shared" si="7"/>
        <v>0</v>
      </c>
      <c r="F198" s="99">
        <f t="shared" si="5"/>
        <v>-126000000</v>
      </c>
      <c r="G198" s="99" t="s">
        <v>1131</v>
      </c>
    </row>
    <row r="199" spans="1:7">
      <c r="A199" s="99" t="s">
        <v>1130</v>
      </c>
      <c r="B199" s="113">
        <v>-46981</v>
      </c>
      <c r="C199" s="99">
        <v>3</v>
      </c>
      <c r="D199" s="99">
        <f t="shared" si="8"/>
        <v>630</v>
      </c>
      <c r="E199" s="99">
        <f t="shared" si="7"/>
        <v>0</v>
      </c>
      <c r="F199" s="99">
        <f t="shared" si="5"/>
        <v>-29598030</v>
      </c>
      <c r="G199" s="99" t="s">
        <v>870</v>
      </c>
    </row>
    <row r="200" spans="1:7">
      <c r="A200" s="99" t="s">
        <v>1140</v>
      </c>
      <c r="B200" s="113">
        <v>-4650</v>
      </c>
      <c r="C200" s="99">
        <v>2</v>
      </c>
      <c r="D200" s="99">
        <f t="shared" si="8"/>
        <v>627</v>
      </c>
      <c r="E200" s="99">
        <f t="shared" si="7"/>
        <v>0</v>
      </c>
      <c r="F200" s="99">
        <f t="shared" si="5"/>
        <v>-2915550</v>
      </c>
      <c r="G200" s="99" t="s">
        <v>870</v>
      </c>
    </row>
    <row r="201" spans="1:7">
      <c r="A201" s="99" t="s">
        <v>1142</v>
      </c>
      <c r="B201" s="113">
        <v>159828</v>
      </c>
      <c r="C201" s="99">
        <v>3</v>
      </c>
      <c r="D201" s="99">
        <f t="shared" si="8"/>
        <v>625</v>
      </c>
      <c r="E201" s="99">
        <f t="shared" si="7"/>
        <v>1</v>
      </c>
      <c r="F201" s="99">
        <f t="shared" si="5"/>
        <v>99732672</v>
      </c>
      <c r="G201" s="99" t="s">
        <v>510</v>
      </c>
    </row>
    <row r="202" spans="1:7">
      <c r="A202" s="99" t="s">
        <v>1153</v>
      </c>
      <c r="B202" s="113">
        <v>-300500</v>
      </c>
      <c r="C202" s="99">
        <v>0</v>
      </c>
      <c r="D202" s="99">
        <f t="shared" si="8"/>
        <v>622</v>
      </c>
      <c r="E202" s="99">
        <f t="shared" si="7"/>
        <v>0</v>
      </c>
      <c r="F202" s="99">
        <f t="shared" si="5"/>
        <v>-186911000</v>
      </c>
      <c r="G202" s="99" t="s">
        <v>1157</v>
      </c>
    </row>
    <row r="203" spans="1:7">
      <c r="A203" s="99" t="s">
        <v>1153</v>
      </c>
      <c r="B203" s="113">
        <v>6000000</v>
      </c>
      <c r="C203" s="99">
        <v>2</v>
      </c>
      <c r="D203" s="99">
        <f t="shared" si="8"/>
        <v>622</v>
      </c>
      <c r="E203" s="99">
        <f t="shared" si="7"/>
        <v>1</v>
      </c>
      <c r="F203" s="99">
        <f t="shared" si="5"/>
        <v>3726000000</v>
      </c>
      <c r="G203" s="99" t="s">
        <v>1158</v>
      </c>
    </row>
    <row r="204" spans="1:7">
      <c r="A204" s="99" t="s">
        <v>1162</v>
      </c>
      <c r="B204" s="113">
        <v>-685000</v>
      </c>
      <c r="C204" s="99">
        <v>1</v>
      </c>
      <c r="D204" s="99">
        <f t="shared" si="8"/>
        <v>620</v>
      </c>
      <c r="E204" s="99">
        <f t="shared" si="7"/>
        <v>0</v>
      </c>
      <c r="F204" s="99">
        <f t="shared" si="5"/>
        <v>-424700000</v>
      </c>
      <c r="G204" s="99" t="s">
        <v>1163</v>
      </c>
    </row>
    <row r="205" spans="1:7">
      <c r="A205" s="99" t="s">
        <v>1164</v>
      </c>
      <c r="B205" s="113">
        <v>-3000000</v>
      </c>
      <c r="C205" s="99">
        <v>1</v>
      </c>
      <c r="D205" s="99">
        <f t="shared" si="8"/>
        <v>619</v>
      </c>
      <c r="E205" s="99">
        <f t="shared" si="7"/>
        <v>0</v>
      </c>
      <c r="F205" s="99">
        <f t="shared" si="5"/>
        <v>-1857000000</v>
      </c>
      <c r="G205" s="99" t="s">
        <v>723</v>
      </c>
    </row>
    <row r="206" spans="1:7">
      <c r="A206" s="99" t="s">
        <v>1169</v>
      </c>
      <c r="B206" s="113">
        <v>-156000</v>
      </c>
      <c r="C206" s="99">
        <v>1</v>
      </c>
      <c r="D206" s="99">
        <f t="shared" si="8"/>
        <v>618</v>
      </c>
      <c r="E206" s="99">
        <f t="shared" si="7"/>
        <v>0</v>
      </c>
      <c r="F206" s="99">
        <f t="shared" si="5"/>
        <v>-96408000</v>
      </c>
      <c r="G206" s="99" t="s">
        <v>1170</v>
      </c>
    </row>
    <row r="207" spans="1:7">
      <c r="A207" s="99" t="s">
        <v>1172</v>
      </c>
      <c r="B207" s="113">
        <v>-66000</v>
      </c>
      <c r="C207" s="99">
        <v>1</v>
      </c>
      <c r="D207" s="99">
        <f t="shared" si="8"/>
        <v>617</v>
      </c>
      <c r="E207" s="99">
        <f t="shared" si="7"/>
        <v>0</v>
      </c>
      <c r="F207" s="99">
        <f t="shared" si="5"/>
        <v>-40722000</v>
      </c>
      <c r="G207" s="99" t="s">
        <v>1177</v>
      </c>
    </row>
    <row r="208" spans="1:7">
      <c r="A208" s="99" t="s">
        <v>1178</v>
      </c>
      <c r="B208" s="113">
        <v>-2500900</v>
      </c>
      <c r="C208" s="99">
        <v>2</v>
      </c>
      <c r="D208" s="99">
        <f t="shared" si="8"/>
        <v>616</v>
      </c>
      <c r="E208" s="99">
        <f t="shared" si="7"/>
        <v>0</v>
      </c>
      <c r="F208" s="99">
        <f t="shared" si="5"/>
        <v>-1540554400</v>
      </c>
      <c r="G208" s="99" t="s">
        <v>1185</v>
      </c>
    </row>
    <row r="209" spans="1:7">
      <c r="A209" s="99" t="s">
        <v>1194</v>
      </c>
      <c r="B209" s="113">
        <v>3000000</v>
      </c>
      <c r="C209" s="99">
        <v>0</v>
      </c>
      <c r="D209" s="99">
        <f t="shared" si="8"/>
        <v>614</v>
      </c>
      <c r="E209" s="99">
        <f t="shared" si="7"/>
        <v>1</v>
      </c>
      <c r="F209" s="99">
        <f t="shared" si="5"/>
        <v>1839000000</v>
      </c>
      <c r="G209" s="99" t="s">
        <v>1200</v>
      </c>
    </row>
    <row r="210" spans="1:7">
      <c r="A210" s="99" t="s">
        <v>1194</v>
      </c>
      <c r="B210" s="113">
        <v>-2601400</v>
      </c>
      <c r="C210" s="99">
        <v>2</v>
      </c>
      <c r="D210" s="99">
        <f t="shared" si="8"/>
        <v>614</v>
      </c>
      <c r="E210" s="99">
        <f t="shared" si="7"/>
        <v>0</v>
      </c>
      <c r="F210" s="99">
        <f t="shared" si="5"/>
        <v>-1597259600</v>
      </c>
      <c r="G210" s="99" t="s">
        <v>1201</v>
      </c>
    </row>
    <row r="211" spans="1:7">
      <c r="A211" s="99" t="s">
        <v>1203</v>
      </c>
      <c r="B211" s="113">
        <v>1000000</v>
      </c>
      <c r="C211" s="99">
        <v>2</v>
      </c>
      <c r="D211" s="99">
        <f t="shared" si="8"/>
        <v>612</v>
      </c>
      <c r="E211" s="99">
        <f t="shared" si="7"/>
        <v>1</v>
      </c>
      <c r="F211" s="99">
        <f t="shared" si="5"/>
        <v>611000000</v>
      </c>
      <c r="G211" s="99" t="s">
        <v>1200</v>
      </c>
    </row>
    <row r="212" spans="1:7">
      <c r="A212" s="99" t="s">
        <v>1206</v>
      </c>
      <c r="B212" s="113">
        <v>1350000</v>
      </c>
      <c r="C212" s="99">
        <v>1</v>
      </c>
      <c r="D212" s="99">
        <f t="shared" si="8"/>
        <v>610</v>
      </c>
      <c r="E212" s="99">
        <f t="shared" si="7"/>
        <v>1</v>
      </c>
      <c r="F212" s="99">
        <f t="shared" si="5"/>
        <v>822150000</v>
      </c>
      <c r="G212" s="99" t="s">
        <v>1209</v>
      </c>
    </row>
    <row r="213" spans="1:7">
      <c r="A213" s="99" t="s">
        <v>1212</v>
      </c>
      <c r="B213" s="113">
        <v>-2200000</v>
      </c>
      <c r="C213" s="99">
        <v>0</v>
      </c>
      <c r="D213" s="99">
        <f t="shared" si="8"/>
        <v>609</v>
      </c>
      <c r="E213" s="99">
        <f t="shared" si="7"/>
        <v>0</v>
      </c>
      <c r="F213" s="99">
        <f t="shared" si="5"/>
        <v>-1339800000</v>
      </c>
      <c r="G213" s="99" t="s">
        <v>1213</v>
      </c>
    </row>
    <row r="214" spans="1:7">
      <c r="A214" s="99" t="s">
        <v>1210</v>
      </c>
      <c r="B214" s="113">
        <v>-500500</v>
      </c>
      <c r="C214" s="99">
        <v>3</v>
      </c>
      <c r="D214" s="99">
        <f t="shared" si="8"/>
        <v>609</v>
      </c>
      <c r="E214" s="99">
        <f t="shared" si="7"/>
        <v>0</v>
      </c>
      <c r="F214" s="99">
        <f t="shared" si="5"/>
        <v>-304804500</v>
      </c>
      <c r="G214" s="99" t="s">
        <v>1217</v>
      </c>
    </row>
    <row r="215" spans="1:7">
      <c r="A215" s="99" t="s">
        <v>1220</v>
      </c>
      <c r="B215" s="113">
        <v>-45000</v>
      </c>
      <c r="C215" s="99">
        <v>0</v>
      </c>
      <c r="D215" s="99">
        <f t="shared" si="8"/>
        <v>606</v>
      </c>
      <c r="E215" s="99">
        <f t="shared" si="7"/>
        <v>0</v>
      </c>
      <c r="F215" s="99">
        <f t="shared" si="5"/>
        <v>-27270000</v>
      </c>
      <c r="G215" s="99" t="s">
        <v>1223</v>
      </c>
    </row>
    <row r="216" spans="1:7">
      <c r="A216" s="99" t="s">
        <v>1220</v>
      </c>
      <c r="B216" s="113">
        <v>1000000</v>
      </c>
      <c r="C216" s="99">
        <v>0</v>
      </c>
      <c r="D216" s="99">
        <f t="shared" si="8"/>
        <v>606</v>
      </c>
      <c r="E216" s="99">
        <f t="shared" si="7"/>
        <v>1</v>
      </c>
      <c r="F216" s="99">
        <f t="shared" si="5"/>
        <v>605000000</v>
      </c>
      <c r="G216" s="99" t="s">
        <v>1224</v>
      </c>
    </row>
    <row r="217" spans="1:7">
      <c r="A217" s="99" t="s">
        <v>1220</v>
      </c>
      <c r="B217" s="113">
        <v>-100000</v>
      </c>
      <c r="C217" s="99">
        <v>1</v>
      </c>
      <c r="D217" s="99">
        <f t="shared" si="8"/>
        <v>606</v>
      </c>
      <c r="E217" s="99">
        <f t="shared" si="7"/>
        <v>0</v>
      </c>
      <c r="F217" s="99">
        <f t="shared" si="5"/>
        <v>-60600000</v>
      </c>
      <c r="G217" s="99" t="s">
        <v>502</v>
      </c>
    </row>
    <row r="218" spans="1:7">
      <c r="A218" s="99" t="s">
        <v>1226</v>
      </c>
      <c r="B218" s="113">
        <v>-300000</v>
      </c>
      <c r="C218" s="99">
        <v>3</v>
      </c>
      <c r="D218" s="99">
        <f t="shared" si="8"/>
        <v>605</v>
      </c>
      <c r="E218" s="99">
        <f t="shared" si="7"/>
        <v>0</v>
      </c>
      <c r="F218" s="99">
        <f t="shared" si="5"/>
        <v>-181500000</v>
      </c>
      <c r="G218" s="99" t="s">
        <v>1227</v>
      </c>
    </row>
    <row r="219" spans="1:7">
      <c r="A219" s="99" t="s">
        <v>1239</v>
      </c>
      <c r="B219" s="113">
        <v>-50910</v>
      </c>
      <c r="C219" s="99">
        <v>0</v>
      </c>
      <c r="D219" s="99">
        <f t="shared" si="8"/>
        <v>602</v>
      </c>
      <c r="E219" s="99">
        <f t="shared" si="7"/>
        <v>0</v>
      </c>
      <c r="F219" s="99">
        <f t="shared" si="5"/>
        <v>-30647820</v>
      </c>
      <c r="G219" s="99" t="s">
        <v>1240</v>
      </c>
    </row>
    <row r="220" spans="1:7">
      <c r="A220" s="99" t="s">
        <v>1239</v>
      </c>
      <c r="B220" s="113">
        <v>-550500</v>
      </c>
      <c r="C220" s="99">
        <v>2</v>
      </c>
      <c r="D220" s="99">
        <f t="shared" si="8"/>
        <v>602</v>
      </c>
      <c r="E220" s="99">
        <f t="shared" si="7"/>
        <v>0</v>
      </c>
      <c r="F220" s="99">
        <f t="shared" si="5"/>
        <v>-331401000</v>
      </c>
      <c r="G220" s="99" t="s">
        <v>1241</v>
      </c>
    </row>
    <row r="221" spans="1:7">
      <c r="A221" s="99" t="s">
        <v>3657</v>
      </c>
      <c r="B221" s="113">
        <v>1600000</v>
      </c>
      <c r="C221" s="99">
        <v>1</v>
      </c>
      <c r="D221" s="99">
        <f t="shared" si="8"/>
        <v>600</v>
      </c>
      <c r="E221" s="99">
        <f t="shared" si="7"/>
        <v>1</v>
      </c>
      <c r="F221" s="99">
        <f t="shared" si="5"/>
        <v>958400000</v>
      </c>
      <c r="G221" s="99" t="s">
        <v>3658</v>
      </c>
    </row>
    <row r="222" spans="1:7">
      <c r="A222" s="99" t="s">
        <v>3659</v>
      </c>
      <c r="B222" s="113">
        <v>-1500700</v>
      </c>
      <c r="C222" s="99">
        <v>5</v>
      </c>
      <c r="D222" s="99">
        <f t="shared" si="8"/>
        <v>599</v>
      </c>
      <c r="E222" s="99">
        <f t="shared" si="7"/>
        <v>0</v>
      </c>
      <c r="F222" s="99">
        <f t="shared" si="5"/>
        <v>-898919300</v>
      </c>
      <c r="G222" s="99" t="s">
        <v>3661</v>
      </c>
    </row>
    <row r="223" spans="1:7">
      <c r="A223" s="99" t="s">
        <v>3669</v>
      </c>
      <c r="B223" s="113">
        <v>8619</v>
      </c>
      <c r="C223" s="99">
        <v>3</v>
      </c>
      <c r="D223" s="99">
        <f t="shared" si="8"/>
        <v>594</v>
      </c>
      <c r="E223" s="99">
        <f t="shared" si="7"/>
        <v>1</v>
      </c>
      <c r="F223" s="99">
        <f t="shared" si="5"/>
        <v>5111067</v>
      </c>
      <c r="G223" s="99" t="s">
        <v>3672</v>
      </c>
    </row>
    <row r="224" spans="1:7">
      <c r="A224" s="11" t="s">
        <v>3676</v>
      </c>
      <c r="B224" s="3">
        <v>3000000</v>
      </c>
      <c r="C224" s="11">
        <v>2</v>
      </c>
      <c r="D224" s="99">
        <f t="shared" si="8"/>
        <v>591</v>
      </c>
      <c r="E224" s="99">
        <f t="shared" si="7"/>
        <v>1</v>
      </c>
      <c r="F224" s="99">
        <f t="shared" si="5"/>
        <v>1770000000</v>
      </c>
      <c r="G224" s="11" t="s">
        <v>1200</v>
      </c>
    </row>
    <row r="225" spans="1:7">
      <c r="A225" s="11" t="s">
        <v>3692</v>
      </c>
      <c r="B225" s="3">
        <v>-3000900</v>
      </c>
      <c r="C225" s="11">
        <v>1</v>
      </c>
      <c r="D225" s="99">
        <f t="shared" si="8"/>
        <v>589</v>
      </c>
      <c r="E225" s="99">
        <f t="shared" si="7"/>
        <v>0</v>
      </c>
      <c r="F225" s="99">
        <f t="shared" si="5"/>
        <v>-1767530100</v>
      </c>
      <c r="G225" s="11" t="s">
        <v>3693</v>
      </c>
    </row>
    <row r="226" spans="1:7">
      <c r="A226" s="99" t="s">
        <v>3698</v>
      </c>
      <c r="B226" s="113">
        <v>3000000</v>
      </c>
      <c r="C226" s="99">
        <v>0</v>
      </c>
      <c r="D226" s="99">
        <f t="shared" si="8"/>
        <v>588</v>
      </c>
      <c r="E226" s="99">
        <f t="shared" si="7"/>
        <v>1</v>
      </c>
      <c r="F226" s="99">
        <f t="shared" si="5"/>
        <v>1761000000</v>
      </c>
      <c r="G226" s="99" t="s">
        <v>616</v>
      </c>
    </row>
    <row r="227" spans="1:7">
      <c r="A227" s="99" t="s">
        <v>3698</v>
      </c>
      <c r="B227" s="113">
        <v>-175400</v>
      </c>
      <c r="C227" s="99">
        <v>1</v>
      </c>
      <c r="D227" s="99">
        <f t="shared" si="8"/>
        <v>588</v>
      </c>
      <c r="E227" s="99">
        <f t="shared" si="7"/>
        <v>0</v>
      </c>
      <c r="F227" s="99">
        <f t="shared" si="5"/>
        <v>-103135200</v>
      </c>
      <c r="G227" s="99" t="s">
        <v>3699</v>
      </c>
    </row>
    <row r="228" spans="1:7">
      <c r="A228" s="99" t="s">
        <v>3702</v>
      </c>
      <c r="B228" s="113">
        <v>-1200500</v>
      </c>
      <c r="C228" s="99">
        <v>0</v>
      </c>
      <c r="D228" s="99">
        <f t="shared" si="8"/>
        <v>587</v>
      </c>
      <c r="E228" s="99">
        <f t="shared" si="7"/>
        <v>0</v>
      </c>
      <c r="F228" s="99">
        <f t="shared" si="5"/>
        <v>-704693500</v>
      </c>
      <c r="G228" s="99" t="s">
        <v>3703</v>
      </c>
    </row>
    <row r="229" spans="1:7">
      <c r="A229" s="99" t="s">
        <v>3702</v>
      </c>
      <c r="B229" s="113">
        <v>-20555</v>
      </c>
      <c r="C229" s="99">
        <v>1</v>
      </c>
      <c r="D229" s="99">
        <f t="shared" si="8"/>
        <v>587</v>
      </c>
      <c r="E229" s="99">
        <f t="shared" si="7"/>
        <v>0</v>
      </c>
      <c r="F229" s="99">
        <f t="shared" si="5"/>
        <v>-12065785</v>
      </c>
      <c r="G229" s="99" t="s">
        <v>654</v>
      </c>
    </row>
    <row r="230" spans="1:7">
      <c r="A230" s="99" t="s">
        <v>3705</v>
      </c>
      <c r="B230" s="113">
        <v>-1014466</v>
      </c>
      <c r="C230" s="99">
        <v>1</v>
      </c>
      <c r="D230" s="99">
        <f t="shared" si="8"/>
        <v>586</v>
      </c>
      <c r="E230" s="99">
        <f t="shared" si="7"/>
        <v>0</v>
      </c>
      <c r="F230" s="99">
        <f t="shared" si="5"/>
        <v>-594477076</v>
      </c>
      <c r="G230" s="99" t="s">
        <v>3706</v>
      </c>
    </row>
    <row r="231" spans="1:7">
      <c r="A231" s="99" t="s">
        <v>3713</v>
      </c>
      <c r="B231" s="113">
        <v>-24225</v>
      </c>
      <c r="C231" s="99">
        <v>1</v>
      </c>
      <c r="D231" s="99">
        <f t="shared" si="8"/>
        <v>585</v>
      </c>
      <c r="E231" s="99">
        <f t="shared" si="7"/>
        <v>0</v>
      </c>
      <c r="F231" s="99">
        <f t="shared" si="5"/>
        <v>-14171625</v>
      </c>
      <c r="G231" s="99" t="s">
        <v>654</v>
      </c>
    </row>
    <row r="232" spans="1:7">
      <c r="A232" s="99" t="s">
        <v>3714</v>
      </c>
      <c r="B232" s="113">
        <v>1100000</v>
      </c>
      <c r="C232" s="99">
        <v>0</v>
      </c>
      <c r="D232" s="99">
        <f t="shared" si="8"/>
        <v>584</v>
      </c>
      <c r="E232" s="99">
        <f t="shared" si="7"/>
        <v>1</v>
      </c>
      <c r="F232" s="99">
        <f t="shared" si="5"/>
        <v>641300000</v>
      </c>
      <c r="G232" s="99" t="s">
        <v>3715</v>
      </c>
    </row>
    <row r="233" spans="1:7">
      <c r="A233" s="99" t="s">
        <v>3714</v>
      </c>
      <c r="B233" s="113">
        <v>-147900</v>
      </c>
      <c r="C233" s="99">
        <v>4</v>
      </c>
      <c r="D233" s="99">
        <f t="shared" si="8"/>
        <v>584</v>
      </c>
      <c r="E233" s="99">
        <f t="shared" si="7"/>
        <v>0</v>
      </c>
      <c r="F233" s="99">
        <f t="shared" si="5"/>
        <v>-86373600</v>
      </c>
      <c r="G233" s="99" t="s">
        <v>3721</v>
      </c>
    </row>
    <row r="234" spans="1:7">
      <c r="A234" s="99" t="s">
        <v>3728</v>
      </c>
      <c r="B234" s="113">
        <v>-67965</v>
      </c>
      <c r="C234" s="99">
        <v>5</v>
      </c>
      <c r="D234" s="99">
        <f t="shared" si="8"/>
        <v>580</v>
      </c>
      <c r="E234" s="99">
        <f t="shared" si="7"/>
        <v>0</v>
      </c>
      <c r="F234" s="99">
        <f t="shared" si="5"/>
        <v>-39419700</v>
      </c>
      <c r="G234" s="99" t="s">
        <v>654</v>
      </c>
    </row>
    <row r="235" spans="1:7">
      <c r="A235" s="99" t="s">
        <v>3754</v>
      </c>
      <c r="B235" s="113">
        <v>-114734</v>
      </c>
      <c r="C235" s="99">
        <v>1</v>
      </c>
      <c r="D235" s="99">
        <f t="shared" si="8"/>
        <v>575</v>
      </c>
      <c r="E235" s="99">
        <f t="shared" si="7"/>
        <v>0</v>
      </c>
      <c r="F235" s="99">
        <f t="shared" si="5"/>
        <v>-65972050</v>
      </c>
      <c r="G235" s="99" t="s">
        <v>3755</v>
      </c>
    </row>
    <row r="236" spans="1:7">
      <c r="A236" s="99" t="s">
        <v>1141</v>
      </c>
      <c r="B236" s="113">
        <v>-360000</v>
      </c>
      <c r="C236" s="99">
        <v>0</v>
      </c>
      <c r="D236" s="99">
        <f t="shared" si="8"/>
        <v>574</v>
      </c>
      <c r="E236" s="99">
        <f t="shared" si="7"/>
        <v>0</v>
      </c>
      <c r="F236" s="99">
        <f t="shared" si="5"/>
        <v>-206640000</v>
      </c>
      <c r="G236" s="99" t="s">
        <v>3756</v>
      </c>
    </row>
    <row r="237" spans="1:7">
      <c r="A237" s="99" t="s">
        <v>1141</v>
      </c>
      <c r="B237" s="113">
        <v>-211000</v>
      </c>
      <c r="C237" s="99">
        <v>0</v>
      </c>
      <c r="D237" s="99">
        <f t="shared" si="8"/>
        <v>574</v>
      </c>
      <c r="E237" s="99">
        <f t="shared" si="7"/>
        <v>0</v>
      </c>
      <c r="F237" s="99">
        <f t="shared" si="5"/>
        <v>-121114000</v>
      </c>
      <c r="G237" s="99" t="s">
        <v>3758</v>
      </c>
    </row>
    <row r="238" spans="1:7">
      <c r="A238" s="99" t="s">
        <v>1141</v>
      </c>
      <c r="B238" s="113">
        <v>-189700</v>
      </c>
      <c r="C238" s="99">
        <v>1</v>
      </c>
      <c r="D238" s="99">
        <f t="shared" si="8"/>
        <v>574</v>
      </c>
      <c r="E238" s="99">
        <f t="shared" si="7"/>
        <v>0</v>
      </c>
      <c r="F238" s="99">
        <f t="shared" si="5"/>
        <v>-108887800</v>
      </c>
      <c r="G238" s="99" t="s">
        <v>3761</v>
      </c>
    </row>
    <row r="239" spans="1:7">
      <c r="A239" s="99" t="s">
        <v>3762</v>
      </c>
      <c r="B239" s="113">
        <v>-400500</v>
      </c>
      <c r="C239" s="99">
        <v>0</v>
      </c>
      <c r="D239" s="99">
        <f t="shared" si="8"/>
        <v>573</v>
      </c>
      <c r="E239" s="99">
        <f t="shared" si="7"/>
        <v>0</v>
      </c>
      <c r="F239" s="99">
        <f t="shared" si="5"/>
        <v>-229486500</v>
      </c>
      <c r="G239" s="99" t="s">
        <v>3763</v>
      </c>
    </row>
    <row r="240" spans="1:7">
      <c r="A240" s="99" t="s">
        <v>3762</v>
      </c>
      <c r="B240" s="113">
        <v>400000</v>
      </c>
      <c r="C240" s="99">
        <v>3</v>
      </c>
      <c r="D240" s="99">
        <f t="shared" si="8"/>
        <v>573</v>
      </c>
      <c r="E240" s="99">
        <f t="shared" si="7"/>
        <v>1</v>
      </c>
      <c r="F240" s="99">
        <f t="shared" si="5"/>
        <v>228800000</v>
      </c>
      <c r="G240" s="99" t="s">
        <v>3764</v>
      </c>
    </row>
    <row r="241" spans="1:7">
      <c r="A241" s="99" t="s">
        <v>3779</v>
      </c>
      <c r="B241" s="113">
        <v>-320875</v>
      </c>
      <c r="C241" s="99">
        <v>7</v>
      </c>
      <c r="D241" s="99">
        <f t="shared" si="8"/>
        <v>570</v>
      </c>
      <c r="E241" s="99">
        <f t="shared" si="7"/>
        <v>0</v>
      </c>
      <c r="F241" s="99">
        <f t="shared" si="5"/>
        <v>-182898750</v>
      </c>
      <c r="G241" s="99" t="s">
        <v>3780</v>
      </c>
    </row>
    <row r="242" spans="1:7">
      <c r="A242" s="99" t="s">
        <v>3789</v>
      </c>
      <c r="B242" s="113">
        <v>6074</v>
      </c>
      <c r="C242" s="99">
        <v>2</v>
      </c>
      <c r="D242" s="99">
        <f t="shared" si="8"/>
        <v>563</v>
      </c>
      <c r="E242" s="99">
        <f t="shared" si="7"/>
        <v>1</v>
      </c>
      <c r="F242" s="99">
        <f t="shared" si="5"/>
        <v>3413588</v>
      </c>
      <c r="G242" s="99" t="s">
        <v>585</v>
      </c>
    </row>
    <row r="243" spans="1:7">
      <c r="A243" s="99" t="s">
        <v>3791</v>
      </c>
      <c r="B243" s="113">
        <v>-370500</v>
      </c>
      <c r="C243" s="99">
        <v>15</v>
      </c>
      <c r="D243" s="99">
        <f t="shared" si="8"/>
        <v>561</v>
      </c>
      <c r="E243" s="99">
        <f t="shared" si="7"/>
        <v>0</v>
      </c>
      <c r="F243" s="99">
        <f t="shared" si="5"/>
        <v>-207850500</v>
      </c>
      <c r="G243" s="99" t="s">
        <v>3792</v>
      </c>
    </row>
    <row r="244" spans="1:7">
      <c r="A244" s="99" t="s">
        <v>3900</v>
      </c>
      <c r="B244" s="113">
        <v>3000000</v>
      </c>
      <c r="C244" s="99">
        <v>2</v>
      </c>
      <c r="D244" s="99">
        <f t="shared" si="8"/>
        <v>546</v>
      </c>
      <c r="E244" s="99">
        <f t="shared" si="7"/>
        <v>1</v>
      </c>
      <c r="F244" s="99">
        <f t="shared" si="5"/>
        <v>1635000000</v>
      </c>
      <c r="G244" s="99" t="s">
        <v>3901</v>
      </c>
    </row>
    <row r="245" spans="1:7">
      <c r="A245" s="99" t="s">
        <v>3908</v>
      </c>
      <c r="B245" s="113">
        <v>-80000</v>
      </c>
      <c r="C245" s="99">
        <v>1</v>
      </c>
      <c r="D245" s="99">
        <f t="shared" si="8"/>
        <v>544</v>
      </c>
      <c r="E245" s="99">
        <f t="shared" si="7"/>
        <v>0</v>
      </c>
      <c r="F245" s="99">
        <f t="shared" si="5"/>
        <v>-43520000</v>
      </c>
      <c r="G245" s="99" t="s">
        <v>502</v>
      </c>
    </row>
    <row r="246" spans="1:7">
      <c r="A246" s="99" t="s">
        <v>3909</v>
      </c>
      <c r="B246" s="113">
        <v>-2700000</v>
      </c>
      <c r="C246" s="99">
        <v>0</v>
      </c>
      <c r="D246" s="99">
        <f t="shared" si="8"/>
        <v>543</v>
      </c>
      <c r="E246" s="99">
        <f t="shared" si="7"/>
        <v>0</v>
      </c>
      <c r="F246" s="99">
        <f t="shared" si="5"/>
        <v>-1466100000</v>
      </c>
      <c r="G246" s="99" t="s">
        <v>3911</v>
      </c>
    </row>
    <row r="247" spans="1:7">
      <c r="A247" s="99" t="s">
        <v>3909</v>
      </c>
      <c r="B247" s="113">
        <v>-30000</v>
      </c>
      <c r="C247" s="99">
        <v>2</v>
      </c>
      <c r="D247" s="99">
        <f t="shared" si="8"/>
        <v>543</v>
      </c>
      <c r="E247" s="99">
        <f t="shared" si="7"/>
        <v>0</v>
      </c>
      <c r="F247" s="99">
        <f t="shared" si="5"/>
        <v>-16290000</v>
      </c>
      <c r="G247" s="99" t="s">
        <v>3911</v>
      </c>
    </row>
    <row r="248" spans="1:7">
      <c r="A248" s="99" t="s">
        <v>3915</v>
      </c>
      <c r="B248" s="113">
        <v>-120000</v>
      </c>
      <c r="C248" s="99">
        <v>1</v>
      </c>
      <c r="D248" s="99">
        <f t="shared" si="8"/>
        <v>541</v>
      </c>
      <c r="E248" s="99">
        <f t="shared" si="7"/>
        <v>0</v>
      </c>
      <c r="F248" s="99">
        <f t="shared" si="5"/>
        <v>-64920000</v>
      </c>
      <c r="G248" s="99" t="s">
        <v>3916</v>
      </c>
    </row>
    <row r="249" spans="1:7">
      <c r="A249" s="74" t="s">
        <v>3933</v>
      </c>
      <c r="B249" s="163">
        <v>-56425</v>
      </c>
      <c r="C249" s="99">
        <v>1</v>
      </c>
      <c r="D249" s="99">
        <f t="shared" si="8"/>
        <v>540</v>
      </c>
      <c r="E249" s="99">
        <f>IF(B250&gt;0,1,0)</f>
        <v>1</v>
      </c>
      <c r="F249" s="99">
        <f t="shared" si="5"/>
        <v>-30413075</v>
      </c>
      <c r="G249" s="74" t="s">
        <v>654</v>
      </c>
    </row>
    <row r="250" spans="1:7">
      <c r="A250" s="99" t="s">
        <v>3923</v>
      </c>
      <c r="B250" s="113">
        <v>800000</v>
      </c>
      <c r="C250" s="99">
        <v>1</v>
      </c>
      <c r="D250" s="99">
        <f t="shared" si="8"/>
        <v>539</v>
      </c>
      <c r="E250" s="99">
        <f>IF(B251&gt;0,1,0)</f>
        <v>0</v>
      </c>
      <c r="F250" s="99">
        <f t="shared" ref="F250:F313" si="9">B250*(D250-E250)</f>
        <v>431200000</v>
      </c>
      <c r="G250" s="99" t="s">
        <v>3888</v>
      </c>
    </row>
    <row r="251" spans="1:7">
      <c r="A251" s="99" t="s">
        <v>3928</v>
      </c>
      <c r="B251" s="113">
        <v>-19450</v>
      </c>
      <c r="C251" s="99">
        <v>0</v>
      </c>
      <c r="D251" s="99">
        <f t="shared" si="8"/>
        <v>538</v>
      </c>
      <c r="E251" s="99">
        <f>IF(B252&gt;0,1,0)</f>
        <v>0</v>
      </c>
      <c r="F251" s="99">
        <f t="shared" si="9"/>
        <v>-10464100</v>
      </c>
      <c r="G251" s="99" t="s">
        <v>3931</v>
      </c>
    </row>
    <row r="252" spans="1:7">
      <c r="A252" s="99" t="s">
        <v>3928</v>
      </c>
      <c r="B252" s="113">
        <v>-500000</v>
      </c>
      <c r="C252" s="99">
        <v>0</v>
      </c>
      <c r="D252" s="99">
        <f t="shared" si="8"/>
        <v>538</v>
      </c>
      <c r="E252" s="99">
        <f>IF(B253&gt;0,1,0)</f>
        <v>1</v>
      </c>
      <c r="F252" s="99">
        <f t="shared" si="9"/>
        <v>-268500000</v>
      </c>
      <c r="G252" s="99" t="s">
        <v>3932</v>
      </c>
    </row>
    <row r="253" spans="1:7">
      <c r="A253" s="99" t="s">
        <v>3928</v>
      </c>
      <c r="B253" s="113">
        <v>500000</v>
      </c>
      <c r="C253" s="99">
        <v>0</v>
      </c>
      <c r="D253" s="99">
        <f t="shared" si="8"/>
        <v>538</v>
      </c>
      <c r="E253" s="99">
        <f t="shared" ref="E253:E275" si="10">IF(B254&gt;0,1,0)</f>
        <v>0</v>
      </c>
      <c r="F253" s="99">
        <f t="shared" si="9"/>
        <v>269000000</v>
      </c>
      <c r="G253" s="99" t="s">
        <v>3932</v>
      </c>
    </row>
    <row r="254" spans="1:7">
      <c r="A254" s="99" t="s">
        <v>3928</v>
      </c>
      <c r="B254" s="113">
        <v>-454613</v>
      </c>
      <c r="C254" s="99">
        <v>1</v>
      </c>
      <c r="D254" s="99">
        <f t="shared" si="8"/>
        <v>538</v>
      </c>
      <c r="E254" s="99">
        <f t="shared" si="10"/>
        <v>0</v>
      </c>
      <c r="F254" s="99">
        <f t="shared" si="9"/>
        <v>-244581794</v>
      </c>
      <c r="G254" s="99" t="s">
        <v>3934</v>
      </c>
    </row>
    <row r="255" spans="1:7">
      <c r="A255" s="99" t="s">
        <v>3936</v>
      </c>
      <c r="B255" s="113">
        <v>-19600</v>
      </c>
      <c r="C255" s="99">
        <v>0</v>
      </c>
      <c r="D255" s="99">
        <f t="shared" si="8"/>
        <v>537</v>
      </c>
      <c r="E255" s="99">
        <f t="shared" si="10"/>
        <v>0</v>
      </c>
      <c r="F255" s="99">
        <f t="shared" si="9"/>
        <v>-10525200</v>
      </c>
      <c r="G255" s="99" t="s">
        <v>3938</v>
      </c>
    </row>
    <row r="256" spans="1:7">
      <c r="A256" s="99" t="s">
        <v>3936</v>
      </c>
      <c r="B256" s="113">
        <v>-25220</v>
      </c>
      <c r="C256" s="99">
        <v>1</v>
      </c>
      <c r="D256" s="99">
        <f t="shared" si="8"/>
        <v>537</v>
      </c>
      <c r="E256" s="99">
        <f t="shared" si="10"/>
        <v>0</v>
      </c>
      <c r="F256" s="99">
        <f t="shared" si="9"/>
        <v>-13543140</v>
      </c>
      <c r="G256" s="99" t="s">
        <v>3755</v>
      </c>
    </row>
    <row r="257" spans="1:11">
      <c r="A257" s="99" t="s">
        <v>3940</v>
      </c>
      <c r="B257" s="113">
        <v>-149500</v>
      </c>
      <c r="C257" s="99">
        <v>0</v>
      </c>
      <c r="D257" s="99">
        <f t="shared" si="8"/>
        <v>536</v>
      </c>
      <c r="E257" s="99">
        <f t="shared" si="10"/>
        <v>0</v>
      </c>
      <c r="F257" s="99">
        <f t="shared" si="9"/>
        <v>-80132000</v>
      </c>
      <c r="G257" s="99" t="s">
        <v>3941</v>
      </c>
    </row>
    <row r="258" spans="1:11">
      <c r="A258" s="99" t="s">
        <v>3940</v>
      </c>
      <c r="B258" s="113">
        <v>-155000</v>
      </c>
      <c r="C258" s="99">
        <v>82</v>
      </c>
      <c r="D258" s="99">
        <f t="shared" si="8"/>
        <v>536</v>
      </c>
      <c r="E258" s="99">
        <f t="shared" si="10"/>
        <v>0</v>
      </c>
      <c r="F258" s="99">
        <f t="shared" si="9"/>
        <v>-83080000</v>
      </c>
      <c r="G258" s="99" t="s">
        <v>3942</v>
      </c>
    </row>
    <row r="259" spans="1:11">
      <c r="A259" s="99" t="s">
        <v>4232</v>
      </c>
      <c r="B259" s="113">
        <v>-5000</v>
      </c>
      <c r="C259" s="99">
        <v>82</v>
      </c>
      <c r="D259" s="99">
        <f t="shared" si="8"/>
        <v>454</v>
      </c>
      <c r="E259" s="99">
        <f t="shared" si="10"/>
        <v>1</v>
      </c>
      <c r="F259" s="99">
        <f t="shared" si="9"/>
        <v>-2265000</v>
      </c>
      <c r="G259" s="99" t="s">
        <v>4239</v>
      </c>
    </row>
    <row r="260" spans="1:11">
      <c r="A260" s="99" t="s">
        <v>4558</v>
      </c>
      <c r="B260" s="113">
        <v>100000</v>
      </c>
      <c r="C260" s="99">
        <v>1</v>
      </c>
      <c r="D260" s="99">
        <f t="shared" si="8"/>
        <v>372</v>
      </c>
      <c r="E260" s="99">
        <f t="shared" si="10"/>
        <v>1</v>
      </c>
      <c r="F260" s="99">
        <f t="shared" si="9"/>
        <v>37100000</v>
      </c>
      <c r="G260" s="99" t="s">
        <v>3888</v>
      </c>
    </row>
    <row r="261" spans="1:11">
      <c r="A261" s="99" t="s">
        <v>992</v>
      </c>
      <c r="B261" s="113">
        <v>3000000</v>
      </c>
      <c r="C261" s="99">
        <v>3</v>
      </c>
      <c r="D261" s="99">
        <f t="shared" si="8"/>
        <v>371</v>
      </c>
      <c r="E261" s="99">
        <f t="shared" si="10"/>
        <v>0</v>
      </c>
      <c r="F261" s="99">
        <f t="shared" si="9"/>
        <v>1113000000</v>
      </c>
      <c r="G261" s="99" t="s">
        <v>3888</v>
      </c>
    </row>
    <row r="262" spans="1:11">
      <c r="A262" s="99" t="s">
        <v>4570</v>
      </c>
      <c r="B262" s="113">
        <v>-66500</v>
      </c>
      <c r="C262" s="99">
        <v>2</v>
      </c>
      <c r="D262" s="99">
        <f t="shared" si="8"/>
        <v>368</v>
      </c>
      <c r="E262" s="99">
        <f t="shared" si="10"/>
        <v>0</v>
      </c>
      <c r="F262" s="99">
        <f t="shared" si="9"/>
        <v>-24472000</v>
      </c>
      <c r="G262" s="99" t="s">
        <v>3961</v>
      </c>
      <c r="K262" t="s">
        <v>25</v>
      </c>
    </row>
    <row r="263" spans="1:11">
      <c r="A263" s="99" t="s">
        <v>4571</v>
      </c>
      <c r="B263" s="113">
        <v>-37878</v>
      </c>
      <c r="C263" s="99">
        <v>2</v>
      </c>
      <c r="D263" s="99">
        <f t="shared" si="8"/>
        <v>366</v>
      </c>
      <c r="E263" s="99">
        <f t="shared" si="10"/>
        <v>0</v>
      </c>
      <c r="F263" s="99">
        <f t="shared" si="9"/>
        <v>-13863348</v>
      </c>
      <c r="G263" s="99" t="s">
        <v>4572</v>
      </c>
      <c r="J263" t="s">
        <v>25</v>
      </c>
      <c r="K263" t="s">
        <v>25</v>
      </c>
    </row>
    <row r="264" spans="1:11">
      <c r="A264" s="99" t="s">
        <v>4567</v>
      </c>
      <c r="B264" s="113">
        <v>-41500</v>
      </c>
      <c r="C264" s="99">
        <v>3</v>
      </c>
      <c r="D264" s="99">
        <f t="shared" si="8"/>
        <v>364</v>
      </c>
      <c r="E264" s="99">
        <f t="shared" si="10"/>
        <v>0</v>
      </c>
      <c r="F264" s="99">
        <f t="shared" si="9"/>
        <v>-15106000</v>
      </c>
      <c r="G264" s="99" t="s">
        <v>1037</v>
      </c>
      <c r="J264" t="s">
        <v>25</v>
      </c>
    </row>
    <row r="265" spans="1:11">
      <c r="A265" s="99" t="s">
        <v>4598</v>
      </c>
      <c r="B265" s="113">
        <v>-190000</v>
      </c>
      <c r="C265" s="99">
        <v>1</v>
      </c>
      <c r="D265" s="99">
        <f t="shared" si="8"/>
        <v>361</v>
      </c>
      <c r="E265" s="99">
        <f t="shared" si="10"/>
        <v>0</v>
      </c>
      <c r="F265" s="99">
        <f t="shared" si="9"/>
        <v>-68590000</v>
      </c>
      <c r="G265" s="99"/>
    </row>
    <row r="266" spans="1:11">
      <c r="A266" s="99" t="s">
        <v>4597</v>
      </c>
      <c r="B266" s="113">
        <v>-55000</v>
      </c>
      <c r="C266" s="99">
        <v>1</v>
      </c>
      <c r="D266" s="99">
        <f t="shared" si="8"/>
        <v>360</v>
      </c>
      <c r="E266" s="99">
        <f t="shared" si="10"/>
        <v>0</v>
      </c>
      <c r="F266" s="99">
        <f t="shared" si="9"/>
        <v>-19800000</v>
      </c>
      <c r="G266" s="99"/>
    </row>
    <row r="267" spans="1:11">
      <c r="A267" s="99" t="s">
        <v>4586</v>
      </c>
      <c r="B267" s="113">
        <v>-29395</v>
      </c>
      <c r="C267" s="99">
        <v>2</v>
      </c>
      <c r="D267" s="99">
        <f t="shared" si="8"/>
        <v>359</v>
      </c>
      <c r="E267" s="99">
        <f t="shared" si="10"/>
        <v>0</v>
      </c>
      <c r="F267" s="99">
        <f t="shared" si="9"/>
        <v>-10552805</v>
      </c>
      <c r="G267" s="99"/>
    </row>
    <row r="268" spans="1:11">
      <c r="A268" s="99" t="s">
        <v>4225</v>
      </c>
      <c r="B268" s="113">
        <v>-50000</v>
      </c>
      <c r="C268" s="99">
        <v>1</v>
      </c>
      <c r="D268" s="99">
        <f t="shared" si="8"/>
        <v>357</v>
      </c>
      <c r="E268" s="99">
        <f t="shared" si="10"/>
        <v>0</v>
      </c>
      <c r="F268" s="99">
        <f t="shared" si="9"/>
        <v>-17850000</v>
      </c>
      <c r="G268" s="99"/>
    </row>
    <row r="269" spans="1:11">
      <c r="A269" s="99" t="s">
        <v>4600</v>
      </c>
      <c r="B269" s="113">
        <v>-80000</v>
      </c>
      <c r="C269" s="99">
        <v>1</v>
      </c>
      <c r="D269" s="99">
        <f t="shared" si="8"/>
        <v>356</v>
      </c>
      <c r="E269" s="99">
        <f t="shared" si="10"/>
        <v>0</v>
      </c>
      <c r="F269" s="99">
        <f t="shared" si="9"/>
        <v>-28480000</v>
      </c>
      <c r="G269" s="99"/>
    </row>
    <row r="270" spans="1:11">
      <c r="A270" s="99" t="s">
        <v>3688</v>
      </c>
      <c r="B270" s="113">
        <v>-98909</v>
      </c>
      <c r="C270" s="99">
        <v>3</v>
      </c>
      <c r="D270" s="99">
        <f t="shared" si="8"/>
        <v>355</v>
      </c>
      <c r="E270" s="99">
        <f t="shared" si="10"/>
        <v>0</v>
      </c>
      <c r="F270" s="99">
        <f t="shared" si="9"/>
        <v>-35112695</v>
      </c>
      <c r="G270" s="99"/>
    </row>
    <row r="271" spans="1:11">
      <c r="A271" s="99" t="s">
        <v>4605</v>
      </c>
      <c r="B271" s="113">
        <v>-9380</v>
      </c>
      <c r="C271" s="99">
        <v>0</v>
      </c>
      <c r="D271" s="99">
        <f t="shared" si="8"/>
        <v>352</v>
      </c>
      <c r="E271" s="99">
        <f t="shared" si="10"/>
        <v>0</v>
      </c>
      <c r="F271" s="99">
        <f t="shared" si="9"/>
        <v>-3301760</v>
      </c>
      <c r="G271" s="99"/>
    </row>
    <row r="272" spans="1:11">
      <c r="A272" s="99" t="s">
        <v>4605</v>
      </c>
      <c r="B272" s="113">
        <v>-2400000</v>
      </c>
      <c r="C272" s="99">
        <v>3</v>
      </c>
      <c r="D272" s="99">
        <f t="shared" si="8"/>
        <v>352</v>
      </c>
      <c r="E272" s="99">
        <f t="shared" si="10"/>
        <v>1</v>
      </c>
      <c r="F272" s="99">
        <f t="shared" si="9"/>
        <v>-842400000</v>
      </c>
      <c r="G272" s="99"/>
    </row>
    <row r="273" spans="1:11">
      <c r="A273" s="99" t="s">
        <v>4615</v>
      </c>
      <c r="B273" s="113">
        <v>15000</v>
      </c>
      <c r="C273" s="99">
        <v>93</v>
      </c>
      <c r="D273" s="99">
        <f t="shared" si="8"/>
        <v>349</v>
      </c>
      <c r="E273" s="99">
        <f t="shared" si="10"/>
        <v>1</v>
      </c>
      <c r="F273" s="99">
        <f t="shared" si="9"/>
        <v>5220000</v>
      </c>
      <c r="G273" s="99"/>
    </row>
    <row r="274" spans="1:11">
      <c r="A274" s="99" t="s">
        <v>4910</v>
      </c>
      <c r="B274" s="113">
        <v>3500000</v>
      </c>
      <c r="C274" s="99">
        <v>0</v>
      </c>
      <c r="D274" s="99">
        <f t="shared" si="8"/>
        <v>256</v>
      </c>
      <c r="E274" s="99">
        <f t="shared" si="10"/>
        <v>0</v>
      </c>
      <c r="F274" s="99">
        <f t="shared" si="9"/>
        <v>896000000</v>
      </c>
      <c r="G274" s="99"/>
    </row>
    <row r="275" spans="1:11">
      <c r="A275" s="99" t="s">
        <v>4910</v>
      </c>
      <c r="B275" s="113">
        <v>-224012</v>
      </c>
      <c r="C275" s="99">
        <v>2</v>
      </c>
      <c r="D275" s="99">
        <f t="shared" si="8"/>
        <v>256</v>
      </c>
      <c r="E275" s="99">
        <f t="shared" si="10"/>
        <v>0</v>
      </c>
      <c r="F275" s="99">
        <f t="shared" si="9"/>
        <v>-57347072</v>
      </c>
      <c r="G275" s="99"/>
    </row>
    <row r="276" spans="1:11">
      <c r="A276" s="99" t="s">
        <v>4930</v>
      </c>
      <c r="B276" s="113">
        <v>-104671</v>
      </c>
      <c r="C276" s="99">
        <v>1</v>
      </c>
      <c r="D276" s="99">
        <f t="shared" ref="D276:D280" si="11">D277+C276</f>
        <v>254</v>
      </c>
      <c r="E276" s="99">
        <f t="shared" ref="E276:E280" si="12">IF(B277&gt;0,1,0)</f>
        <v>0</v>
      </c>
      <c r="F276" s="99">
        <f t="shared" si="9"/>
        <v>-26586434</v>
      </c>
      <c r="G276" s="99"/>
    </row>
    <row r="277" spans="1:11">
      <c r="A277" s="99" t="s">
        <v>4932</v>
      </c>
      <c r="B277" s="113">
        <v>-272000</v>
      </c>
      <c r="C277" s="99">
        <v>1</v>
      </c>
      <c r="D277" s="99">
        <f t="shared" si="11"/>
        <v>253</v>
      </c>
      <c r="E277" s="99">
        <f t="shared" si="12"/>
        <v>0</v>
      </c>
      <c r="F277" s="99">
        <f t="shared" si="9"/>
        <v>-68816000</v>
      </c>
      <c r="G277" s="99"/>
    </row>
    <row r="278" spans="1:11">
      <c r="A278" s="99" t="s">
        <v>4934</v>
      </c>
      <c r="B278" s="113">
        <v>-2565078</v>
      </c>
      <c r="C278" s="99">
        <v>2</v>
      </c>
      <c r="D278" s="99">
        <f t="shared" si="11"/>
        <v>252</v>
      </c>
      <c r="E278" s="99">
        <f t="shared" si="12"/>
        <v>0</v>
      </c>
      <c r="F278" s="99">
        <f t="shared" si="9"/>
        <v>-646399656</v>
      </c>
      <c r="G278" s="99"/>
    </row>
    <row r="279" spans="1:11">
      <c r="A279" s="99" t="s">
        <v>4882</v>
      </c>
      <c r="B279" s="113">
        <v>-213500</v>
      </c>
      <c r="C279" s="99">
        <v>1</v>
      </c>
      <c r="D279" s="99">
        <f t="shared" si="11"/>
        <v>250</v>
      </c>
      <c r="E279" s="99">
        <f t="shared" si="12"/>
        <v>0</v>
      </c>
      <c r="F279" s="99">
        <f t="shared" si="9"/>
        <v>-53375000</v>
      </c>
      <c r="G279" s="99"/>
    </row>
    <row r="280" spans="1:11">
      <c r="A280" s="99" t="s">
        <v>4951</v>
      </c>
      <c r="B280" s="113">
        <v>-3810</v>
      </c>
      <c r="C280" s="99">
        <v>1</v>
      </c>
      <c r="D280" s="99">
        <f t="shared" si="11"/>
        <v>249</v>
      </c>
      <c r="E280" s="99">
        <f t="shared" si="12"/>
        <v>0</v>
      </c>
      <c r="F280" s="99">
        <f t="shared" si="9"/>
        <v>-948690</v>
      </c>
      <c r="G280" s="99"/>
      <c r="J280" t="s">
        <v>25</v>
      </c>
    </row>
    <row r="281" spans="1:11">
      <c r="A281" s="99" t="s">
        <v>4952</v>
      </c>
      <c r="B281" s="113">
        <v>-120632</v>
      </c>
      <c r="C281" s="99">
        <v>1</v>
      </c>
      <c r="D281" s="99">
        <f t="shared" ref="D281:D288" si="13">D282+C281</f>
        <v>248</v>
      </c>
      <c r="E281" s="99">
        <f t="shared" ref="E281:E288" si="14">IF(B282&gt;0,1,0)</f>
        <v>1</v>
      </c>
      <c r="F281" s="99">
        <f t="shared" si="9"/>
        <v>-29796104</v>
      </c>
      <c r="G281" s="99"/>
      <c r="J281" t="s">
        <v>25</v>
      </c>
    </row>
    <row r="282" spans="1:11">
      <c r="A282" s="99" t="s">
        <v>4940</v>
      </c>
      <c r="B282" s="113">
        <v>80000</v>
      </c>
      <c r="C282" s="99">
        <v>0</v>
      </c>
      <c r="D282" s="99">
        <f t="shared" si="13"/>
        <v>247</v>
      </c>
      <c r="E282" s="99">
        <f t="shared" si="14"/>
        <v>0</v>
      </c>
      <c r="F282" s="99">
        <f t="shared" si="9"/>
        <v>19760000</v>
      </c>
      <c r="G282" s="99"/>
    </row>
    <row r="283" spans="1:11">
      <c r="A283" s="99" t="s">
        <v>4940</v>
      </c>
      <c r="B283" s="113">
        <v>-2500</v>
      </c>
      <c r="C283" s="99">
        <v>1</v>
      </c>
      <c r="D283" s="99">
        <f t="shared" si="13"/>
        <v>247</v>
      </c>
      <c r="E283" s="99">
        <f t="shared" si="14"/>
        <v>0</v>
      </c>
      <c r="F283" s="99">
        <f t="shared" si="9"/>
        <v>-617500</v>
      </c>
      <c r="G283" s="99"/>
      <c r="J283" s="114">
        <f>B374-498804</f>
        <v>-403651</v>
      </c>
    </row>
    <row r="284" spans="1:11">
      <c r="A284" s="99" t="s">
        <v>4945</v>
      </c>
      <c r="B284" s="113">
        <v>-30000</v>
      </c>
      <c r="C284" s="99">
        <v>1</v>
      </c>
      <c r="D284" s="99">
        <f t="shared" si="13"/>
        <v>246</v>
      </c>
      <c r="E284" s="99">
        <f t="shared" si="14"/>
        <v>0</v>
      </c>
      <c r="F284" s="99">
        <f t="shared" si="9"/>
        <v>-7380000</v>
      </c>
      <c r="G284" s="99"/>
    </row>
    <row r="285" spans="1:11">
      <c r="A285" s="99" t="s">
        <v>4953</v>
      </c>
      <c r="B285" s="113">
        <v>-19800</v>
      </c>
      <c r="C285" s="99">
        <v>1</v>
      </c>
      <c r="D285" s="99">
        <f t="shared" si="13"/>
        <v>245</v>
      </c>
      <c r="E285" s="99">
        <f t="shared" si="14"/>
        <v>1</v>
      </c>
      <c r="F285" s="99">
        <f t="shared" si="9"/>
        <v>-4831200</v>
      </c>
      <c r="G285" s="99"/>
      <c r="K285" t="s">
        <v>25</v>
      </c>
    </row>
    <row r="286" spans="1:11">
      <c r="A286" s="99" t="s">
        <v>4944</v>
      </c>
      <c r="B286" s="113">
        <v>940000</v>
      </c>
      <c r="C286" s="99">
        <v>0</v>
      </c>
      <c r="D286" s="99">
        <f t="shared" si="13"/>
        <v>244</v>
      </c>
      <c r="E286" s="99">
        <f t="shared" si="14"/>
        <v>0</v>
      </c>
      <c r="F286" s="99">
        <f t="shared" si="9"/>
        <v>229360000</v>
      </c>
      <c r="G286" s="99"/>
    </row>
    <row r="287" spans="1:11">
      <c r="A287" s="99" t="s">
        <v>4944</v>
      </c>
      <c r="B287" s="113">
        <v>-201000</v>
      </c>
      <c r="C287" s="99">
        <v>1</v>
      </c>
      <c r="D287" s="99">
        <f t="shared" si="13"/>
        <v>244</v>
      </c>
      <c r="E287" s="99">
        <f t="shared" si="14"/>
        <v>0</v>
      </c>
      <c r="F287" s="99">
        <f t="shared" si="9"/>
        <v>-49044000</v>
      </c>
      <c r="G287" s="99"/>
    </row>
    <row r="288" spans="1:11">
      <c r="A288" s="99" t="s">
        <v>4949</v>
      </c>
      <c r="B288" s="113">
        <v>-320930</v>
      </c>
      <c r="C288" s="99">
        <v>3</v>
      </c>
      <c r="D288" s="99">
        <f t="shared" si="13"/>
        <v>243</v>
      </c>
      <c r="E288" s="99">
        <f t="shared" si="14"/>
        <v>0</v>
      </c>
      <c r="F288" s="99">
        <f t="shared" si="9"/>
        <v>-77985990</v>
      </c>
      <c r="G288" s="99"/>
    </row>
    <row r="289" spans="1:10">
      <c r="A289" s="99" t="s">
        <v>4950</v>
      </c>
      <c r="B289" s="113">
        <v>-400000</v>
      </c>
      <c r="C289" s="99">
        <v>1</v>
      </c>
      <c r="D289" s="99">
        <f t="shared" ref="D289:D306" si="15">D290+C289</f>
        <v>240</v>
      </c>
      <c r="E289" s="99">
        <f t="shared" ref="E289:E306" si="16">IF(B290&gt;0,1,0)</f>
        <v>0</v>
      </c>
      <c r="F289" s="99">
        <f t="shared" si="9"/>
        <v>-96000000</v>
      </c>
      <c r="G289" s="99"/>
    </row>
    <row r="290" spans="1:10">
      <c r="A290" s="99" t="s">
        <v>4957</v>
      </c>
      <c r="B290" s="113">
        <v>-16500</v>
      </c>
      <c r="C290" s="99">
        <v>11</v>
      </c>
      <c r="D290" s="99">
        <f t="shared" si="15"/>
        <v>239</v>
      </c>
      <c r="E290" s="99">
        <f t="shared" si="16"/>
        <v>1</v>
      </c>
      <c r="F290" s="99">
        <f t="shared" si="9"/>
        <v>-3927000</v>
      </c>
      <c r="G290" s="99"/>
    </row>
    <row r="291" spans="1:10">
      <c r="A291" s="99" t="s">
        <v>4979</v>
      </c>
      <c r="B291" s="113">
        <v>2600000</v>
      </c>
      <c r="C291" s="99">
        <v>2</v>
      </c>
      <c r="D291" s="99">
        <f t="shared" si="15"/>
        <v>228</v>
      </c>
      <c r="E291" s="99">
        <f t="shared" si="16"/>
        <v>0</v>
      </c>
      <c r="F291" s="99">
        <f t="shared" si="9"/>
        <v>592800000</v>
      </c>
      <c r="G291" s="99"/>
      <c r="I291" t="s">
        <v>25</v>
      </c>
    </row>
    <row r="292" spans="1:10">
      <c r="A292" s="99" t="s">
        <v>4980</v>
      </c>
      <c r="B292" s="113">
        <v>-1170000</v>
      </c>
      <c r="C292" s="99">
        <v>0</v>
      </c>
      <c r="D292" s="99">
        <f t="shared" si="15"/>
        <v>226</v>
      </c>
      <c r="E292" s="99">
        <f t="shared" si="16"/>
        <v>0</v>
      </c>
      <c r="F292" s="99">
        <f t="shared" si="9"/>
        <v>-264420000</v>
      </c>
      <c r="G292" s="99" t="s">
        <v>4981</v>
      </c>
      <c r="J292" t="s">
        <v>25</v>
      </c>
    </row>
    <row r="293" spans="1:10">
      <c r="A293" s="99" t="s">
        <v>4980</v>
      </c>
      <c r="B293" s="113">
        <v>-9000</v>
      </c>
      <c r="C293" s="99">
        <v>1</v>
      </c>
      <c r="D293" s="99">
        <f t="shared" si="15"/>
        <v>226</v>
      </c>
      <c r="E293" s="99">
        <f t="shared" si="16"/>
        <v>0</v>
      </c>
      <c r="F293" s="99">
        <f t="shared" si="9"/>
        <v>-2034000</v>
      </c>
      <c r="G293" s="99"/>
    </row>
    <row r="294" spans="1:10">
      <c r="A294" s="99" t="s">
        <v>4982</v>
      </c>
      <c r="B294" s="113">
        <v>-1145000</v>
      </c>
      <c r="C294" s="99">
        <v>0</v>
      </c>
      <c r="D294" s="99">
        <f t="shared" si="15"/>
        <v>225</v>
      </c>
      <c r="E294" s="99">
        <f t="shared" si="16"/>
        <v>0</v>
      </c>
      <c r="F294" s="99">
        <f t="shared" si="9"/>
        <v>-257625000</v>
      </c>
      <c r="G294" s="99" t="s">
        <v>4983</v>
      </c>
    </row>
    <row r="295" spans="1:10">
      <c r="A295" s="99" t="s">
        <v>4982</v>
      </c>
      <c r="B295" s="113">
        <v>-94549</v>
      </c>
      <c r="C295" s="99">
        <v>2</v>
      </c>
      <c r="D295" s="99">
        <f t="shared" si="15"/>
        <v>225</v>
      </c>
      <c r="E295" s="99">
        <f t="shared" si="16"/>
        <v>0</v>
      </c>
      <c r="F295" s="99">
        <f t="shared" si="9"/>
        <v>-21273525</v>
      </c>
      <c r="G295" s="99" t="s">
        <v>506</v>
      </c>
      <c r="J295" t="s">
        <v>25</v>
      </c>
    </row>
    <row r="296" spans="1:10">
      <c r="A296" s="99" t="s">
        <v>5179</v>
      </c>
      <c r="B296" s="113">
        <v>-3500</v>
      </c>
      <c r="C296" s="99">
        <v>1</v>
      </c>
      <c r="D296" s="99">
        <f t="shared" si="15"/>
        <v>223</v>
      </c>
      <c r="E296" s="99">
        <f t="shared" si="16"/>
        <v>0</v>
      </c>
      <c r="F296" s="99">
        <f t="shared" si="9"/>
        <v>-780500</v>
      </c>
      <c r="G296" s="99"/>
      <c r="I296" s="114">
        <f>B374-735892</f>
        <v>-640739</v>
      </c>
    </row>
    <row r="297" spans="1:10">
      <c r="A297" s="99" t="s">
        <v>4991</v>
      </c>
      <c r="B297" s="113">
        <v>-44900</v>
      </c>
      <c r="C297" s="99">
        <v>0</v>
      </c>
      <c r="D297" s="99">
        <f t="shared" si="15"/>
        <v>222</v>
      </c>
      <c r="E297" s="99">
        <f t="shared" si="16"/>
        <v>0</v>
      </c>
      <c r="F297" s="99">
        <f t="shared" si="9"/>
        <v>-9967800</v>
      </c>
      <c r="G297" s="99"/>
    </row>
    <row r="298" spans="1:10">
      <c r="A298" s="99" t="s">
        <v>4991</v>
      </c>
      <c r="B298" s="113">
        <v>-50000</v>
      </c>
      <c r="C298" s="99">
        <v>10</v>
      </c>
      <c r="D298" s="99">
        <f t="shared" si="15"/>
        <v>222</v>
      </c>
      <c r="E298" s="99">
        <f t="shared" si="16"/>
        <v>0</v>
      </c>
      <c r="F298" s="99">
        <f t="shared" si="9"/>
        <v>-11100000</v>
      </c>
      <c r="G298" s="99" t="s">
        <v>506</v>
      </c>
    </row>
    <row r="299" spans="1:10">
      <c r="A299" s="99" t="s">
        <v>5011</v>
      </c>
      <c r="B299" s="113">
        <v>-19850</v>
      </c>
      <c r="C299" s="99">
        <v>1</v>
      </c>
      <c r="D299" s="99">
        <f t="shared" si="15"/>
        <v>212</v>
      </c>
      <c r="E299" s="99">
        <f t="shared" si="16"/>
        <v>0</v>
      </c>
      <c r="F299" s="99">
        <f t="shared" si="9"/>
        <v>-4208200</v>
      </c>
      <c r="G299" s="99"/>
    </row>
    <row r="300" spans="1:10">
      <c r="A300" s="99" t="s">
        <v>5012</v>
      </c>
      <c r="B300" s="113">
        <v>-39770</v>
      </c>
      <c r="C300" s="99">
        <v>6</v>
      </c>
      <c r="D300" s="99">
        <f t="shared" si="15"/>
        <v>211</v>
      </c>
      <c r="E300" s="99">
        <f t="shared" si="16"/>
        <v>0</v>
      </c>
      <c r="F300" s="99">
        <f t="shared" si="9"/>
        <v>-8391470</v>
      </c>
      <c r="G300" s="99"/>
    </row>
    <row r="301" spans="1:10">
      <c r="A301" s="99" t="s">
        <v>5036</v>
      </c>
      <c r="B301" s="113">
        <v>-40000</v>
      </c>
      <c r="C301" s="99">
        <v>71</v>
      </c>
      <c r="D301" s="99">
        <f t="shared" si="15"/>
        <v>205</v>
      </c>
      <c r="E301" s="99">
        <f t="shared" si="16"/>
        <v>1</v>
      </c>
      <c r="F301" s="99">
        <f t="shared" si="9"/>
        <v>-8160000</v>
      </c>
      <c r="G301" s="99"/>
    </row>
    <row r="302" spans="1:10">
      <c r="A302" s="99" t="s">
        <v>5165</v>
      </c>
      <c r="B302" s="113">
        <v>4000000</v>
      </c>
      <c r="C302" s="99">
        <v>1</v>
      </c>
      <c r="D302" s="99">
        <f t="shared" si="15"/>
        <v>134</v>
      </c>
      <c r="E302" s="99">
        <f t="shared" si="16"/>
        <v>0</v>
      </c>
      <c r="F302" s="99">
        <f t="shared" si="9"/>
        <v>536000000</v>
      </c>
      <c r="G302" s="99"/>
    </row>
    <row r="303" spans="1:10">
      <c r="A303" s="99" t="s">
        <v>5170</v>
      </c>
      <c r="B303" s="113">
        <v>-123860</v>
      </c>
      <c r="C303" s="99">
        <v>1</v>
      </c>
      <c r="D303" s="99">
        <f t="shared" si="15"/>
        <v>133</v>
      </c>
      <c r="E303" s="99">
        <f t="shared" si="16"/>
        <v>0</v>
      </c>
      <c r="F303" s="99">
        <f t="shared" si="9"/>
        <v>-16473380</v>
      </c>
      <c r="G303" s="99"/>
    </row>
    <row r="304" spans="1:10">
      <c r="A304" s="99" t="s">
        <v>5128</v>
      </c>
      <c r="B304" s="113">
        <v>-1660000</v>
      </c>
      <c r="C304" s="99">
        <v>1</v>
      </c>
      <c r="D304" s="99">
        <f t="shared" si="15"/>
        <v>132</v>
      </c>
      <c r="E304" s="99">
        <f t="shared" si="16"/>
        <v>0</v>
      </c>
      <c r="F304" s="99">
        <f t="shared" si="9"/>
        <v>-219120000</v>
      </c>
      <c r="G304" s="99"/>
    </row>
    <row r="305" spans="1:11">
      <c r="A305" s="99" t="s">
        <v>5177</v>
      </c>
      <c r="B305" s="113">
        <v>-63857</v>
      </c>
      <c r="C305" s="99">
        <v>0</v>
      </c>
      <c r="D305" s="99">
        <f t="shared" si="15"/>
        <v>131</v>
      </c>
      <c r="E305" s="99">
        <f t="shared" si="16"/>
        <v>0</v>
      </c>
      <c r="F305" s="99">
        <f t="shared" si="9"/>
        <v>-8365267</v>
      </c>
      <c r="G305" s="99"/>
    </row>
    <row r="306" spans="1:11">
      <c r="A306" s="99" t="s">
        <v>5180</v>
      </c>
      <c r="B306" s="113">
        <v>-631</v>
      </c>
      <c r="C306" s="99">
        <v>2</v>
      </c>
      <c r="D306" s="99">
        <f t="shared" si="15"/>
        <v>131</v>
      </c>
      <c r="E306" s="99">
        <f t="shared" si="16"/>
        <v>0</v>
      </c>
      <c r="F306" s="99">
        <f t="shared" si="9"/>
        <v>-82661</v>
      </c>
      <c r="G306" s="99" t="s">
        <v>506</v>
      </c>
      <c r="J306" t="s">
        <v>25</v>
      </c>
    </row>
    <row r="307" spans="1:11">
      <c r="A307" s="99" t="s">
        <v>5185</v>
      </c>
      <c r="B307" s="113">
        <v>-248905</v>
      </c>
      <c r="C307" s="99">
        <v>2</v>
      </c>
      <c r="D307" s="99">
        <f t="shared" ref="D307:D318" si="17">D308+C307</f>
        <v>129</v>
      </c>
      <c r="E307" s="99">
        <f t="shared" ref="E307:E318" si="18">IF(B308&gt;0,1,0)</f>
        <v>0</v>
      </c>
      <c r="F307" s="99">
        <f t="shared" si="9"/>
        <v>-32108745</v>
      </c>
      <c r="G307" s="99"/>
    </row>
    <row r="308" spans="1:11">
      <c r="A308" s="99" t="s">
        <v>5183</v>
      </c>
      <c r="B308" s="113">
        <v>-200000</v>
      </c>
      <c r="C308" s="99">
        <v>0</v>
      </c>
      <c r="D308" s="99">
        <f t="shared" si="17"/>
        <v>127</v>
      </c>
      <c r="E308" s="99">
        <f t="shared" si="18"/>
        <v>0</v>
      </c>
      <c r="F308" s="99">
        <f t="shared" si="9"/>
        <v>-25400000</v>
      </c>
      <c r="G308" s="99"/>
    </row>
    <row r="309" spans="1:11">
      <c r="A309" s="99" t="s">
        <v>5183</v>
      </c>
      <c r="B309" s="113">
        <v>-200000</v>
      </c>
      <c r="C309" s="99">
        <v>3</v>
      </c>
      <c r="D309" s="99">
        <f t="shared" si="17"/>
        <v>127</v>
      </c>
      <c r="E309" s="99">
        <f t="shared" si="18"/>
        <v>0</v>
      </c>
      <c r="F309" s="99">
        <f t="shared" si="9"/>
        <v>-25400000</v>
      </c>
      <c r="G309" s="99"/>
    </row>
    <row r="310" spans="1:11">
      <c r="A310" s="99" t="s">
        <v>5192</v>
      </c>
      <c r="B310" s="113">
        <v>-832590</v>
      </c>
      <c r="C310" s="99">
        <v>0</v>
      </c>
      <c r="D310" s="99">
        <f t="shared" si="17"/>
        <v>124</v>
      </c>
      <c r="E310" s="99">
        <f t="shared" si="18"/>
        <v>0</v>
      </c>
      <c r="F310" s="99">
        <f t="shared" si="9"/>
        <v>-103241160</v>
      </c>
      <c r="G310" s="99"/>
    </row>
    <row r="311" spans="1:11">
      <c r="A311" s="99" t="s">
        <v>5192</v>
      </c>
      <c r="B311" s="113">
        <v>-29950</v>
      </c>
      <c r="C311" s="99">
        <v>1</v>
      </c>
      <c r="D311" s="99">
        <f t="shared" si="17"/>
        <v>124</v>
      </c>
      <c r="E311" s="99">
        <f t="shared" si="18"/>
        <v>0</v>
      </c>
      <c r="F311" s="99">
        <f t="shared" si="9"/>
        <v>-3713800</v>
      </c>
      <c r="G311" s="99"/>
      <c r="K311" t="s">
        <v>25</v>
      </c>
    </row>
    <row r="312" spans="1:11">
      <c r="A312" s="99" t="s">
        <v>5250</v>
      </c>
      <c r="B312" s="113">
        <v>-8500</v>
      </c>
      <c r="C312" s="99">
        <v>1</v>
      </c>
      <c r="D312" s="99">
        <f t="shared" si="17"/>
        <v>123</v>
      </c>
      <c r="E312" s="99">
        <f t="shared" si="18"/>
        <v>0</v>
      </c>
      <c r="F312" s="99">
        <f t="shared" si="9"/>
        <v>-1045500</v>
      </c>
      <c r="G312" s="99"/>
    </row>
    <row r="313" spans="1:11">
      <c r="A313" s="99" t="s">
        <v>5214</v>
      </c>
      <c r="B313" s="113">
        <v>-116300</v>
      </c>
      <c r="C313" s="99">
        <v>1</v>
      </c>
      <c r="D313" s="99">
        <f t="shared" si="17"/>
        <v>122</v>
      </c>
      <c r="E313" s="99">
        <f t="shared" si="18"/>
        <v>0</v>
      </c>
      <c r="F313" s="99">
        <f t="shared" si="9"/>
        <v>-14188600</v>
      </c>
      <c r="G313" s="99"/>
    </row>
    <row r="314" spans="1:11">
      <c r="A314" s="99" t="s">
        <v>5197</v>
      </c>
      <c r="B314" s="113">
        <v>-75500</v>
      </c>
      <c r="C314" s="99">
        <v>1</v>
      </c>
      <c r="D314" s="99">
        <f t="shared" si="17"/>
        <v>121</v>
      </c>
      <c r="E314" s="99">
        <f t="shared" si="18"/>
        <v>0</v>
      </c>
      <c r="F314" s="99">
        <f t="shared" ref="F314:F331" si="19">B314*(D314-E314)</f>
        <v>-9135500</v>
      </c>
      <c r="G314" s="99"/>
    </row>
    <row r="315" spans="1:11">
      <c r="A315" s="99" t="s">
        <v>5208</v>
      </c>
      <c r="B315" s="113">
        <v>-331250</v>
      </c>
      <c r="C315" s="99">
        <v>2</v>
      </c>
      <c r="D315" s="99">
        <f t="shared" si="17"/>
        <v>120</v>
      </c>
      <c r="E315" s="99">
        <f t="shared" si="18"/>
        <v>0</v>
      </c>
      <c r="F315" s="99">
        <f t="shared" si="19"/>
        <v>-39750000</v>
      </c>
      <c r="G315" s="99"/>
    </row>
    <row r="316" spans="1:11">
      <c r="A316" s="99" t="s">
        <v>5251</v>
      </c>
      <c r="B316" s="113">
        <v>-39000</v>
      </c>
      <c r="C316" s="99">
        <v>1</v>
      </c>
      <c r="D316" s="99">
        <f t="shared" si="17"/>
        <v>118</v>
      </c>
      <c r="E316" s="99">
        <f t="shared" si="18"/>
        <v>0</v>
      </c>
      <c r="F316" s="99">
        <f t="shared" si="19"/>
        <v>-4602000</v>
      </c>
      <c r="G316" s="99"/>
      <c r="I316" s="114"/>
    </row>
    <row r="317" spans="1:11">
      <c r="A317" s="99" t="s">
        <v>5210</v>
      </c>
      <c r="B317" s="113">
        <v>-44000</v>
      </c>
      <c r="C317" s="99">
        <v>3</v>
      </c>
      <c r="D317" s="99">
        <f t="shared" si="17"/>
        <v>117</v>
      </c>
      <c r="E317" s="99">
        <f t="shared" si="18"/>
        <v>0</v>
      </c>
      <c r="F317" s="99">
        <f t="shared" si="19"/>
        <v>-5148000</v>
      </c>
      <c r="G317" s="99"/>
      <c r="J317" t="s">
        <v>25</v>
      </c>
    </row>
    <row r="318" spans="1:11">
      <c r="A318" s="99" t="s">
        <v>5145</v>
      </c>
      <c r="B318" s="113">
        <v>-30476</v>
      </c>
      <c r="C318" s="99">
        <v>1</v>
      </c>
      <c r="D318" s="99">
        <f t="shared" si="17"/>
        <v>114</v>
      </c>
      <c r="E318" s="99">
        <f t="shared" si="18"/>
        <v>0</v>
      </c>
      <c r="F318" s="99">
        <f t="shared" si="19"/>
        <v>-3474264</v>
      </c>
      <c r="G318" s="99"/>
    </row>
    <row r="319" spans="1:11">
      <c r="A319" s="99" t="s">
        <v>5219</v>
      </c>
      <c r="B319" s="113">
        <v>-4000</v>
      </c>
      <c r="C319" s="99">
        <v>11</v>
      </c>
      <c r="D319" s="99">
        <f t="shared" ref="D319:D326" si="20">D320+C319</f>
        <v>113</v>
      </c>
      <c r="E319" s="99">
        <f t="shared" ref="E319:E326" si="21">IF(B320&gt;0,1,0)</f>
        <v>1</v>
      </c>
      <c r="F319" s="99">
        <f t="shared" si="19"/>
        <v>-448000</v>
      </c>
      <c r="G319" s="99"/>
    </row>
    <row r="320" spans="1:11">
      <c r="A320" s="99" t="s">
        <v>5252</v>
      </c>
      <c r="B320" s="113">
        <v>6300000</v>
      </c>
      <c r="C320" s="99">
        <v>1</v>
      </c>
      <c r="D320" s="99">
        <f t="shared" si="20"/>
        <v>102</v>
      </c>
      <c r="E320" s="99">
        <f t="shared" si="21"/>
        <v>0</v>
      </c>
      <c r="F320" s="99">
        <f t="shared" si="19"/>
        <v>642600000</v>
      </c>
      <c r="G320" s="99"/>
    </row>
    <row r="321" spans="1:9">
      <c r="A321" s="99" t="s">
        <v>5281</v>
      </c>
      <c r="B321" s="113">
        <v>-6000000</v>
      </c>
      <c r="C321" s="99">
        <v>2</v>
      </c>
      <c r="D321" s="99">
        <f t="shared" si="20"/>
        <v>101</v>
      </c>
      <c r="E321" s="99">
        <f t="shared" si="21"/>
        <v>0</v>
      </c>
      <c r="F321" s="99">
        <f t="shared" si="19"/>
        <v>-606000000</v>
      </c>
      <c r="G321" s="99"/>
    </row>
    <row r="322" spans="1:9">
      <c r="A322" s="99" t="s">
        <v>5277</v>
      </c>
      <c r="B322" s="113">
        <v>-295000</v>
      </c>
      <c r="C322" s="99">
        <v>0</v>
      </c>
      <c r="D322" s="99">
        <f t="shared" si="20"/>
        <v>99</v>
      </c>
      <c r="E322" s="99">
        <f t="shared" si="21"/>
        <v>1</v>
      </c>
      <c r="F322" s="99">
        <f t="shared" si="19"/>
        <v>-28910000</v>
      </c>
      <c r="G322" s="99"/>
    </row>
    <row r="323" spans="1:9">
      <c r="A323" s="99" t="s">
        <v>5277</v>
      </c>
      <c r="B323" s="113">
        <v>483</v>
      </c>
      <c r="C323" s="99">
        <v>8</v>
      </c>
      <c r="D323" s="99">
        <f t="shared" si="20"/>
        <v>99</v>
      </c>
      <c r="E323" s="99">
        <f t="shared" si="21"/>
        <v>1</v>
      </c>
      <c r="F323" s="99">
        <f t="shared" si="19"/>
        <v>47334</v>
      </c>
      <c r="G323" s="99" t="s">
        <v>694</v>
      </c>
      <c r="I323" t="s">
        <v>25</v>
      </c>
    </row>
    <row r="324" spans="1:9">
      <c r="A324" s="99" t="s">
        <v>5307</v>
      </c>
      <c r="B324" s="113">
        <v>1700000</v>
      </c>
      <c r="C324" s="99">
        <v>0</v>
      </c>
      <c r="D324" s="99">
        <f t="shared" si="20"/>
        <v>91</v>
      </c>
      <c r="E324" s="99">
        <f t="shared" si="21"/>
        <v>0</v>
      </c>
      <c r="F324" s="99">
        <f t="shared" si="19"/>
        <v>154700000</v>
      </c>
      <c r="G324" s="99"/>
    </row>
    <row r="325" spans="1:9">
      <c r="A325" s="99" t="s">
        <v>5307</v>
      </c>
      <c r="B325" s="113">
        <v>-53000</v>
      </c>
      <c r="C325" s="99">
        <v>1</v>
      </c>
      <c r="D325" s="99">
        <f t="shared" si="20"/>
        <v>91</v>
      </c>
      <c r="E325" s="99">
        <f t="shared" si="21"/>
        <v>0</v>
      </c>
      <c r="F325" s="99">
        <f t="shared" si="19"/>
        <v>-4823000</v>
      </c>
      <c r="G325" s="99"/>
    </row>
    <row r="326" spans="1:9">
      <c r="A326" s="99" t="s">
        <v>5308</v>
      </c>
      <c r="B326" s="113">
        <v>-1300000</v>
      </c>
      <c r="C326" s="99">
        <v>0</v>
      </c>
      <c r="D326" s="99">
        <f t="shared" si="20"/>
        <v>90</v>
      </c>
      <c r="E326" s="99">
        <f t="shared" si="21"/>
        <v>0</v>
      </c>
      <c r="F326" s="99">
        <f t="shared" si="19"/>
        <v>-117000000</v>
      </c>
      <c r="G326" s="99"/>
      <c r="I326" t="s">
        <v>25</v>
      </c>
    </row>
    <row r="327" spans="1:9">
      <c r="A327" s="99" t="s">
        <v>5308</v>
      </c>
      <c r="B327" s="113">
        <v>-41500</v>
      </c>
      <c r="C327" s="99">
        <v>1</v>
      </c>
      <c r="D327" s="99">
        <f t="shared" ref="D327:D331" si="22">D328+C327</f>
        <v>90</v>
      </c>
      <c r="E327" s="99">
        <f t="shared" ref="E327:E331" si="23">IF(B328&gt;0,1,0)</f>
        <v>0</v>
      </c>
      <c r="F327" s="99">
        <f t="shared" si="19"/>
        <v>-3735000</v>
      </c>
      <c r="G327" s="99"/>
    </row>
    <row r="328" spans="1:9">
      <c r="A328" s="99" t="s">
        <v>5314</v>
      </c>
      <c r="B328" s="113">
        <v>-57700</v>
      </c>
      <c r="C328" s="99">
        <v>3</v>
      </c>
      <c r="D328" s="99">
        <f t="shared" si="22"/>
        <v>89</v>
      </c>
      <c r="E328" s="99">
        <f t="shared" si="23"/>
        <v>0</v>
      </c>
      <c r="F328" s="99">
        <f t="shared" si="19"/>
        <v>-5135300</v>
      </c>
      <c r="G328" s="99"/>
    </row>
    <row r="329" spans="1:9">
      <c r="A329" s="99" t="s">
        <v>5317</v>
      </c>
      <c r="B329" s="113">
        <v>-5600</v>
      </c>
      <c r="C329" s="99">
        <v>1</v>
      </c>
      <c r="D329" s="99">
        <f t="shared" si="22"/>
        <v>86</v>
      </c>
      <c r="E329" s="99">
        <f t="shared" si="23"/>
        <v>0</v>
      </c>
      <c r="F329" s="99">
        <f t="shared" si="19"/>
        <v>-481600</v>
      </c>
      <c r="G329" s="99"/>
    </row>
    <row r="330" spans="1:9">
      <c r="A330" s="99" t="s">
        <v>5319</v>
      </c>
      <c r="B330" s="113">
        <v>-5600</v>
      </c>
      <c r="C330" s="99">
        <v>1</v>
      </c>
      <c r="D330" s="99">
        <f t="shared" si="22"/>
        <v>85</v>
      </c>
      <c r="E330" s="99">
        <f t="shared" si="23"/>
        <v>0</v>
      </c>
      <c r="F330" s="99">
        <f t="shared" si="19"/>
        <v>-476000</v>
      </c>
      <c r="G330" s="99"/>
    </row>
    <row r="331" spans="1:9">
      <c r="A331" s="99" t="s">
        <v>990</v>
      </c>
      <c r="B331" s="113">
        <v>-68100</v>
      </c>
      <c r="C331" s="99">
        <v>1</v>
      </c>
      <c r="D331" s="99">
        <f t="shared" si="22"/>
        <v>84</v>
      </c>
      <c r="E331" s="99">
        <f t="shared" si="23"/>
        <v>0</v>
      </c>
      <c r="F331" s="99">
        <f t="shared" si="19"/>
        <v>-5720400</v>
      </c>
      <c r="G331" s="99"/>
      <c r="I331" t="s">
        <v>25</v>
      </c>
    </row>
    <row r="332" spans="1:9">
      <c r="A332" s="99" t="s">
        <v>4272</v>
      </c>
      <c r="B332" s="113">
        <v>-25390</v>
      </c>
      <c r="C332" s="99">
        <v>2</v>
      </c>
      <c r="D332" s="99">
        <f t="shared" ref="D332:D333" si="24">D333+C332</f>
        <v>83</v>
      </c>
      <c r="E332" s="99">
        <f t="shared" ref="E332:E333" si="25">IF(B333&gt;0,1,0)</f>
        <v>0</v>
      </c>
      <c r="F332" s="99">
        <f t="shared" ref="F332:F333" si="26">B332*(D332-E332)</f>
        <v>-2107370</v>
      </c>
      <c r="G332" s="99"/>
    </row>
    <row r="333" spans="1:9">
      <c r="A333" s="99" t="s">
        <v>5339</v>
      </c>
      <c r="B333" s="113">
        <v>-78508</v>
      </c>
      <c r="C333" s="99">
        <v>2</v>
      </c>
      <c r="D333" s="99">
        <f t="shared" si="24"/>
        <v>81</v>
      </c>
      <c r="E333" s="99">
        <f t="shared" si="25"/>
        <v>0</v>
      </c>
      <c r="F333" s="99">
        <f t="shared" si="26"/>
        <v>-6359148</v>
      </c>
      <c r="G333" s="99"/>
    </row>
    <row r="334" spans="1:9">
      <c r="A334" s="99" t="s">
        <v>5340</v>
      </c>
      <c r="B334" s="113">
        <v>-2000</v>
      </c>
      <c r="C334" s="99">
        <v>4</v>
      </c>
      <c r="D334" s="99">
        <f t="shared" ref="D334:D352" si="27">D335+C334</f>
        <v>79</v>
      </c>
      <c r="E334" s="99">
        <f t="shared" ref="E334:E352" si="28">IF(B335&gt;0,1,0)</f>
        <v>1</v>
      </c>
      <c r="F334" s="99">
        <f t="shared" ref="F334:F352" si="29">B334*(D334-E334)</f>
        <v>-156000</v>
      </c>
      <c r="G334" s="99"/>
    </row>
    <row r="335" spans="1:9">
      <c r="A335" s="99" t="s">
        <v>5346</v>
      </c>
      <c r="B335" s="113">
        <v>2200472</v>
      </c>
      <c r="C335" s="99">
        <v>1</v>
      </c>
      <c r="D335" s="99">
        <f t="shared" si="27"/>
        <v>75</v>
      </c>
      <c r="E335" s="99">
        <f t="shared" si="28"/>
        <v>0</v>
      </c>
      <c r="F335" s="99">
        <f t="shared" si="29"/>
        <v>165035400</v>
      </c>
      <c r="G335" s="99"/>
      <c r="H335" t="s">
        <v>25</v>
      </c>
    </row>
    <row r="336" spans="1:9">
      <c r="A336" s="99" t="s">
        <v>5354</v>
      </c>
      <c r="B336" s="113">
        <v>-28000</v>
      </c>
      <c r="C336" s="99">
        <v>2</v>
      </c>
      <c r="D336" s="99">
        <f t="shared" si="27"/>
        <v>74</v>
      </c>
      <c r="E336" s="99">
        <f t="shared" si="28"/>
        <v>1</v>
      </c>
      <c r="F336" s="99">
        <f t="shared" si="29"/>
        <v>-2044000</v>
      </c>
      <c r="G336" s="99"/>
    </row>
    <row r="337" spans="1:13">
      <c r="A337" s="99" t="s">
        <v>5352</v>
      </c>
      <c r="B337" s="113">
        <v>2500000</v>
      </c>
      <c r="C337" s="99">
        <v>0</v>
      </c>
      <c r="D337" s="99">
        <f t="shared" si="27"/>
        <v>72</v>
      </c>
      <c r="E337" s="99">
        <f t="shared" si="28"/>
        <v>0</v>
      </c>
      <c r="F337" s="99">
        <f t="shared" si="29"/>
        <v>180000000</v>
      </c>
      <c r="G337" s="99"/>
    </row>
    <row r="338" spans="1:13">
      <c r="A338" s="99" t="s">
        <v>5352</v>
      </c>
      <c r="B338" s="113">
        <v>-407500</v>
      </c>
      <c r="C338" s="99">
        <v>2</v>
      </c>
      <c r="D338" s="99">
        <f t="shared" si="27"/>
        <v>72</v>
      </c>
      <c r="E338" s="99">
        <f t="shared" si="28"/>
        <v>0</v>
      </c>
      <c r="F338" s="99">
        <f t="shared" si="29"/>
        <v>-29340000</v>
      </c>
      <c r="G338" s="99"/>
    </row>
    <row r="339" spans="1:13">
      <c r="A339" s="99" t="s">
        <v>5355</v>
      </c>
      <c r="B339" s="113">
        <v>-3600</v>
      </c>
      <c r="C339" s="99">
        <v>1</v>
      </c>
      <c r="D339" s="99">
        <f t="shared" si="27"/>
        <v>70</v>
      </c>
      <c r="E339" s="99">
        <f t="shared" si="28"/>
        <v>0</v>
      </c>
      <c r="F339" s="99">
        <f t="shared" si="29"/>
        <v>-252000</v>
      </c>
      <c r="G339" s="99"/>
    </row>
    <row r="340" spans="1:13">
      <c r="A340" s="99" t="s">
        <v>5364</v>
      </c>
      <c r="B340" s="113">
        <v>-170094</v>
      </c>
      <c r="C340" s="99">
        <v>1</v>
      </c>
      <c r="D340" s="99">
        <f t="shared" si="27"/>
        <v>69</v>
      </c>
      <c r="E340" s="99">
        <f t="shared" si="28"/>
        <v>0</v>
      </c>
      <c r="F340" s="99">
        <f t="shared" si="29"/>
        <v>-11736486</v>
      </c>
      <c r="G340" s="99"/>
      <c r="J340" t="s">
        <v>25</v>
      </c>
    </row>
    <row r="341" spans="1:13">
      <c r="A341" s="99" t="s">
        <v>5357</v>
      </c>
      <c r="B341" s="113">
        <v>-51730</v>
      </c>
      <c r="C341" s="99">
        <v>1</v>
      </c>
      <c r="D341" s="99">
        <f t="shared" si="27"/>
        <v>68</v>
      </c>
      <c r="E341" s="99">
        <f t="shared" si="28"/>
        <v>0</v>
      </c>
      <c r="F341" s="99">
        <f t="shared" si="29"/>
        <v>-3517640</v>
      </c>
      <c r="G341" s="99"/>
    </row>
    <row r="342" spans="1:13">
      <c r="A342" s="99" t="s">
        <v>5365</v>
      </c>
      <c r="B342" s="113">
        <v>-200000</v>
      </c>
      <c r="C342" s="99">
        <v>2</v>
      </c>
      <c r="D342" s="99">
        <f t="shared" si="27"/>
        <v>67</v>
      </c>
      <c r="E342" s="99">
        <f t="shared" si="28"/>
        <v>0</v>
      </c>
      <c r="F342" s="99">
        <f t="shared" si="29"/>
        <v>-13400000</v>
      </c>
      <c r="G342" s="99"/>
    </row>
    <row r="343" spans="1:13">
      <c r="A343" s="99" t="s">
        <v>5306</v>
      </c>
      <c r="B343" s="113">
        <v>-3000000</v>
      </c>
      <c r="C343" s="99">
        <v>0</v>
      </c>
      <c r="D343" s="99">
        <f t="shared" si="27"/>
        <v>65</v>
      </c>
      <c r="E343" s="99">
        <f t="shared" si="28"/>
        <v>0</v>
      </c>
      <c r="F343" s="99">
        <f t="shared" si="29"/>
        <v>-195000000</v>
      </c>
      <c r="G343" s="99"/>
    </row>
    <row r="344" spans="1:13">
      <c r="A344" s="99" t="s">
        <v>5306</v>
      </c>
      <c r="B344" s="113">
        <v>-39726</v>
      </c>
      <c r="C344" s="99">
        <v>1</v>
      </c>
      <c r="D344" s="99">
        <f t="shared" si="27"/>
        <v>65</v>
      </c>
      <c r="E344" s="99">
        <f t="shared" si="28"/>
        <v>0</v>
      </c>
      <c r="F344" s="99">
        <f t="shared" si="29"/>
        <v>-2582190</v>
      </c>
      <c r="G344" s="99"/>
      <c r="M344" t="s">
        <v>25</v>
      </c>
    </row>
    <row r="345" spans="1:13">
      <c r="A345" s="99" t="s">
        <v>5368</v>
      </c>
      <c r="B345" s="113">
        <v>-566500</v>
      </c>
      <c r="C345" s="99">
        <v>1</v>
      </c>
      <c r="D345" s="99">
        <f t="shared" si="27"/>
        <v>64</v>
      </c>
      <c r="E345" s="99">
        <f t="shared" si="28"/>
        <v>0</v>
      </c>
      <c r="F345" s="99">
        <f t="shared" si="29"/>
        <v>-36256000</v>
      </c>
      <c r="G345" s="99"/>
      <c r="K345" t="s">
        <v>25</v>
      </c>
    </row>
    <row r="346" spans="1:13">
      <c r="A346" s="99" t="s">
        <v>5369</v>
      </c>
      <c r="B346" s="113">
        <v>-300000</v>
      </c>
      <c r="C346" s="99">
        <v>22</v>
      </c>
      <c r="D346" s="99">
        <f t="shared" si="27"/>
        <v>63</v>
      </c>
      <c r="E346" s="99">
        <f t="shared" si="28"/>
        <v>1</v>
      </c>
      <c r="F346" s="99">
        <f t="shared" si="29"/>
        <v>-18600000</v>
      </c>
      <c r="G346" s="99"/>
      <c r="J346" t="s">
        <v>25</v>
      </c>
    </row>
    <row r="347" spans="1:13">
      <c r="A347" s="99" t="s">
        <v>5394</v>
      </c>
      <c r="B347" s="113">
        <v>700000</v>
      </c>
      <c r="C347" s="99">
        <v>1</v>
      </c>
      <c r="D347" s="99">
        <f t="shared" si="27"/>
        <v>41</v>
      </c>
      <c r="E347" s="99">
        <f t="shared" si="28"/>
        <v>0</v>
      </c>
      <c r="F347" s="99">
        <f t="shared" si="29"/>
        <v>28700000</v>
      </c>
      <c r="G347" s="99"/>
    </row>
    <row r="348" spans="1:13">
      <c r="A348" s="99" t="s">
        <v>5397</v>
      </c>
      <c r="B348" s="113">
        <v>-101000</v>
      </c>
      <c r="C348" s="99">
        <v>1</v>
      </c>
      <c r="D348" s="99">
        <f t="shared" si="27"/>
        <v>40</v>
      </c>
      <c r="E348" s="99">
        <f t="shared" si="28"/>
        <v>0</v>
      </c>
      <c r="F348" s="99">
        <f t="shared" si="29"/>
        <v>-4040000</v>
      </c>
      <c r="G348" s="99"/>
    </row>
    <row r="349" spans="1:13">
      <c r="A349" s="99" t="s">
        <v>5397</v>
      </c>
      <c r="B349" s="113">
        <v>-57245</v>
      </c>
      <c r="C349" s="99">
        <v>1</v>
      </c>
      <c r="D349" s="99">
        <f t="shared" si="27"/>
        <v>39</v>
      </c>
      <c r="E349" s="99">
        <f t="shared" si="28"/>
        <v>0</v>
      </c>
      <c r="F349" s="99">
        <f t="shared" si="29"/>
        <v>-2232555</v>
      </c>
      <c r="G349" s="99"/>
    </row>
    <row r="350" spans="1:13">
      <c r="A350" s="99" t="s">
        <v>5400</v>
      </c>
      <c r="B350" s="113">
        <v>-398700</v>
      </c>
      <c r="C350" s="99">
        <v>2</v>
      </c>
      <c r="D350" s="99">
        <f t="shared" si="27"/>
        <v>38</v>
      </c>
      <c r="E350" s="99">
        <f t="shared" si="28"/>
        <v>0</v>
      </c>
      <c r="F350" s="99">
        <f t="shared" si="29"/>
        <v>-15150600</v>
      </c>
      <c r="G350" s="99"/>
    </row>
    <row r="351" spans="1:13">
      <c r="A351" s="99" t="s">
        <v>5399</v>
      </c>
      <c r="B351" s="113">
        <v>-87010</v>
      </c>
      <c r="C351" s="99">
        <v>5</v>
      </c>
      <c r="D351" s="99">
        <f t="shared" si="27"/>
        <v>36</v>
      </c>
      <c r="E351" s="99">
        <f t="shared" si="28"/>
        <v>0</v>
      </c>
      <c r="F351" s="99">
        <f t="shared" si="29"/>
        <v>-3132360</v>
      </c>
      <c r="G351" s="99"/>
    </row>
    <row r="352" spans="1:13">
      <c r="A352" s="99" t="s">
        <v>5438</v>
      </c>
      <c r="B352" s="113">
        <v>-50000</v>
      </c>
      <c r="C352" s="99">
        <v>28</v>
      </c>
      <c r="D352" s="99">
        <f t="shared" si="27"/>
        <v>31</v>
      </c>
      <c r="E352" s="99">
        <f t="shared" si="28"/>
        <v>1</v>
      </c>
      <c r="F352" s="99">
        <f t="shared" si="29"/>
        <v>-1500000</v>
      </c>
      <c r="G352" s="99"/>
    </row>
    <row r="353" spans="1:12">
      <c r="A353" s="99" t="s">
        <v>5437</v>
      </c>
      <c r="B353" s="113">
        <v>1200000</v>
      </c>
      <c r="C353" s="99">
        <v>0</v>
      </c>
      <c r="D353" s="99">
        <f t="shared" ref="D353:D372" si="30">D354+C353</f>
        <v>3</v>
      </c>
      <c r="E353" s="99">
        <f t="shared" ref="E353:E372" si="31">IF(B354&gt;0,1,0)</f>
        <v>0</v>
      </c>
      <c r="F353" s="99">
        <f t="shared" ref="F353:F372" si="32">B353*(D353-E353)</f>
        <v>3600000</v>
      </c>
      <c r="G353" s="99"/>
    </row>
    <row r="354" spans="1:12">
      <c r="A354" s="99" t="s">
        <v>5437</v>
      </c>
      <c r="B354" s="113">
        <v>-367300</v>
      </c>
      <c r="C354" s="99">
        <v>1</v>
      </c>
      <c r="D354" s="99">
        <f t="shared" si="30"/>
        <v>3</v>
      </c>
      <c r="E354" s="99">
        <f t="shared" si="31"/>
        <v>0</v>
      </c>
      <c r="F354" s="99">
        <f t="shared" si="32"/>
        <v>-1101900</v>
      </c>
      <c r="G354" s="99"/>
    </row>
    <row r="355" spans="1:12">
      <c r="A355" s="99" t="s">
        <v>5439</v>
      </c>
      <c r="B355" s="113">
        <v>-104894</v>
      </c>
      <c r="C355" s="99">
        <v>1</v>
      </c>
      <c r="D355" s="99">
        <f t="shared" si="30"/>
        <v>2</v>
      </c>
      <c r="E355" s="99">
        <f t="shared" si="31"/>
        <v>0</v>
      </c>
      <c r="F355" s="99">
        <f t="shared" si="32"/>
        <v>-209788</v>
      </c>
      <c r="G355" s="99"/>
    </row>
    <row r="356" spans="1:12">
      <c r="A356" s="99" t="s">
        <v>5440</v>
      </c>
      <c r="B356" s="113">
        <v>-688700</v>
      </c>
      <c r="C356" s="99">
        <v>0</v>
      </c>
      <c r="D356" s="99">
        <f t="shared" si="30"/>
        <v>1</v>
      </c>
      <c r="E356" s="99">
        <f t="shared" si="31"/>
        <v>0</v>
      </c>
      <c r="F356" s="99">
        <f t="shared" si="32"/>
        <v>-688700</v>
      </c>
      <c r="G356" s="99"/>
    </row>
    <row r="357" spans="1:12">
      <c r="A357" s="99" t="s">
        <v>5440</v>
      </c>
      <c r="B357" s="113">
        <v>-8321</v>
      </c>
      <c r="C357" s="99">
        <v>1</v>
      </c>
      <c r="D357" s="99">
        <f t="shared" si="30"/>
        <v>1</v>
      </c>
      <c r="E357" s="99">
        <f t="shared" si="31"/>
        <v>0</v>
      </c>
      <c r="F357" s="99">
        <f t="shared" si="32"/>
        <v>-8321</v>
      </c>
      <c r="G357" s="99"/>
      <c r="J357" t="s">
        <v>25</v>
      </c>
    </row>
    <row r="358" spans="1:12">
      <c r="A358" s="99"/>
      <c r="B358" s="113"/>
      <c r="C358" s="99"/>
      <c r="D358" s="99">
        <f t="shared" si="30"/>
        <v>0</v>
      </c>
      <c r="E358" s="99">
        <f t="shared" si="31"/>
        <v>0</v>
      </c>
      <c r="F358" s="99">
        <f t="shared" si="32"/>
        <v>0</v>
      </c>
      <c r="G358" s="99"/>
    </row>
    <row r="359" spans="1:12">
      <c r="A359" s="99"/>
      <c r="B359" s="113"/>
      <c r="C359" s="99"/>
      <c r="D359" s="99">
        <f t="shared" si="30"/>
        <v>0</v>
      </c>
      <c r="E359" s="99">
        <f t="shared" si="31"/>
        <v>0</v>
      </c>
      <c r="F359" s="99">
        <f t="shared" si="32"/>
        <v>0</v>
      </c>
      <c r="G359" s="99"/>
    </row>
    <row r="360" spans="1:12">
      <c r="A360" s="99"/>
      <c r="B360" s="113"/>
      <c r="C360" s="99"/>
      <c r="D360" s="99">
        <f t="shared" si="30"/>
        <v>0</v>
      </c>
      <c r="E360" s="99">
        <f t="shared" si="31"/>
        <v>0</v>
      </c>
      <c r="F360" s="99">
        <f t="shared" si="32"/>
        <v>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95153</v>
      </c>
      <c r="C374" s="11"/>
      <c r="D374" s="11"/>
      <c r="E374" s="11"/>
      <c r="F374" s="29">
        <f>SUM(F2:F372)</f>
        <v>19001838862</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14472078.341203351</v>
      </c>
      <c r="G377" s="11"/>
    </row>
    <row r="378" spans="1:7">
      <c r="A378" s="11"/>
      <c r="B378" s="11"/>
      <c r="C378" s="11"/>
      <c r="D378" s="11"/>
      <c r="E378" s="11"/>
      <c r="F378" s="11" t="s">
        <v>286</v>
      </c>
      <c r="G378" s="11"/>
    </row>
    <row r="381" spans="1:7">
      <c r="B381" s="114">
        <f>B374-201378</f>
        <v>-106225</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7"/>
  <sheetViews>
    <sheetView topLeftCell="K35" zoomScale="85" zoomScaleNormal="85" workbookViewId="0">
      <selection activeCell="Z361" sqref="Z36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95153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631</v>
      </c>
      <c r="AM20" s="113">
        <f>AJ20*AL20</f>
        <v>11358000000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917820348.38834059</v>
      </c>
      <c r="M21" s="168" t="s">
        <v>4292</v>
      </c>
      <c r="N21" s="113">
        <f t="shared" ref="N21:N25" si="9">O21*P21</f>
        <v>581942851.4000001</v>
      </c>
      <c r="O21" s="99">
        <v>1638814</v>
      </c>
      <c r="P21" s="185">
        <f>P48</f>
        <v>355.1</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630</v>
      </c>
      <c r="AM21" s="113">
        <f t="shared" ref="AM21:AM120" si="11">AJ21*AL21</f>
        <v>1575000000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567207</v>
      </c>
      <c r="O22" s="99">
        <v>95</v>
      </c>
      <c r="P22" s="185">
        <f>P44</f>
        <v>5970.6</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629</v>
      </c>
      <c r="AM22" s="113">
        <f t="shared" si="11"/>
        <v>5032000000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22200693.399999999</v>
      </c>
      <c r="O23" s="99">
        <v>3407</v>
      </c>
      <c r="P23" s="185">
        <f>P47</f>
        <v>6516.2</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628</v>
      </c>
      <c r="AM23" s="113">
        <f t="shared" si="11"/>
        <v>-49958656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813636265.58834064</v>
      </c>
      <c r="G24" s="95">
        <f t="shared" si="0"/>
        <v>-533329920.206402</v>
      </c>
      <c r="H24" s="11"/>
      <c r="I24" s="96"/>
      <c r="J24" s="96"/>
      <c r="K24" s="213"/>
      <c r="L24" s="117"/>
      <c r="M24" s="213" t="s">
        <v>5212</v>
      </c>
      <c r="N24" s="113">
        <f t="shared" si="9"/>
        <v>0</v>
      </c>
      <c r="O24" s="99">
        <v>0</v>
      </c>
      <c r="P24" s="185">
        <f>P49</f>
        <v>3900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627</v>
      </c>
      <c r="AM24" s="113">
        <f t="shared" si="11"/>
        <v>103768500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136297513.59999999</v>
      </c>
      <c r="O25" s="99">
        <v>156808</v>
      </c>
      <c r="P25" s="185">
        <f>P45</f>
        <v>869.2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615</v>
      </c>
      <c r="AM25" s="113">
        <f t="shared" si="11"/>
        <v>-17730651105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609</v>
      </c>
      <c r="AM26" s="113">
        <f t="shared" si="11"/>
        <v>11266500000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608</v>
      </c>
      <c r="AM27" s="113">
        <f t="shared" si="11"/>
        <v>-11278400000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1745353.6</v>
      </c>
      <c r="O28" s="69">
        <v>2008</v>
      </c>
      <c r="P28" s="99">
        <f>P45</f>
        <v>869.2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607</v>
      </c>
      <c r="AM28" s="113">
        <f t="shared" si="11"/>
        <v>-39431327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370177.2</v>
      </c>
      <c r="O29" s="69">
        <v>62</v>
      </c>
      <c r="P29" s="99">
        <f>P44</f>
        <v>5970.6</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602</v>
      </c>
      <c r="AM29" s="113">
        <f t="shared" si="11"/>
        <v>3852800000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8216928.2000000002</v>
      </c>
      <c r="O30" s="69">
        <v>1261</v>
      </c>
      <c r="P30" s="99">
        <f>P47</f>
        <v>6516.2</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601</v>
      </c>
      <c r="AM30" s="113">
        <f t="shared" si="11"/>
        <v>-102170000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137970909.09999999</v>
      </c>
      <c r="O31" s="69">
        <v>388541</v>
      </c>
      <c r="P31" s="99">
        <f>P48</f>
        <v>355.1</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596</v>
      </c>
      <c r="AM31" s="113">
        <f t="shared" si="11"/>
        <v>-3754800000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595</v>
      </c>
      <c r="AM32" s="113">
        <f t="shared" si="11"/>
        <v>-30948925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579</v>
      </c>
      <c r="AM33" s="113">
        <f t="shared" si="11"/>
        <v>11590074600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-917820348.38834059</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579</v>
      </c>
      <c r="AM34" s="113">
        <f t="shared" si="11"/>
        <v>587375814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567</v>
      </c>
      <c r="AM35" s="113">
        <f t="shared" si="11"/>
        <v>204120000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565</v>
      </c>
      <c r="AM36" s="113">
        <f t="shared" si="11"/>
        <v>-197750000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565</v>
      </c>
      <c r="AM37" s="113">
        <f t="shared" si="11"/>
        <v>565000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564</v>
      </c>
      <c r="AM38" s="113">
        <f t="shared" si="11"/>
        <v>18956040000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560</v>
      </c>
      <c r="AM39" s="113">
        <f t="shared" si="11"/>
        <v>-8736000000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557</v>
      </c>
      <c r="AM40" s="113">
        <f t="shared" si="11"/>
        <v>4177500000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553</v>
      </c>
      <c r="AM41" s="113">
        <f t="shared" si="11"/>
        <v>-54194000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552</v>
      </c>
      <c r="AM42" s="113">
        <f t="shared" si="11"/>
        <v>-14352000000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552</v>
      </c>
      <c r="AM43" s="113">
        <f t="shared" si="11"/>
        <v>13800000000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5446</v>
      </c>
      <c r="L44" s="117">
        <f>-2598*P48</f>
        <v>-922549.8</v>
      </c>
      <c r="M44" s="21" t="s">
        <v>4380</v>
      </c>
      <c r="N44" s="117">
        <f t="shared" ref="N44:N51" si="16">O44*P44</f>
        <v>406000.80000000005</v>
      </c>
      <c r="O44" s="69">
        <v>68</v>
      </c>
      <c r="P44" s="69">
        <v>5970.6</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551</v>
      </c>
      <c r="AM44" s="113">
        <f t="shared" si="11"/>
        <v>60610000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-16440000</v>
      </c>
      <c r="M45" s="19" t="s">
        <v>4398</v>
      </c>
      <c r="N45" s="117">
        <f t="shared" si="16"/>
        <v>80605262</v>
      </c>
      <c r="O45" s="69">
        <v>92735</v>
      </c>
      <c r="P45" s="69">
        <v>869.2</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550</v>
      </c>
      <c r="AM45" s="113">
        <f t="shared" si="11"/>
        <v>209000000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449720</v>
      </c>
      <c r="O46" s="69">
        <v>200</v>
      </c>
      <c r="P46" s="69">
        <v>2248.6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543</v>
      </c>
      <c r="AM46" s="113">
        <f t="shared" si="11"/>
        <v>244350000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22311468.800000001</v>
      </c>
      <c r="O47" s="69">
        <v>3424</v>
      </c>
      <c r="P47" s="69">
        <v>6516.2</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537</v>
      </c>
      <c r="AM47" s="113">
        <f t="shared" si="11"/>
        <v>1503600000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5423</v>
      </c>
      <c r="L48" s="117">
        <f>73500*P48</f>
        <v>26099850</v>
      </c>
      <c r="M48" s="19" t="s">
        <v>4174</v>
      </c>
      <c r="N48" s="113">
        <f t="shared" si="16"/>
        <v>1059411021.6</v>
      </c>
      <c r="O48" s="99">
        <v>2983416</v>
      </c>
      <c r="P48" s="99">
        <v>355.1</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536</v>
      </c>
      <c r="AM48" s="113">
        <f t="shared" si="11"/>
        <v>-804000000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3900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536</v>
      </c>
      <c r="AM49" s="113">
        <f t="shared" si="11"/>
        <v>1634800000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507200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533</v>
      </c>
      <c r="AM50" s="113">
        <f t="shared" si="11"/>
        <v>-4423693196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13700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531</v>
      </c>
      <c r="AM51" s="113">
        <f t="shared" si="11"/>
        <v>2655000000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517</v>
      </c>
      <c r="AM52" s="113">
        <f t="shared" si="11"/>
        <v>-46530000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516</v>
      </c>
      <c r="AM53" s="113">
        <f t="shared" si="11"/>
        <v>2889600000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512</v>
      </c>
      <c r="AM54" s="113">
        <f t="shared" si="11"/>
        <v>384000000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510</v>
      </c>
      <c r="AM55" s="170">
        <f t="shared" si="11"/>
        <v>-2163420000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508</v>
      </c>
      <c r="AM56" s="113">
        <f t="shared" si="11"/>
        <v>2082800000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508</v>
      </c>
      <c r="AM57" s="113">
        <f t="shared" si="11"/>
        <v>2082800000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-28824063.990017898</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507</v>
      </c>
      <c r="AM58" s="113">
        <f t="shared" si="11"/>
        <v>400530000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492</v>
      </c>
      <c r="AM59" s="172">
        <f t="shared" si="11"/>
        <v>-1901580000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486</v>
      </c>
      <c r="AM60" s="113">
        <f t="shared" si="11"/>
        <v>9136800000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813636265.58834064</v>
      </c>
      <c r="M61" s="168"/>
      <c r="N61" s="113">
        <f>SUM(N16:N60)</f>
        <v>1045756124.3216417</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483</v>
      </c>
      <c r="AM61" s="113">
        <f t="shared" si="11"/>
        <v>241500000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409926</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482</v>
      </c>
      <c r="AM62" s="113">
        <f t="shared" si="11"/>
        <v>96400000</v>
      </c>
      <c r="AN62" s="20"/>
    </row>
    <row r="63" spans="1:45">
      <c r="E63" s="26"/>
      <c r="K63" s="56" t="s">
        <v>715</v>
      </c>
      <c r="L63" s="1">
        <f>L61+N7</f>
        <v>913636265.58834064</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479</v>
      </c>
      <c r="AM63" s="113">
        <f t="shared" si="11"/>
        <v>479000000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476</v>
      </c>
      <c r="AM64" s="113">
        <f t="shared" si="11"/>
        <v>618800000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476</v>
      </c>
      <c r="AM65" s="113">
        <f t="shared" si="11"/>
        <v>473620000</v>
      </c>
      <c r="AN65" s="20"/>
    </row>
    <row r="66" spans="1:40">
      <c r="M66" s="25" t="s">
        <v>4077</v>
      </c>
      <c r="N66" s="284" t="s">
        <v>5418</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474</v>
      </c>
      <c r="AM66" s="113">
        <f t="shared" si="11"/>
        <v>6162000000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472</v>
      </c>
      <c r="AM67" s="113">
        <f t="shared" si="11"/>
        <v>-1463200000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469</v>
      </c>
      <c r="AM68" s="113">
        <f t="shared" si="11"/>
        <v>21405160000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468</v>
      </c>
      <c r="AM69" s="113">
        <f t="shared" si="11"/>
        <v>15678000000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467</v>
      </c>
      <c r="AM70" s="117">
        <f t="shared" si="11"/>
        <v>5604000000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466</v>
      </c>
      <c r="AM71" s="117">
        <f t="shared" si="11"/>
        <v>7223000000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462</v>
      </c>
      <c r="AM72" s="117">
        <f t="shared" si="11"/>
        <v>69300000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461</v>
      </c>
      <c r="AM73" s="180">
        <f t="shared" si="11"/>
        <v>13369000000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446</v>
      </c>
      <c r="AM74" s="117">
        <f t="shared" si="11"/>
        <v>-57980000</v>
      </c>
      <c r="AN74" s="20" t="s">
        <v>4203</v>
      </c>
    </row>
    <row r="75" spans="1:40">
      <c r="G75" s="48" t="s">
        <v>787</v>
      </c>
      <c r="H75" s="201" t="s">
        <v>476</v>
      </c>
      <c r="K75" t="s">
        <v>4790</v>
      </c>
      <c r="M75" s="96">
        <f>O48+O21+O31-O55</f>
        <v>5010771</v>
      </c>
      <c r="N75" s="113">
        <f>M75*P48</f>
        <v>1779324782.1000001</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439</v>
      </c>
      <c r="AM75" s="117">
        <f>AJ75*AL75</f>
        <v>101848000</v>
      </c>
      <c r="AN75" s="20" t="s">
        <v>4251</v>
      </c>
    </row>
    <row r="76" spans="1:40">
      <c r="D76" s="3"/>
      <c r="E76" s="11" t="s">
        <v>304</v>
      </c>
      <c r="G76" s="47">
        <v>700000</v>
      </c>
      <c r="H76" s="201" t="s">
        <v>1037</v>
      </c>
      <c r="K76" t="s">
        <v>4791</v>
      </c>
      <c r="M76" t="s">
        <v>4258</v>
      </c>
      <c r="P76" s="115"/>
      <c r="Q76" s="169">
        <v>18000954</v>
      </c>
      <c r="R76" s="213" t="s">
        <v>5420</v>
      </c>
      <c r="S76" s="197">
        <f>S75-54</f>
        <v>0</v>
      </c>
      <c r="T76" s="213" t="s">
        <v>5424</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437</v>
      </c>
      <c r="AM76" s="117">
        <f t="shared" si="11"/>
        <v>-74290000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434</v>
      </c>
      <c r="AM77" s="117">
        <f t="shared" si="11"/>
        <v>-130200000</v>
      </c>
      <c r="AN77" s="20"/>
    </row>
    <row r="78" spans="1:40" ht="26.25">
      <c r="D78" s="1" t="s">
        <v>321</v>
      </c>
      <c r="E78" s="1">
        <v>100000</v>
      </c>
      <c r="G78" s="47">
        <v>180000</v>
      </c>
      <c r="H78" s="201" t="s">
        <v>558</v>
      </c>
      <c r="K78" t="s">
        <v>4524</v>
      </c>
      <c r="M78" s="256"/>
      <c r="P78" s="115"/>
      <c r="Q78" s="169">
        <f>SUM(N21:N25)-SUM(Q20:Q77)</f>
        <v>296118080.4000001</v>
      </c>
      <c r="R78" s="168"/>
      <c r="S78" s="168" t="s">
        <v>25</v>
      </c>
      <c r="T78" s="168"/>
      <c r="U78" s="168"/>
      <c r="V78" s="168"/>
      <c r="W78" s="32"/>
      <c r="X78" s="32"/>
      <c r="Z78" t="s">
        <v>25</v>
      </c>
      <c r="AD78" s="115"/>
      <c r="AE78" s="115"/>
      <c r="AH78" s="20">
        <v>58</v>
      </c>
      <c r="AI78" s="117" t="s">
        <v>4283</v>
      </c>
      <c r="AJ78" s="117">
        <v>-11400000</v>
      </c>
      <c r="AK78" s="20">
        <v>13</v>
      </c>
      <c r="AL78" s="99">
        <f t="shared" ref="AL78:AL83" si="23">AL79+AK78</f>
        <v>431</v>
      </c>
      <c r="AM78" s="117">
        <f t="shared" si="11"/>
        <v>-4913400000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418</v>
      </c>
      <c r="AM79" s="117">
        <f>AJ79*AL79</f>
        <v>-4180000000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417</v>
      </c>
      <c r="AM80" s="117">
        <f>AJ80*AL80</f>
        <v>-1021650000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412</v>
      </c>
      <c r="AM81" s="117">
        <f t="shared" si="11"/>
        <v>-187905372</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411</v>
      </c>
      <c r="AM82" s="117">
        <f t="shared" si="11"/>
        <v>-205500000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409</v>
      </c>
      <c r="AM83" s="117">
        <f t="shared" si="11"/>
        <v>-2549857330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406</v>
      </c>
      <c r="AM84" s="117">
        <f t="shared" si="11"/>
        <v>792088542</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402</v>
      </c>
      <c r="AM85" s="117">
        <f t="shared" si="11"/>
        <v>241200000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397</v>
      </c>
      <c r="AM86" s="117">
        <f t="shared" si="11"/>
        <v>2977500000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395</v>
      </c>
      <c r="AM87" s="117">
        <f t="shared" si="11"/>
        <v>-232187320</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392</v>
      </c>
      <c r="AM88" s="117">
        <f t="shared" si="11"/>
        <v>-355735688</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392</v>
      </c>
      <c r="AM89" s="117">
        <f t="shared" si="11"/>
        <v>960400000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391</v>
      </c>
      <c r="AM90" s="117">
        <f t="shared" si="11"/>
        <v>586500000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390</v>
      </c>
      <c r="AM91" s="117">
        <f t="shared" si="11"/>
        <v>1032720000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389</v>
      </c>
      <c r="AM92" s="117">
        <f t="shared" si="11"/>
        <v>239235000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385</v>
      </c>
      <c r="AM93" s="117">
        <f t="shared" si="11"/>
        <v>5390000000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383</v>
      </c>
      <c r="AM94" s="117">
        <f t="shared" si="11"/>
        <v>502879000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383</v>
      </c>
      <c r="AM95" s="117">
        <f t="shared" si="11"/>
        <v>869027000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382</v>
      </c>
      <c r="AM96" s="117">
        <f t="shared" si="11"/>
        <v>286500000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378</v>
      </c>
      <c r="AM97" s="117">
        <f t="shared" si="11"/>
        <v>718200000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375</v>
      </c>
      <c r="AM98" s="117">
        <f t="shared" si="11"/>
        <v>2400000000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374</v>
      </c>
      <c r="AM99" s="117">
        <f t="shared" si="11"/>
        <v>1870000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369</v>
      </c>
      <c r="AM100" s="117">
        <f t="shared" si="11"/>
        <v>-645804612</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368</v>
      </c>
      <c r="AM101" s="117">
        <f t="shared" si="11"/>
        <v>147200000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368</v>
      </c>
      <c r="AM102" s="117">
        <f t="shared" si="11"/>
        <v>-774794928</v>
      </c>
      <c r="AN102" s="99"/>
      <c r="AO102" t="s">
        <v>25</v>
      </c>
    </row>
    <row r="103" spans="4:47">
      <c r="F103" s="199">
        <f>$L$111/G103</f>
        <v>14283.300478738383</v>
      </c>
      <c r="G103" s="199">
        <f>P48</f>
        <v>355.1</v>
      </c>
      <c r="H103" s="199" t="s">
        <v>4773</v>
      </c>
      <c r="I103" s="199" t="s">
        <v>4772</v>
      </c>
      <c r="J103" s="214" t="s">
        <v>4234</v>
      </c>
      <c r="K103" s="199">
        <v>175</v>
      </c>
      <c r="L103" s="215">
        <f t="shared" ref="L103:L108" si="28">K103*$L$111</f>
        <v>887600000</v>
      </c>
      <c r="M103" s="215">
        <f>N21+N31+N48</f>
        <v>1779324782.1000001</v>
      </c>
      <c r="N103" s="183">
        <f t="shared" ref="N103:N107" si="29">L103-M103</f>
        <v>-891724782.10000014</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367</v>
      </c>
      <c r="AM103" s="117">
        <f t="shared" si="11"/>
        <v>-2028635806</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367</v>
      </c>
      <c r="AM104" s="117">
        <f t="shared" si="11"/>
        <v>1431300000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364</v>
      </c>
      <c r="AM105" s="117">
        <f t="shared" si="11"/>
        <v>-1444990456</v>
      </c>
      <c r="AN105" s="99"/>
    </row>
    <row r="106" spans="4:47">
      <c r="F106" s="213">
        <f>$L$111/G106</f>
        <v>5835.2508053382417</v>
      </c>
      <c r="G106" s="213">
        <f>P45</f>
        <v>869.2</v>
      </c>
      <c r="H106" s="213" t="s">
        <v>4665</v>
      </c>
      <c r="I106" s="213" t="s">
        <v>4664</v>
      </c>
      <c r="J106" s="32" t="s">
        <v>4398</v>
      </c>
      <c r="K106" s="213">
        <v>43</v>
      </c>
      <c r="L106" s="1">
        <f t="shared" si="28"/>
        <v>218096000</v>
      </c>
      <c r="M106" s="1">
        <f>N45+N25</f>
        <v>216902775.59999999</v>
      </c>
      <c r="N106" s="113">
        <f t="shared" si="29"/>
        <v>1193224.400000006</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363</v>
      </c>
      <c r="AM106" s="117">
        <f t="shared" si="11"/>
        <v>-9283527165</v>
      </c>
      <c r="AN106" s="99"/>
      <c r="AP106" t="s">
        <v>25</v>
      </c>
    </row>
    <row r="107" spans="4:47">
      <c r="F107" s="199"/>
      <c r="G107" s="199"/>
      <c r="H107" s="199"/>
      <c r="I107" s="199"/>
      <c r="J107" s="214" t="s">
        <v>4641</v>
      </c>
      <c r="K107" s="199">
        <v>1</v>
      </c>
      <c r="L107" s="215">
        <f t="shared" si="28"/>
        <v>5072000</v>
      </c>
      <c r="M107" s="215">
        <f>0</f>
        <v>0</v>
      </c>
      <c r="N107" s="183">
        <f t="shared" si="29"/>
        <v>5072000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363</v>
      </c>
      <c r="AM107" s="117">
        <f t="shared" si="11"/>
        <v>1452000000</v>
      </c>
      <c r="AN107" s="99"/>
    </row>
    <row r="108" spans="4:47">
      <c r="F108" s="191"/>
      <c r="G108" s="191"/>
      <c r="H108" s="191"/>
      <c r="I108" s="191"/>
      <c r="J108" s="257" t="s">
        <v>5366</v>
      </c>
      <c r="K108" s="191">
        <v>169</v>
      </c>
      <c r="L108" s="258">
        <f t="shared" si="28"/>
        <v>857168000</v>
      </c>
      <c r="M108" s="258">
        <v>0</v>
      </c>
      <c r="N108" s="86">
        <f>L108-M108</f>
        <v>857168000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362</v>
      </c>
      <c r="AM108" s="117">
        <f t="shared" si="11"/>
        <v>-1810000000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360</v>
      </c>
      <c r="AM109" s="117">
        <f t="shared" si="11"/>
        <v>3600000000</v>
      </c>
      <c r="AN109" s="99"/>
    </row>
    <row r="110" spans="4:47">
      <c r="F110" s="199"/>
      <c r="G110" s="199"/>
      <c r="H110" s="199"/>
      <c r="I110" s="199"/>
      <c r="J110" s="214" t="s">
        <v>5124</v>
      </c>
      <c r="K110" s="199">
        <f>SUM(K103:K108)</f>
        <v>388</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356</v>
      </c>
      <c r="AM110" s="117">
        <f t="shared" si="11"/>
        <v>-1866129572</v>
      </c>
      <c r="AN110" s="99"/>
    </row>
    <row r="111" spans="4:47">
      <c r="F111" s="213"/>
      <c r="G111" s="213"/>
      <c r="H111" s="213" t="s">
        <v>25</v>
      </c>
      <c r="I111" s="213"/>
      <c r="J111" s="32"/>
      <c r="K111" s="213">
        <v>0</v>
      </c>
      <c r="L111" s="39">
        <f>10*P50</f>
        <v>5072000</v>
      </c>
      <c r="M111" s="1">
        <f>K111*L111</f>
        <v>0</v>
      </c>
      <c r="N111" s="113">
        <f>SUM(N103:N109)-M111</f>
        <v>1708442.2999998331</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356</v>
      </c>
      <c r="AM111" s="117">
        <f t="shared" si="11"/>
        <v>7796400000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354</v>
      </c>
      <c r="AM112" s="117">
        <f t="shared" si="11"/>
        <v>-5310000000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354</v>
      </c>
      <c r="AM113" s="117">
        <f t="shared" si="11"/>
        <v>1062000000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353</v>
      </c>
      <c r="AM114" s="117">
        <f t="shared" si="11"/>
        <v>-742618808</v>
      </c>
      <c r="AN114" s="99"/>
    </row>
    <row r="115" spans="6:46">
      <c r="P115" s="114"/>
      <c r="Q115" s="113">
        <f>SUM(N28:N31)-SUM(Q83:Q114)</f>
        <v>56485548.099999994</v>
      </c>
      <c r="R115" s="168"/>
      <c r="S115" s="168"/>
      <c r="T115" s="168"/>
      <c r="U115" s="168"/>
      <c r="V115" s="168"/>
      <c r="W115" s="32"/>
      <c r="X115" s="32"/>
      <c r="AH115" s="99">
        <v>95</v>
      </c>
      <c r="AI115" s="113" t="s">
        <v>4577</v>
      </c>
      <c r="AJ115" s="113">
        <v>220000</v>
      </c>
      <c r="AK115" s="99">
        <v>3</v>
      </c>
      <c r="AL115" s="99">
        <f t="shared" si="27"/>
        <v>353</v>
      </c>
      <c r="AM115" s="117">
        <f t="shared" si="11"/>
        <v>77660000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350</v>
      </c>
      <c r="AM116" s="117">
        <f t="shared" si="11"/>
        <v>1400000000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349</v>
      </c>
      <c r="AM117" s="117">
        <f t="shared" si="11"/>
        <v>-3141000000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349</v>
      </c>
      <c r="AM118" s="117">
        <f t="shared" si="11"/>
        <v>4851100000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347</v>
      </c>
      <c r="AM119" s="117">
        <f t="shared" si="11"/>
        <v>-2820269219</v>
      </c>
      <c r="AN119" s="99"/>
      <c r="AO119" t="s">
        <v>25</v>
      </c>
      <c r="AQ119" t="s">
        <v>25</v>
      </c>
    </row>
    <row r="120" spans="6:46">
      <c r="F120" s="96"/>
      <c r="G120" s="1">
        <f>P48</f>
        <v>355.1</v>
      </c>
      <c r="H120" s="213" t="s">
        <v>4234</v>
      </c>
      <c r="I120" s="213">
        <v>129827</v>
      </c>
      <c r="J120" s="1">
        <f>I120*G120</f>
        <v>46101567.700000003</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346</v>
      </c>
      <c r="AM120" s="117">
        <f t="shared" si="11"/>
        <v>5464221954</v>
      </c>
      <c r="AN120" s="99"/>
      <c r="AO120" t="s">
        <v>25</v>
      </c>
      <c r="AP120" t="s">
        <v>25</v>
      </c>
    </row>
    <row r="121" spans="6:46" ht="30">
      <c r="F121" s="96"/>
      <c r="G121" s="1">
        <f>P45</f>
        <v>869.2</v>
      </c>
      <c r="H121" s="213" t="s">
        <v>4398</v>
      </c>
      <c r="I121" s="213">
        <v>1205</v>
      </c>
      <c r="J121" s="1">
        <f t="shared" ref="J121:J122" si="33">I121*G121</f>
        <v>1047386</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343</v>
      </c>
      <c r="AM121" s="117">
        <f t="shared" ref="AM121:AM144" si="35">AJ121*AL121</f>
        <v>3018400000</v>
      </c>
      <c r="AN121" s="99"/>
      <c r="AP121" t="s">
        <v>25</v>
      </c>
    </row>
    <row r="122" spans="6:46" ht="45">
      <c r="F122" s="96"/>
      <c r="G122" s="1">
        <f>P47</f>
        <v>6516.2</v>
      </c>
      <c r="H122" s="213" t="s">
        <v>4384</v>
      </c>
      <c r="I122" s="213">
        <v>1399</v>
      </c>
      <c r="J122" s="1">
        <f t="shared" si="33"/>
        <v>9116163.7999999989</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343</v>
      </c>
      <c r="AM122" s="79">
        <f t="shared" si="35"/>
        <v>4483562916</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342</v>
      </c>
      <c r="AM123" s="90">
        <f t="shared" si="35"/>
        <v>5720646654</v>
      </c>
      <c r="AN123" s="89" t="s">
        <v>4616</v>
      </c>
    </row>
    <row r="124" spans="6:46">
      <c r="F124" s="96"/>
      <c r="G124" s="213"/>
      <c r="H124" s="213"/>
      <c r="I124" s="113">
        <f>J124-J118</f>
        <v>36342702.5</v>
      </c>
      <c r="J124" s="1">
        <f>SUM(J120:J123)</f>
        <v>56265117.5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342</v>
      </c>
      <c r="AM124" s="117">
        <f t="shared" si="35"/>
        <v>4104000000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341</v>
      </c>
      <c r="AM125" s="90">
        <f t="shared" si="35"/>
        <v>30245904447</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340</v>
      </c>
      <c r="AM126" s="117">
        <f t="shared" si="35"/>
        <v>34340000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340</v>
      </c>
      <c r="AM127" s="188">
        <f t="shared" si="35"/>
        <v>-16388000</v>
      </c>
      <c r="AN127" s="149" t="s">
        <v>4624</v>
      </c>
    </row>
    <row r="128" spans="6:46">
      <c r="G128" s="1">
        <f>P48</f>
        <v>355.1</v>
      </c>
      <c r="H128" s="213" t="s">
        <v>4234</v>
      </c>
      <c r="I128" s="213">
        <v>50896</v>
      </c>
      <c r="J128" s="1">
        <f>G128*I128</f>
        <v>18073169.600000001</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340</v>
      </c>
      <c r="AM128" s="188">
        <f t="shared" si="35"/>
        <v>13371279620</v>
      </c>
      <c r="AN128" s="89" t="s">
        <v>4625</v>
      </c>
    </row>
    <row r="129" spans="7:43">
      <c r="G129" s="1">
        <f>P45</f>
        <v>869.2</v>
      </c>
      <c r="H129" s="213" t="s">
        <v>4398</v>
      </c>
      <c r="I129" s="213">
        <v>2304</v>
      </c>
      <c r="J129" s="1">
        <f t="shared" ref="J129:J130" si="40">G129*I129</f>
        <v>2002636.8</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336</v>
      </c>
      <c r="AM129" s="90">
        <f t="shared" si="35"/>
        <v>2939680800</v>
      </c>
      <c r="AN129" s="89" t="s">
        <v>4640</v>
      </c>
    </row>
    <row r="130" spans="7:43">
      <c r="G130" s="1">
        <f>P44</f>
        <v>5970.6</v>
      </c>
      <c r="H130" s="213" t="s">
        <v>4380</v>
      </c>
      <c r="I130" s="213">
        <v>715</v>
      </c>
      <c r="J130" s="1">
        <f t="shared" si="40"/>
        <v>4268979</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335</v>
      </c>
      <c r="AM130" s="117">
        <f t="shared" si="35"/>
        <v>20100000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334</v>
      </c>
      <c r="AM131" s="117">
        <f t="shared" si="35"/>
        <v>1586500000</v>
      </c>
      <c r="AN131" s="20"/>
      <c r="AQ131" t="s">
        <v>25</v>
      </c>
    </row>
    <row r="132" spans="7:43">
      <c r="G132" s="213"/>
      <c r="H132" s="213"/>
      <c r="I132" s="113">
        <f>J132-J127</f>
        <v>8025642.4000000022</v>
      </c>
      <c r="J132" s="1">
        <f>SUM(J128:J131)</f>
        <v>24344785.400000002</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334</v>
      </c>
      <c r="AM132" s="90">
        <f t="shared" si="35"/>
        <v>4375787440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333</v>
      </c>
      <c r="AM133" s="117">
        <f t="shared" si="35"/>
        <v>-326340000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333</v>
      </c>
      <c r="AM134" s="90">
        <f t="shared" si="35"/>
        <v>4429496070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333</v>
      </c>
      <c r="AM135" s="117">
        <f t="shared" si="35"/>
        <v>134532000</v>
      </c>
      <c r="AN135" s="20" t="s">
        <v>4661</v>
      </c>
    </row>
    <row r="136" spans="7:43">
      <c r="G136" s="1">
        <f>P48</f>
        <v>355.1</v>
      </c>
      <c r="H136" s="213" t="s">
        <v>4234</v>
      </c>
      <c r="I136" s="213">
        <v>46582</v>
      </c>
      <c r="J136" s="1">
        <f>G136*I136</f>
        <v>16541268.200000001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328</v>
      </c>
      <c r="AM136" s="90">
        <f t="shared" si="35"/>
        <v>1407653984</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326</v>
      </c>
      <c r="AM137" s="117">
        <f t="shared" si="35"/>
        <v>326000</v>
      </c>
      <c r="AN137" s="20"/>
    </row>
    <row r="138" spans="7:43">
      <c r="G138" s="213"/>
      <c r="H138" s="213"/>
      <c r="I138" s="1">
        <f>J138-J135</f>
        <v>6746268.200000003</v>
      </c>
      <c r="J138" s="1">
        <f>SUM(J136:J137)</f>
        <v>26541268.200000003</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321</v>
      </c>
      <c r="AM138" s="79">
        <f t="shared" si="35"/>
        <v>2805366339</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319</v>
      </c>
      <c r="AM139" s="79">
        <f t="shared" si="35"/>
        <v>5612893682</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318</v>
      </c>
      <c r="AM140" s="79">
        <f t="shared" si="35"/>
        <v>4240628262</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305</v>
      </c>
      <c r="AM141" s="228">
        <f t="shared" si="35"/>
        <v>15250000000</v>
      </c>
      <c r="AN141" s="161" t="s">
        <v>4746</v>
      </c>
      <c r="AP141" t="s">
        <v>25</v>
      </c>
    </row>
    <row r="142" spans="7:43">
      <c r="G142" s="99">
        <f>P48</f>
        <v>355.1</v>
      </c>
      <c r="H142" s="99" t="s">
        <v>4234</v>
      </c>
      <c r="I142" s="99">
        <v>39042</v>
      </c>
      <c r="J142" s="1">
        <f>G142*I142</f>
        <v>13863814.200000001</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294</v>
      </c>
      <c r="AM142" s="117">
        <f t="shared" si="35"/>
        <v>8820000</v>
      </c>
      <c r="AN142" s="20"/>
    </row>
    <row r="143" spans="7:43">
      <c r="G143" s="99">
        <f>P47</f>
        <v>6516.2</v>
      </c>
      <c r="H143" s="99" t="s">
        <v>4384</v>
      </c>
      <c r="I143" s="99">
        <v>1150</v>
      </c>
      <c r="J143" s="1">
        <f>G143*I143</f>
        <v>7493630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291</v>
      </c>
      <c r="AM143" s="117">
        <f t="shared" si="35"/>
        <v>174600000</v>
      </c>
      <c r="AN143" s="20"/>
    </row>
    <row r="144" spans="7:43">
      <c r="G144" s="99"/>
      <c r="H144" s="99"/>
      <c r="I144" s="278">
        <f>J142+J143-J141</f>
        <v>1357444.200000003</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290</v>
      </c>
      <c r="AM144" s="117">
        <f t="shared" si="35"/>
        <v>8700000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287</v>
      </c>
      <c r="AM145" s="117">
        <f t="shared" ref="AM145:AM147" si="43">AJ145*AL145</f>
        <v>645750000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286</v>
      </c>
      <c r="AM146" s="35">
        <f t="shared" si="43"/>
        <v>-8983889200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285</v>
      </c>
      <c r="AM147" s="117">
        <f t="shared" si="43"/>
        <v>19950000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276</v>
      </c>
      <c r="AM148" s="117">
        <f t="shared" ref="AM148:AM149" si="44">AJ148*AL148</f>
        <v>5520000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266</v>
      </c>
      <c r="AM149" s="117">
        <f t="shared" si="44"/>
        <v>266000000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265</v>
      </c>
      <c r="AM150" s="117">
        <f t="shared" ref="AM150:AM177" si="45">AJ150*AL150</f>
        <v>17392010155</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265</v>
      </c>
      <c r="AM151" s="117">
        <f t="shared" si="45"/>
        <v>-927500000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259</v>
      </c>
      <c r="AM152" s="117">
        <f t="shared" si="45"/>
        <v>652680000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247</v>
      </c>
      <c r="AM153" s="117">
        <f t="shared" si="45"/>
        <v>345800000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243</v>
      </c>
      <c r="AM154" s="117">
        <f t="shared" si="45"/>
        <v>376650000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241</v>
      </c>
      <c r="AM155" s="117">
        <f t="shared" si="45"/>
        <v>60250000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235</v>
      </c>
      <c r="AM156" s="117">
        <f t="shared" si="45"/>
        <v>-11403957800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221</v>
      </c>
      <c r="AM157" s="117">
        <f t="shared" si="45"/>
        <v>464100000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220</v>
      </c>
      <c r="AM158" s="117">
        <f t="shared" si="45"/>
        <v>22000000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216</v>
      </c>
      <c r="AM159" s="117">
        <f t="shared" ref="AM159:AM168" si="48">AJ159*AL159</f>
        <v>194400000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216</v>
      </c>
      <c r="AM160" s="117">
        <f t="shared" si="48"/>
        <v>237600000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216</v>
      </c>
      <c r="AM161" s="117">
        <f t="shared" si="48"/>
        <v>24840000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216</v>
      </c>
      <c r="AM162" s="117">
        <f t="shared" si="48"/>
        <v>-237600000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216</v>
      </c>
      <c r="AM163" s="117">
        <f t="shared" si="48"/>
        <v>194400000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215</v>
      </c>
      <c r="AM164" s="117">
        <f t="shared" si="48"/>
        <v>430000000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215</v>
      </c>
      <c r="AM165" s="117">
        <f t="shared" si="48"/>
        <v>77400000</v>
      </c>
      <c r="AN165" s="20"/>
    </row>
    <row r="166" spans="15:43">
      <c r="O166" s="96"/>
      <c r="Q166" s="169">
        <v>44179314</v>
      </c>
      <c r="R166" s="213" t="s">
        <v>5114</v>
      </c>
      <c r="S166" s="213">
        <f>S165-1</f>
        <v>157</v>
      </c>
      <c r="T166" s="213" t="s">
        <v>5426</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214</v>
      </c>
      <c r="AM166" s="117">
        <f t="shared" si="48"/>
        <v>642000000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213</v>
      </c>
      <c r="AM167" s="117">
        <f t="shared" si="48"/>
        <v>-140202138</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212</v>
      </c>
      <c r="AM168" s="117">
        <f t="shared" si="48"/>
        <v>212000000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197</v>
      </c>
      <c r="AM169" s="117">
        <f t="shared" si="45"/>
        <v>222659250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192</v>
      </c>
      <c r="AM170" s="117">
        <f t="shared" si="45"/>
        <v>39552000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190</v>
      </c>
      <c r="AM171" s="117">
        <f t="shared" si="45"/>
        <v>9500000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188</v>
      </c>
      <c r="AM172" s="117">
        <f t="shared" si="45"/>
        <v>19740000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184</v>
      </c>
      <c r="AM173" s="117">
        <f t="shared" si="45"/>
        <v>920000000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183</v>
      </c>
      <c r="AM174" s="117">
        <f t="shared" si="45"/>
        <v>457500000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181</v>
      </c>
      <c r="AM175" s="265">
        <f t="shared" si="45"/>
        <v>-9050000000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174</v>
      </c>
      <c r="AM176" s="117">
        <f t="shared" si="45"/>
        <v>1740000000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162</v>
      </c>
      <c r="AM177" s="117">
        <f t="shared" si="45"/>
        <v>-2635092000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161</v>
      </c>
      <c r="AM178" s="117">
        <f t="shared" ref="AM178:AM181" si="52">AJ178*AL178</f>
        <v>161000000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155</v>
      </c>
      <c r="AM179" s="117">
        <f t="shared" si="52"/>
        <v>6200000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150</v>
      </c>
      <c r="AM180" s="117">
        <f t="shared" si="52"/>
        <v>18000000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144</v>
      </c>
      <c r="AM181" s="117">
        <f t="shared" si="52"/>
        <v>35856000</v>
      </c>
      <c r="AN181" s="20"/>
    </row>
    <row r="182" spans="17:44">
      <c r="Q182" s="169">
        <v>1080348</v>
      </c>
      <c r="R182" s="213" t="s">
        <v>5420</v>
      </c>
      <c r="S182" s="213">
        <f>S181-32</f>
        <v>0</v>
      </c>
      <c r="T182" s="213" t="s">
        <v>5425</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135</v>
      </c>
      <c r="AM182" s="117">
        <f t="shared" ref="AM182" si="56">AJ182*AL182</f>
        <v>8775000</v>
      </c>
      <c r="AN182" s="20"/>
    </row>
    <row r="183" spans="17:44">
      <c r="Q183" s="169">
        <v>413133</v>
      </c>
      <c r="R183" s="213" t="s">
        <v>5422</v>
      </c>
      <c r="S183" s="213">
        <f>S182-1</f>
        <v>-1</v>
      </c>
      <c r="T183" s="213" t="s">
        <v>5427</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128</v>
      </c>
      <c r="AM183" s="117">
        <f t="shared" ref="AM183:AM190" si="58">AJ183*AL183</f>
        <v>-40012544</v>
      </c>
      <c r="AN183" s="20"/>
      <c r="AO183" t="s">
        <v>25</v>
      </c>
      <c r="AQ183" t="s">
        <v>25</v>
      </c>
    </row>
    <row r="184" spans="17:44">
      <c r="Q184" s="169">
        <v>513389</v>
      </c>
      <c r="R184" s="213" t="s">
        <v>5422</v>
      </c>
      <c r="S184" s="213">
        <f>S183</f>
        <v>-1</v>
      </c>
      <c r="T184" s="213" t="s">
        <v>5428</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128</v>
      </c>
      <c r="AM184" s="117">
        <f t="shared" si="58"/>
        <v>6400000</v>
      </c>
      <c r="AN184" s="20"/>
      <c r="AR184" t="s">
        <v>25</v>
      </c>
    </row>
    <row r="185" spans="17:44">
      <c r="Q185" s="169">
        <v>451967</v>
      </c>
      <c r="R185" s="213" t="s">
        <v>5422</v>
      </c>
      <c r="S185" s="213">
        <f>S184</f>
        <v>-1</v>
      </c>
      <c r="T185" s="213" t="s">
        <v>5429</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122</v>
      </c>
      <c r="AM185" s="117">
        <f t="shared" si="58"/>
        <v>-24400000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122</v>
      </c>
      <c r="AM186" s="117">
        <f t="shared" si="58"/>
        <v>24400000</v>
      </c>
      <c r="AN186" s="20"/>
      <c r="AQ186" t="s">
        <v>25</v>
      </c>
      <c r="AR186" t="s">
        <v>25</v>
      </c>
    </row>
    <row r="187" spans="17:44">
      <c r="Q187" s="113">
        <f>SUM(N44:N50)-SUM(Q123:Q186)</f>
        <v>497358756.20000005</v>
      </c>
      <c r="R187" s="112"/>
      <c r="S187" s="112"/>
      <c r="T187" s="112"/>
      <c r="U187" s="168"/>
      <c r="V187" s="99" t="s">
        <v>25</v>
      </c>
      <c r="W187" s="32"/>
      <c r="X187" s="32"/>
      <c r="Z187" t="s">
        <v>25</v>
      </c>
      <c r="AH187" s="99">
        <v>167</v>
      </c>
      <c r="AI187" s="113" t="s">
        <v>5192</v>
      </c>
      <c r="AJ187" s="113">
        <v>200000</v>
      </c>
      <c r="AK187" s="99">
        <v>3</v>
      </c>
      <c r="AL187" s="20">
        <f t="shared" si="57"/>
        <v>119</v>
      </c>
      <c r="AM187" s="117">
        <f t="shared" si="58"/>
        <v>23800000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116</v>
      </c>
      <c r="AM188" s="117">
        <f t="shared" si="58"/>
        <v>3480000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109</v>
      </c>
      <c r="AM189" s="117">
        <f t="shared" si="58"/>
        <v>-1090000000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109</v>
      </c>
      <c r="AM190" s="117">
        <f t="shared" si="58"/>
        <v>654000000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101</v>
      </c>
      <c r="AM191" s="117">
        <f t="shared" ref="AM191:AM216" si="60">AJ191*AL191</f>
        <v>15150000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94</v>
      </c>
      <c r="AM192" s="117">
        <f t="shared" si="60"/>
        <v>37600000</v>
      </c>
      <c r="AN192" s="20"/>
    </row>
    <row r="193" spans="15:45">
      <c r="V193" s="96"/>
      <c r="W193"/>
      <c r="X193" t="s">
        <v>25</v>
      </c>
      <c r="AH193" s="99">
        <v>173</v>
      </c>
      <c r="AI193" s="113" t="s">
        <v>5283</v>
      </c>
      <c r="AJ193" s="113">
        <v>-100000</v>
      </c>
      <c r="AK193" s="99">
        <v>1</v>
      </c>
      <c r="AL193" s="20">
        <f t="shared" si="59"/>
        <v>93</v>
      </c>
      <c r="AM193" s="117">
        <f t="shared" si="60"/>
        <v>-9300000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92</v>
      </c>
      <c r="AM194" s="117">
        <f t="shared" si="60"/>
        <v>920000000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91</v>
      </c>
      <c r="AM195" s="117">
        <f t="shared" ref="AM195:AM203" si="62">AJ195*AL195</f>
        <v>-36400000</v>
      </c>
      <c r="AN195" s="20"/>
    </row>
    <row r="196" spans="15:45">
      <c r="P196">
        <f>R199+1254</f>
        <v>52900</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85</v>
      </c>
      <c r="AM196" s="117">
        <f t="shared" si="62"/>
        <v>110500000</v>
      </c>
      <c r="AN196" s="20"/>
      <c r="AR196" t="s">
        <v>25</v>
      </c>
    </row>
    <row r="197" spans="15:45">
      <c r="Q197" s="168" t="s">
        <v>750</v>
      </c>
      <c r="R197" s="56">
        <v>1752733</v>
      </c>
      <c r="S197" s="113">
        <f>R197*$T$357</f>
        <v>978214927.57262981</v>
      </c>
      <c r="T197" s="168"/>
      <c r="U197" s="168">
        <f>$Q$195*$T$195*S197/$R$224</f>
        <v>356.53834574638319</v>
      </c>
      <c r="V197" s="95">
        <f>S197+U197</f>
        <v>978215284.1109755</v>
      </c>
      <c r="W197" s="99">
        <f>R197*100/U354</f>
        <v>47.538446099517763</v>
      </c>
      <c r="X197" s="217"/>
      <c r="Y197" t="s">
        <v>25</v>
      </c>
      <c r="AH197" s="99">
        <v>177</v>
      </c>
      <c r="AI197" s="113" t="s">
        <v>5308</v>
      </c>
      <c r="AJ197" s="113">
        <v>230000</v>
      </c>
      <c r="AK197" s="99">
        <v>1</v>
      </c>
      <c r="AL197" s="20">
        <f t="shared" si="61"/>
        <v>85</v>
      </c>
      <c r="AM197" s="117">
        <f t="shared" si="62"/>
        <v>19550000</v>
      </c>
      <c r="AN197" s="20"/>
    </row>
    <row r="198" spans="15:45">
      <c r="P198" s="114"/>
      <c r="Q198" s="168" t="s">
        <v>4437</v>
      </c>
      <c r="R198" s="56">
        <v>1644520</v>
      </c>
      <c r="S198" s="113">
        <f>R198*$T$357</f>
        <v>917820348.38834059</v>
      </c>
      <c r="T198" s="168"/>
      <c r="U198" s="213">
        <f>$Q$195*$T$195*S198/$R$224</f>
        <v>334.52581787804655</v>
      </c>
      <c r="V198" s="95">
        <f t="shared" ref="V198:V199" si="63">S198+U198</f>
        <v>917820682.91415846</v>
      </c>
      <c r="W198" s="99">
        <f>R198*100/U354</f>
        <v>44.603442383739541</v>
      </c>
      <c r="X198" s="115"/>
      <c r="AH198" s="99">
        <v>178</v>
      </c>
      <c r="AI198" s="113" t="s">
        <v>5314</v>
      </c>
      <c r="AJ198" s="113">
        <v>880000</v>
      </c>
      <c r="AK198" s="99">
        <v>4</v>
      </c>
      <c r="AL198" s="20">
        <f t="shared" si="61"/>
        <v>84</v>
      </c>
      <c r="AM198" s="117">
        <f t="shared" si="62"/>
        <v>73920000</v>
      </c>
      <c r="AN198" s="20"/>
    </row>
    <row r="199" spans="15:45">
      <c r="O199" t="s">
        <v>25</v>
      </c>
      <c r="P199" s="114"/>
      <c r="Q199" s="168" t="s">
        <v>4436</v>
      </c>
      <c r="R199" s="56">
        <v>51646</v>
      </c>
      <c r="S199" s="113">
        <f>R199*$T$357</f>
        <v>28824063.990017898</v>
      </c>
      <c r="T199" s="168"/>
      <c r="U199" s="213">
        <f>$Q$195*$T$195*S199/$R$224</f>
        <v>10.505752675631546</v>
      </c>
      <c r="V199" s="95">
        <f t="shared" si="63"/>
        <v>28824074.495770574</v>
      </c>
      <c r="W199" s="99">
        <f>R199*100/U354</f>
        <v>1.4007670234175396</v>
      </c>
      <c r="X199" s="115"/>
      <c r="AH199" s="99">
        <v>179</v>
      </c>
      <c r="AI199" s="113" t="s">
        <v>5319</v>
      </c>
      <c r="AJ199" s="113">
        <v>-900000</v>
      </c>
      <c r="AK199" s="99">
        <v>1</v>
      </c>
      <c r="AL199" s="20">
        <f t="shared" si="61"/>
        <v>80</v>
      </c>
      <c r="AM199" s="117">
        <f t="shared" si="62"/>
        <v>-72000000</v>
      </c>
      <c r="AN199" s="20"/>
    </row>
    <row r="200" spans="15:45">
      <c r="P200" s="114"/>
      <c r="Q200" s="168" t="s">
        <v>1084</v>
      </c>
      <c r="R200" s="56">
        <v>238081</v>
      </c>
      <c r="S200" s="113">
        <f>R200*$T$357</f>
        <v>132874994.74901156</v>
      </c>
      <c r="T200" s="168"/>
      <c r="U200" s="213">
        <f>$Q$195*$T$195*S200/$R$224</f>
        <v>48.430083699938692</v>
      </c>
      <c r="V200" s="95">
        <f>S200+U200</f>
        <v>132875043.17909527</v>
      </c>
      <c r="W200" s="99">
        <f>R200*100/U354</f>
        <v>6.4573444933251603</v>
      </c>
      <c r="X200" s="115"/>
      <c r="AH200" s="99">
        <v>180</v>
      </c>
      <c r="AI200" s="113" t="s">
        <v>990</v>
      </c>
      <c r="AJ200" s="113">
        <v>-3500000</v>
      </c>
      <c r="AK200" s="99">
        <v>1</v>
      </c>
      <c r="AL200" s="20">
        <f t="shared" si="61"/>
        <v>79</v>
      </c>
      <c r="AM200" s="117">
        <f t="shared" si="62"/>
        <v>-276500000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78</v>
      </c>
      <c r="AM201" s="117">
        <f t="shared" si="62"/>
        <v>-124800000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77</v>
      </c>
      <c r="AM202" s="117">
        <f t="shared" si="62"/>
        <v>-61600000</v>
      </c>
      <c r="AN202" s="20"/>
    </row>
    <row r="203" spans="15:45">
      <c r="Q203" s="99"/>
      <c r="R203" s="99"/>
      <c r="S203" s="99"/>
      <c r="T203" s="99" t="s">
        <v>25</v>
      </c>
      <c r="U203" s="99"/>
      <c r="V203" s="99"/>
      <c r="W203" s="99"/>
      <c r="X203" s="96"/>
      <c r="AH203" s="99">
        <v>183</v>
      </c>
      <c r="AI203" s="113" t="s">
        <v>5346</v>
      </c>
      <c r="AJ203" s="113">
        <v>50000</v>
      </c>
      <c r="AK203" s="99">
        <v>2</v>
      </c>
      <c r="AL203" s="20">
        <f t="shared" si="61"/>
        <v>70</v>
      </c>
      <c r="AM203" s="117">
        <f t="shared" si="62"/>
        <v>3500000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68</v>
      </c>
      <c r="AM204" s="117">
        <f t="shared" ref="AM204:AM215" si="65">AJ204*AL204</f>
        <v>27200000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60</v>
      </c>
      <c r="AM205" s="117">
        <f t="shared" si="65"/>
        <v>-600000000</v>
      </c>
      <c r="AN205" s="20" t="s">
        <v>5091</v>
      </c>
    </row>
    <row r="206" spans="15:45">
      <c r="P206" s="114"/>
      <c r="Q206" s="96"/>
      <c r="R206" s="96"/>
      <c r="S206" s="96"/>
      <c r="T206" s="96"/>
      <c r="V206" s="96"/>
      <c r="X206" s="115"/>
      <c r="AH206" s="99">
        <v>186</v>
      </c>
      <c r="AI206" s="113" t="s">
        <v>5306</v>
      </c>
      <c r="AJ206" s="113">
        <v>3000000</v>
      </c>
      <c r="AK206" s="99">
        <v>1</v>
      </c>
      <c r="AL206" s="20">
        <f t="shared" si="64"/>
        <v>60</v>
      </c>
      <c r="AM206" s="117">
        <f t="shared" si="65"/>
        <v>180000000</v>
      </c>
      <c r="AN206" s="20"/>
    </row>
    <row r="207" spans="15:45">
      <c r="Q207" s="99" t="s">
        <v>5033</v>
      </c>
      <c r="R207" s="95">
        <f>S197-R212</f>
        <v>237206662.17262971</v>
      </c>
      <c r="S207" s="96"/>
      <c r="T207" s="96"/>
      <c r="V207" s="96"/>
      <c r="AH207" s="99">
        <v>187</v>
      </c>
      <c r="AI207" s="113" t="s">
        <v>5368</v>
      </c>
      <c r="AJ207" s="113">
        <v>500000</v>
      </c>
      <c r="AK207" s="99">
        <v>23</v>
      </c>
      <c r="AL207" s="20">
        <f t="shared" si="64"/>
        <v>59</v>
      </c>
      <c r="AM207" s="117">
        <f t="shared" si="65"/>
        <v>29500000</v>
      </c>
      <c r="AN207" s="20"/>
      <c r="AR207" t="s">
        <v>25</v>
      </c>
    </row>
    <row r="208" spans="15:45">
      <c r="P208" s="114"/>
      <c r="Q208" s="99" t="s">
        <v>5034</v>
      </c>
      <c r="R208" s="95">
        <f>S200+S199-R213</f>
        <v>13395690.639029473</v>
      </c>
      <c r="S208" s="96"/>
      <c r="T208" s="96" t="s">
        <v>25</v>
      </c>
      <c r="V208" s="96"/>
      <c r="AH208" s="99">
        <v>188</v>
      </c>
      <c r="AI208" s="113" t="s">
        <v>5394</v>
      </c>
      <c r="AJ208" s="113">
        <v>101268</v>
      </c>
      <c r="AK208" s="99">
        <v>1</v>
      </c>
      <c r="AL208" s="20">
        <f t="shared" si="64"/>
        <v>36</v>
      </c>
      <c r="AM208" s="117">
        <f t="shared" si="65"/>
        <v>3645648</v>
      </c>
      <c r="AN208" s="20"/>
      <c r="AR208" t="s">
        <v>25</v>
      </c>
    </row>
    <row r="209" spans="16:45">
      <c r="Q209" s="96"/>
      <c r="R209" s="96"/>
      <c r="S209" s="96"/>
      <c r="T209" s="96"/>
      <c r="V209" s="96"/>
      <c r="AH209" s="99">
        <v>189</v>
      </c>
      <c r="AI209" s="113" t="s">
        <v>5397</v>
      </c>
      <c r="AJ209" s="113">
        <v>101000</v>
      </c>
      <c r="AK209" s="99">
        <v>34</v>
      </c>
      <c r="AL209" s="20">
        <f t="shared" si="64"/>
        <v>35</v>
      </c>
      <c r="AM209" s="117">
        <f t="shared" si="65"/>
        <v>3535000</v>
      </c>
      <c r="AN209" s="20"/>
      <c r="AP209" t="s">
        <v>25</v>
      </c>
    </row>
    <row r="210" spans="16:45">
      <c r="Q210" s="96"/>
      <c r="R210" s="96"/>
      <c r="S210" s="96"/>
      <c r="T210" s="99" t="s">
        <v>180</v>
      </c>
      <c r="U210" s="99" t="s">
        <v>4470</v>
      </c>
      <c r="V210" s="99" t="s">
        <v>4471</v>
      </c>
      <c r="W210" s="99" t="s">
        <v>4481</v>
      </c>
      <c r="X210" s="99" t="s">
        <v>8</v>
      </c>
      <c r="Z210" t="s">
        <v>25</v>
      </c>
      <c r="AH210" s="99">
        <v>190</v>
      </c>
      <c r="AI210" s="113" t="s">
        <v>5431</v>
      </c>
      <c r="AJ210" s="113">
        <v>-488602</v>
      </c>
      <c r="AK210" s="99">
        <v>1</v>
      </c>
      <c r="AL210" s="20">
        <f t="shared" si="64"/>
        <v>1</v>
      </c>
      <c r="AM210" s="117">
        <f t="shared" si="65"/>
        <v>-488602</v>
      </c>
      <c r="AN210" s="20"/>
      <c r="AR210" t="s">
        <v>25</v>
      </c>
    </row>
    <row r="211" spans="16:45">
      <c r="P211" s="114"/>
      <c r="Q211" s="36" t="s">
        <v>4556</v>
      </c>
      <c r="R211" s="95">
        <f>SUM(N44:N50)</f>
        <v>1163183473.2</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741008265.4000001</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148303368.09999999</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490543725</v>
      </c>
      <c r="AK217" s="99"/>
      <c r="AL217" s="99"/>
      <c r="AM217" s="95">
        <f>SUM(AM20:AM216)</f>
        <v>206639120908</v>
      </c>
      <c r="AN217" s="95">
        <f>AM217*AN220/31</f>
        <v>111098523.48947214</v>
      </c>
    </row>
    <row r="218" spans="16:45">
      <c r="P218" s="114"/>
      <c r="Q218" s="99" t="s">
        <v>5433</v>
      </c>
      <c r="R218" s="95">
        <v>5230736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601642248.48947215</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1163183473.2</v>
      </c>
      <c r="AM223" t="s">
        <v>25</v>
      </c>
    </row>
    <row r="224" spans="16:45">
      <c r="Q224" s="99" t="s">
        <v>4446</v>
      </c>
      <c r="R224" s="95">
        <f>SUM(R211:R223)</f>
        <v>2057734334.7</v>
      </c>
      <c r="T224" s="168" t="s">
        <v>4614</v>
      </c>
      <c r="U224" s="168">
        <v>172025</v>
      </c>
      <c r="V224" s="113">
        <v>245.52809999999999</v>
      </c>
      <c r="W224" s="113">
        <f t="shared" si="66"/>
        <v>42236971.402499996</v>
      </c>
      <c r="X224" s="99" t="s">
        <v>452</v>
      </c>
      <c r="Z224" t="s">
        <v>25</v>
      </c>
      <c r="AI224" t="s">
        <v>4133</v>
      </c>
      <c r="AJ224" s="114">
        <f>AJ223-AJ217</f>
        <v>672639748.20000005</v>
      </c>
      <c r="AM224" t="s">
        <v>25</v>
      </c>
    </row>
    <row r="225" spans="17:44">
      <c r="Q225" s="96"/>
      <c r="T225" s="168" t="s">
        <v>4614</v>
      </c>
      <c r="U225" s="168">
        <v>189227</v>
      </c>
      <c r="V225" s="113">
        <v>245.52809999999999</v>
      </c>
      <c r="W225" s="113">
        <f t="shared" si="66"/>
        <v>46460545.778700002</v>
      </c>
      <c r="X225" s="99" t="s">
        <v>750</v>
      </c>
      <c r="AI225" t="s">
        <v>941</v>
      </c>
      <c r="AJ225" s="114">
        <f>AN217</f>
        <v>111098523.48947214</v>
      </c>
      <c r="AN225" t="s">
        <v>25</v>
      </c>
    </row>
    <row r="226" spans="17:44">
      <c r="T226" s="168" t="s">
        <v>4615</v>
      </c>
      <c r="U226" s="168">
        <v>79720</v>
      </c>
      <c r="V226" s="113">
        <v>246.6568</v>
      </c>
      <c r="W226" s="113">
        <f t="shared" si="66"/>
        <v>19663480.096000001</v>
      </c>
      <c r="X226" s="99" t="s">
        <v>452</v>
      </c>
      <c r="Y226" t="s">
        <v>25</v>
      </c>
      <c r="AI226" t="s">
        <v>4062</v>
      </c>
      <c r="AJ226" s="114">
        <f>AJ223-AJ222</f>
        <v>561541224.7105279</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20" t="s">
        <v>4436</v>
      </c>
      <c r="R252" s="20" t="s">
        <v>5447</v>
      </c>
      <c r="S252" s="246">
        <v>700000</v>
      </c>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5">
        <f>SUM(S229:S253)</f>
        <v>93048555</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Q255" s="99"/>
      <c r="R255" s="99"/>
      <c r="S255" s="99" t="s">
        <v>6</v>
      </c>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Q258" s="96"/>
      <c r="R258" s="96" t="s">
        <v>25</v>
      </c>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S259" t="s">
        <v>25</v>
      </c>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750</v>
      </c>
      <c r="R260" s="99"/>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4429</v>
      </c>
      <c r="R261" s="95">
        <v>172908000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4469</v>
      </c>
      <c r="R262" s="95">
        <v>1400000</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4223</v>
      </c>
      <c r="R263" s="95">
        <v>247393</v>
      </c>
      <c r="S263" t="s">
        <v>25</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4222</v>
      </c>
      <c r="R264" s="95">
        <v>6780000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4577</v>
      </c>
      <c r="R265" s="95">
        <v>-4000000</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4609</v>
      </c>
      <c r="R266" s="95">
        <v>16727037</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4614</v>
      </c>
      <c r="R267" s="95">
        <v>46460683</v>
      </c>
      <c r="S267" t="s">
        <v>25</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4615</v>
      </c>
      <c r="R268" s="95">
        <v>19663646</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4639</v>
      </c>
      <c r="R269" s="95">
        <v>4374525</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4651</v>
      </c>
      <c r="R270" s="95">
        <v>6550580</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4653</v>
      </c>
      <c r="R271" s="95">
        <v>6650895</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4676</v>
      </c>
      <c r="R272" s="95">
        <v>2145814</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4687</v>
      </c>
      <c r="R273" s="95">
        <v>4369730</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4689</v>
      </c>
      <c r="R274" s="95">
        <v>8739459</v>
      </c>
      <c r="S274" t="s">
        <v>25</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4698</v>
      </c>
      <c r="R275" s="95">
        <v>6667654</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4706</v>
      </c>
      <c r="R276" s="95">
        <v>8981245</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4711</v>
      </c>
      <c r="R277" s="95">
        <v>9181756</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4715</v>
      </c>
      <c r="R278" s="95">
        <v>11811208</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4729</v>
      </c>
      <c r="R279" s="95">
        <v>41248054</v>
      </c>
      <c r="S279" t="s">
        <v>25</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4737</v>
      </c>
      <c r="R280" s="95">
        <v>37328780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4825</v>
      </c>
      <c r="R281" s="95">
        <v>-2194100</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4862</v>
      </c>
      <c r="R282" s="95">
        <v>20193916</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4936</v>
      </c>
      <c r="R283" s="95">
        <v>-2000000</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5015</v>
      </c>
      <c r="R284" s="95">
        <v>6800000</v>
      </c>
      <c r="S284" t="s">
        <v>25</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5029</v>
      </c>
      <c r="R285" s="95">
        <v>850000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5039</v>
      </c>
      <c r="R286" s="95">
        <v>2290500</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5055</v>
      </c>
      <c r="R287" s="95">
        <v>400000</v>
      </c>
      <c r="S287" t="s">
        <v>25</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5062</v>
      </c>
      <c r="R288" s="95">
        <v>150000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5098</v>
      </c>
      <c r="R289" s="95">
        <v>-144950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5134</v>
      </c>
      <c r="R290" s="95">
        <v>320000</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5139</v>
      </c>
      <c r="R291" s="95">
        <v>500000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5192</v>
      </c>
      <c r="R292" s="95">
        <v>400000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5197</v>
      </c>
      <c r="R293" s="95">
        <v>50000</v>
      </c>
      <c r="S293" t="s">
        <v>25</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5208</v>
      </c>
      <c r="R294" s="95">
        <v>300000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5244</v>
      </c>
      <c r="R295" s="95">
        <v>250000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5288</v>
      </c>
      <c r="R296" s="95">
        <v>200000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5346</v>
      </c>
      <c r="R297" s="95">
        <v>122000</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5357</v>
      </c>
      <c r="R298" s="95">
        <v>200000</v>
      </c>
      <c r="S298" t="s">
        <v>25</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t="s">
        <v>5373</v>
      </c>
      <c r="R299" s="95">
        <v>60000</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t="s">
        <v>5447</v>
      </c>
      <c r="R300" s="95">
        <v>-200000</v>
      </c>
      <c r="S300" t="s">
        <v>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5"/>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Q302" s="99"/>
      <c r="R302" s="95"/>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Q303" s="99"/>
      <c r="R303" s="95"/>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c r="R304" s="95">
        <f>SUM(R261:R303)</f>
        <v>436783825</v>
      </c>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6:40">
      <c r="Q305" s="99"/>
      <c r="R305" s="99" t="s">
        <v>6</v>
      </c>
      <c r="S305" t="s">
        <v>25</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6:40">
      <c r="R306" t="s">
        <v>25</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6:40">
      <c r="P307" t="s">
        <v>25</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6:40">
      <c r="P308" t="s">
        <v>25</v>
      </c>
      <c r="Q308" s="99" t="s">
        <v>452</v>
      </c>
      <c r="R308" s="99"/>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6:40">
      <c r="Q309" s="99" t="s">
        <v>4429</v>
      </c>
      <c r="R309" s="95">
        <v>63115000</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6:40" ht="30">
      <c r="Q310" s="99" t="s">
        <v>4482</v>
      </c>
      <c r="R310" s="95">
        <v>13300000</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6:40">
      <c r="Q311" s="99" t="s">
        <v>4490</v>
      </c>
      <c r="R311" s="95">
        <v>2269000</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6:40">
      <c r="Q312" s="99" t="s">
        <v>4605</v>
      </c>
      <c r="R312" s="95">
        <v>25071612</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6:40">
      <c r="Q313" s="99" t="s">
        <v>4614</v>
      </c>
      <c r="R313" s="95">
        <v>42236984</v>
      </c>
      <c r="T313" s="213" t="s">
        <v>5197</v>
      </c>
      <c r="U313" s="213">
        <v>113</v>
      </c>
      <c r="V313" s="113">
        <v>442.48200000000003</v>
      </c>
      <c r="W313" s="113">
        <f t="shared" ref="W313:W352" si="81">U313*V313</f>
        <v>50000.466</v>
      </c>
      <c r="X313" s="36" t="s">
        <v>750</v>
      </c>
      <c r="AH313" s="149">
        <v>80</v>
      </c>
      <c r="AI313" s="149" t="s">
        <v>5089</v>
      </c>
      <c r="AJ313" s="188">
        <v>2480000</v>
      </c>
      <c r="AK313" s="149">
        <v>12</v>
      </c>
      <c r="AL313" s="149">
        <f t="shared" si="79"/>
        <v>170</v>
      </c>
      <c r="AM313" s="149">
        <f t="shared" si="80"/>
        <v>421600000</v>
      </c>
      <c r="AN313" s="149"/>
    </row>
    <row r="314" spans="16:40">
      <c r="Q314" s="99" t="s">
        <v>4615</v>
      </c>
      <c r="R314" s="95">
        <v>19663646</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6:40">
      <c r="Q315" s="99" t="s">
        <v>4639</v>
      </c>
      <c r="R315" s="95">
        <v>4374525</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6:40">
      <c r="Q316" s="99" t="s">
        <v>4651</v>
      </c>
      <c r="R316" s="95">
        <v>6550580</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6:40">
      <c r="Q317" s="99" t="s">
        <v>4653</v>
      </c>
      <c r="R317" s="95">
        <v>7054895</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6:40">
      <c r="Q318" s="99" t="s">
        <v>4676</v>
      </c>
      <c r="R318" s="95">
        <v>2145814</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6:40">
      <c r="Q319" s="99" t="s">
        <v>4687</v>
      </c>
      <c r="R319" s="95">
        <v>4369730</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6:40" ht="45">
      <c r="Q320" s="99" t="s">
        <v>4689</v>
      </c>
      <c r="R320" s="95">
        <v>8739459</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4698</v>
      </c>
      <c r="R321" s="95">
        <v>6667654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3681</v>
      </c>
      <c r="R322" s="95">
        <v>8981245</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4711</v>
      </c>
      <c r="R323" s="95">
        <v>9181756</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4715</v>
      </c>
      <c r="R324" s="95">
        <v>11811208</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4729</v>
      </c>
      <c r="R325" s="95">
        <v>41248054</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4737</v>
      </c>
      <c r="R326" s="95">
        <v>37328780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4744</v>
      </c>
      <c r="R327" s="95">
        <v>50000000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4807</v>
      </c>
      <c r="R328" s="95">
        <v>68656</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4820</v>
      </c>
      <c r="R329" s="95">
        <v>4000236</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4820</v>
      </c>
      <c r="R330" s="95">
        <v>2250000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4825</v>
      </c>
      <c r="R331" s="95">
        <v>-2512200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4834</v>
      </c>
      <c r="R332" s="95">
        <v>300000</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979</v>
      </c>
      <c r="R333" s="95">
        <v>1100000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4841</v>
      </c>
      <c r="R334" s="95">
        <v>890000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4861</v>
      </c>
      <c r="R335" s="95">
        <v>1000000</v>
      </c>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4862</v>
      </c>
      <c r="R336" s="95">
        <v>45436311</v>
      </c>
      <c r="S336" s="114"/>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4862</v>
      </c>
      <c r="R337" s="95">
        <v>-3500000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4875</v>
      </c>
      <c r="R338" s="95">
        <v>2520000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4910</v>
      </c>
      <c r="R339" s="95">
        <v>4900000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4930</v>
      </c>
      <c r="R340" s="95">
        <v>1150000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4882</v>
      </c>
      <c r="R341" s="95">
        <v>250000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4971</v>
      </c>
      <c r="R342" s="95">
        <v>1403460</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4976</v>
      </c>
      <c r="R343" s="95">
        <v>200000</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4982</v>
      </c>
      <c r="R344" s="95">
        <v>345000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4987</v>
      </c>
      <c r="R345" s="95">
        <v>900000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4991</v>
      </c>
      <c r="R346" s="95">
        <v>372517</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5002</v>
      </c>
      <c r="R347" s="95">
        <v>6489257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5055</v>
      </c>
      <c r="R348" s="95">
        <v>618000</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5069</v>
      </c>
      <c r="R349" s="95">
        <v>20105000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5074</v>
      </c>
      <c r="R350" s="95">
        <v>-21079990</v>
      </c>
      <c r="T350" s="213" t="s">
        <v>5422</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5075</v>
      </c>
      <c r="R351" s="95">
        <v>-5949277</v>
      </c>
      <c r="T351" s="213" t="s">
        <v>5447</v>
      </c>
      <c r="U351" s="213">
        <v>1254</v>
      </c>
      <c r="V351" s="113">
        <v>558.24400000000003</v>
      </c>
      <c r="W351" s="113">
        <f t="shared" si="81"/>
        <v>700037.97600000002</v>
      </c>
      <c r="X351" s="36" t="s">
        <v>4436</v>
      </c>
      <c r="AH351" s="20">
        <v>118</v>
      </c>
      <c r="AI351" s="20" t="s">
        <v>5357</v>
      </c>
      <c r="AJ351" s="117">
        <v>-500000</v>
      </c>
      <c r="AK351" s="20">
        <v>12</v>
      </c>
      <c r="AL351" s="20">
        <f t="shared" si="88"/>
        <v>59</v>
      </c>
      <c r="AM351" s="20">
        <f t="shared" si="89"/>
        <v>-29500000</v>
      </c>
      <c r="AN351" s="20"/>
    </row>
    <row r="352" spans="17:46">
      <c r="Q352" s="99" t="s">
        <v>5082</v>
      </c>
      <c r="R352" s="95">
        <v>-15370656</v>
      </c>
      <c r="T352" s="168" t="s">
        <v>5447</v>
      </c>
      <c r="U352" s="213">
        <v>-358</v>
      </c>
      <c r="V352" s="113">
        <v>558.24400000000003</v>
      </c>
      <c r="W352" s="113">
        <f t="shared" si="81"/>
        <v>-199851.35200000001</v>
      </c>
      <c r="X352" s="36" t="s">
        <v>750</v>
      </c>
      <c r="AH352" s="149">
        <v>119</v>
      </c>
      <c r="AI352" s="149" t="s">
        <v>989</v>
      </c>
      <c r="AJ352" s="188">
        <v>-50000</v>
      </c>
      <c r="AK352" s="149">
        <v>0</v>
      </c>
      <c r="AL352" s="149">
        <f t="shared" si="88"/>
        <v>47</v>
      </c>
      <c r="AM352" s="149">
        <f t="shared" si="89"/>
        <v>-2350000</v>
      </c>
      <c r="AN352" s="149"/>
    </row>
    <row r="353" spans="17:45">
      <c r="Q353" s="99" t="s">
        <v>5089</v>
      </c>
      <c r="R353" s="95">
        <v>4960000</v>
      </c>
      <c r="T353" s="99"/>
      <c r="U353" s="168"/>
      <c r="V353" s="113"/>
      <c r="W353" s="113"/>
      <c r="X353" s="99"/>
      <c r="AH353" s="20">
        <v>120</v>
      </c>
      <c r="AI353" s="20" t="s">
        <v>989</v>
      </c>
      <c r="AJ353" s="117">
        <v>-50000</v>
      </c>
      <c r="AK353" s="20">
        <v>28</v>
      </c>
      <c r="AL353" s="20">
        <f t="shared" si="88"/>
        <v>47</v>
      </c>
      <c r="AM353" s="20">
        <f t="shared" si="89"/>
        <v>-2350000</v>
      </c>
      <c r="AN353" s="20"/>
    </row>
    <row r="354" spans="17:45">
      <c r="Q354" s="99" t="s">
        <v>5089</v>
      </c>
      <c r="R354" s="95">
        <v>10000000</v>
      </c>
      <c r="T354" s="168"/>
      <c r="U354" s="168">
        <f>SUM(U211:U353)</f>
        <v>3686980</v>
      </c>
      <c r="V354" s="99"/>
      <c r="W354" s="99"/>
      <c r="X354" s="99"/>
      <c r="AH354" s="20">
        <v>121</v>
      </c>
      <c r="AI354" s="20" t="s">
        <v>5410</v>
      </c>
      <c r="AJ354" s="117">
        <v>-3020625</v>
      </c>
      <c r="AK354" s="20">
        <v>18</v>
      </c>
      <c r="AL354" s="20">
        <f t="shared" si="88"/>
        <v>19</v>
      </c>
      <c r="AM354" s="20">
        <f t="shared" si="89"/>
        <v>-57391875</v>
      </c>
      <c r="AN354" s="20"/>
    </row>
    <row r="355" spans="17:45">
      <c r="Q355" s="99" t="s">
        <v>5098</v>
      </c>
      <c r="R355" s="95">
        <v>-40570100</v>
      </c>
      <c r="T355" s="99"/>
      <c r="U355" s="99" t="s">
        <v>6</v>
      </c>
      <c r="V355" s="99"/>
      <c r="W355" s="99"/>
      <c r="X355" s="99"/>
      <c r="AH355" s="20">
        <v>122</v>
      </c>
      <c r="AI355" s="20" t="s">
        <v>5421</v>
      </c>
      <c r="AJ355" s="117">
        <v>18000000</v>
      </c>
      <c r="AK355" s="20">
        <v>1</v>
      </c>
      <c r="AL355" s="20">
        <f t="shared" si="88"/>
        <v>1</v>
      </c>
      <c r="AM355" s="20">
        <f t="shared" si="89"/>
        <v>18000000</v>
      </c>
      <c r="AN355" s="20"/>
    </row>
    <row r="356" spans="17:45">
      <c r="Q356" s="99" t="s">
        <v>5114</v>
      </c>
      <c r="R356" s="95">
        <v>1000000</v>
      </c>
      <c r="T356" s="200" t="s">
        <v>4472</v>
      </c>
      <c r="Y356" t="s">
        <v>25</v>
      </c>
      <c r="AH356" s="20"/>
      <c r="AI356" s="20"/>
      <c r="AJ356" s="117"/>
      <c r="AK356" s="20"/>
      <c r="AL356" s="20">
        <f t="shared" si="88"/>
        <v>0</v>
      </c>
      <c r="AM356" s="20">
        <f t="shared" si="89"/>
        <v>0</v>
      </c>
      <c r="AN356" s="20"/>
    </row>
    <row r="357" spans="17:45">
      <c r="Q357" s="99" t="s">
        <v>5115</v>
      </c>
      <c r="R357" s="95">
        <v>400000</v>
      </c>
      <c r="T357" s="199">
        <f>R224/U354</f>
        <v>558.10835282534754</v>
      </c>
      <c r="Y357" t="s">
        <v>25</v>
      </c>
      <c r="AH357" s="20"/>
      <c r="AI357" s="20"/>
      <c r="AJ357" s="117"/>
      <c r="AK357" s="20"/>
      <c r="AL357" s="20">
        <f t="shared" si="88"/>
        <v>0</v>
      </c>
      <c r="AM357" s="20">
        <f t="shared" si="89"/>
        <v>0</v>
      </c>
      <c r="AN357" s="20"/>
    </row>
    <row r="358" spans="17:45">
      <c r="Q358" s="99" t="s">
        <v>5122</v>
      </c>
      <c r="R358" s="95">
        <v>120000</v>
      </c>
      <c r="W358" s="114"/>
      <c r="AH358" s="20"/>
      <c r="AI358" s="20"/>
      <c r="AJ358" s="117"/>
      <c r="AK358" s="20"/>
      <c r="AL358" s="20">
        <f t="shared" si="88"/>
        <v>0</v>
      </c>
      <c r="AM358" s="20">
        <f t="shared" si="89"/>
        <v>0</v>
      </c>
      <c r="AN358" s="20"/>
      <c r="AS358" t="s">
        <v>25</v>
      </c>
    </row>
    <row r="359" spans="17:45">
      <c r="Q359" s="99" t="s">
        <v>5141</v>
      </c>
      <c r="R359" s="95">
        <v>500000</v>
      </c>
      <c r="U359" s="96" t="s">
        <v>267</v>
      </c>
      <c r="V359" t="s">
        <v>4473</v>
      </c>
      <c r="X359" t="s">
        <v>25</v>
      </c>
      <c r="Y359" t="s">
        <v>25</v>
      </c>
      <c r="AH359" s="20"/>
      <c r="AI359" s="20"/>
      <c r="AJ359" s="117"/>
      <c r="AK359" s="20"/>
      <c r="AL359" s="20">
        <f t="shared" si="88"/>
        <v>0</v>
      </c>
      <c r="AM359" s="20">
        <f t="shared" si="89"/>
        <v>0</v>
      </c>
      <c r="AN359" s="20"/>
    </row>
    <row r="360" spans="17:45">
      <c r="Q360" s="99" t="s">
        <v>5127</v>
      </c>
      <c r="R360" s="95">
        <v>744000</v>
      </c>
      <c r="T360" s="114"/>
      <c r="U360" s="113">
        <v>200000</v>
      </c>
      <c r="V360">
        <f>U360/T357</f>
        <v>358.35335376639182</v>
      </c>
      <c r="X360" t="s">
        <v>25</v>
      </c>
      <c r="Y360" t="s">
        <v>25</v>
      </c>
      <c r="AH360" s="20"/>
      <c r="AI360" s="20"/>
      <c r="AJ360" s="117"/>
      <c r="AK360" s="20"/>
      <c r="AL360" s="20">
        <f t="shared" si="88"/>
        <v>0</v>
      </c>
      <c r="AM360" s="20">
        <f t="shared" si="89"/>
        <v>0</v>
      </c>
      <c r="AN360" s="20"/>
    </row>
    <row r="361" spans="17:45">
      <c r="Q361" s="99" t="s">
        <v>5157</v>
      </c>
      <c r="R361" s="95">
        <v>65000</v>
      </c>
      <c r="X361" t="s">
        <v>25</v>
      </c>
      <c r="Y361" t="s">
        <v>25</v>
      </c>
      <c r="AH361" s="20"/>
      <c r="AI361" s="20"/>
      <c r="AJ361" s="117"/>
      <c r="AK361" s="20"/>
      <c r="AL361" s="20">
        <f t="shared" si="88"/>
        <v>0</v>
      </c>
      <c r="AM361" s="20">
        <f t="shared" si="89"/>
        <v>0</v>
      </c>
      <c r="AN361" s="20"/>
    </row>
    <row r="362" spans="17:45" ht="30">
      <c r="Q362" s="99" t="s">
        <v>5165</v>
      </c>
      <c r="R362" s="95">
        <v>-14053702</v>
      </c>
      <c r="V362" s="22" t="s">
        <v>5318</v>
      </c>
      <c r="W362" s="223"/>
      <c r="X362" s="96" t="s">
        <v>25</v>
      </c>
      <c r="AH362" s="99"/>
      <c r="AI362" s="99"/>
      <c r="AJ362" s="117"/>
      <c r="AK362" s="99"/>
      <c r="AL362" s="20">
        <f t="shared" si="88"/>
        <v>0</v>
      </c>
      <c r="AM362" s="20">
        <f t="shared" si="89"/>
        <v>0</v>
      </c>
      <c r="AN362" s="20"/>
    </row>
    <row r="363" spans="17:45">
      <c r="Q363" s="99" t="s">
        <v>5128</v>
      </c>
      <c r="R363" s="95">
        <v>3555678</v>
      </c>
      <c r="S363" s="114"/>
      <c r="W363" s="96" t="s">
        <v>25</v>
      </c>
      <c r="X363" t="s">
        <v>25</v>
      </c>
      <c r="AH363" s="99"/>
      <c r="AI363" s="99"/>
      <c r="AJ363" s="117"/>
      <c r="AK363" s="99"/>
      <c r="AL363" s="20">
        <f t="shared" si="82"/>
        <v>0</v>
      </c>
      <c r="AM363" s="20">
        <f t="shared" si="83"/>
        <v>0</v>
      </c>
      <c r="AN363" s="99"/>
    </row>
    <row r="364" spans="17:45">
      <c r="Q364" s="99" t="s">
        <v>5210</v>
      </c>
      <c r="R364" s="95">
        <v>3495</v>
      </c>
      <c r="X364" t="s">
        <v>25</v>
      </c>
      <c r="AH364" s="99"/>
      <c r="AI364" s="99"/>
      <c r="AJ364" s="95">
        <f>SUM(AJ234:AJ363)</f>
        <v>467067227</v>
      </c>
      <c r="AK364" s="99"/>
      <c r="AL364" s="99"/>
      <c r="AM364" s="99">
        <f>SUM(AM234:AM363)</f>
        <v>123396245048</v>
      </c>
      <c r="AN364" s="95">
        <f>AM364*AN220/31</f>
        <v>66343394.071452133</v>
      </c>
    </row>
    <row r="365" spans="17:45" ht="60">
      <c r="Q365" s="99" t="s">
        <v>5219</v>
      </c>
      <c r="R365" s="95">
        <v>6000000</v>
      </c>
      <c r="T365" s="22" t="s">
        <v>4456</v>
      </c>
      <c r="V365" s="223"/>
      <c r="X365" t="s">
        <v>25</v>
      </c>
      <c r="AJ365" t="s">
        <v>4056</v>
      </c>
      <c r="AM365" t="s">
        <v>284</v>
      </c>
      <c r="AN365" t="s">
        <v>941</v>
      </c>
    </row>
    <row r="366" spans="17:45" ht="45">
      <c r="Q366" s="99" t="s">
        <v>5225</v>
      </c>
      <c r="R366" s="95">
        <v>17220</v>
      </c>
      <c r="T366" s="22" t="s">
        <v>4457</v>
      </c>
    </row>
    <row r="367" spans="17:45">
      <c r="Q367" s="99" t="s">
        <v>5226</v>
      </c>
      <c r="R367" s="95">
        <v>8249</v>
      </c>
      <c r="AI367" t="s">
        <v>4058</v>
      </c>
      <c r="AJ367" s="114">
        <f>AJ364+AN364</f>
        <v>533410621.07145214</v>
      </c>
    </row>
    <row r="368" spans="17:45">
      <c r="Q368" s="99" t="s">
        <v>5228</v>
      </c>
      <c r="R368" s="95">
        <v>6937</v>
      </c>
      <c r="AI368" t="s">
        <v>4061</v>
      </c>
      <c r="AJ368" s="114">
        <f>SUM(N20:N31)</f>
        <v>889320125.50000024</v>
      </c>
    </row>
    <row r="369" spans="17:40">
      <c r="Q369" s="99" t="s">
        <v>5228</v>
      </c>
      <c r="R369" s="95">
        <v>4046552</v>
      </c>
      <c r="T369" s="99" t="s">
        <v>4474</v>
      </c>
      <c r="U369" s="99" t="s">
        <v>4446</v>
      </c>
      <c r="V369" s="99" t="s">
        <v>951</v>
      </c>
      <c r="W369" s="74"/>
      <c r="AI369" t="s">
        <v>4133</v>
      </c>
      <c r="AJ369" s="114">
        <f>AJ368-AJ364</f>
        <v>422252898.50000024</v>
      </c>
    </row>
    <row r="370" spans="17:40">
      <c r="Q370" s="99" t="s">
        <v>5233</v>
      </c>
      <c r="R370" s="95">
        <v>-3884943</v>
      </c>
      <c r="T370" s="95">
        <f>S254+R304+R388</f>
        <v>947059366</v>
      </c>
      <c r="U370" s="95">
        <f>R224</f>
        <v>2057734334.7</v>
      </c>
      <c r="V370" s="95">
        <f>U370-T370</f>
        <v>1110674968.7</v>
      </c>
      <c r="AI370" t="s">
        <v>941</v>
      </c>
      <c r="AJ370" s="114">
        <f>AN364</f>
        <v>66343394.071452133</v>
      </c>
    </row>
    <row r="371" spans="17:40">
      <c r="Q371" s="99" t="s">
        <v>5244</v>
      </c>
      <c r="R371" s="95">
        <v>6022</v>
      </c>
      <c r="AI371" t="s">
        <v>4062</v>
      </c>
      <c r="AJ371" s="114">
        <f>AJ369-AJ370</f>
        <v>355909504.4285481</v>
      </c>
      <c r="AM371" t="s">
        <v>25</v>
      </c>
      <c r="AN371" t="s">
        <v>25</v>
      </c>
    </row>
    <row r="372" spans="17:40">
      <c r="Q372" s="99" t="s">
        <v>5277</v>
      </c>
      <c r="R372" s="95">
        <v>400000</v>
      </c>
      <c r="AN372" t="s">
        <v>25</v>
      </c>
    </row>
    <row r="373" spans="17:40">
      <c r="Q373" s="99" t="s">
        <v>5283</v>
      </c>
      <c r="R373" s="95">
        <v>92847</v>
      </c>
    </row>
    <row r="374" spans="17:40">
      <c r="Q374" s="99" t="s">
        <v>5283</v>
      </c>
      <c r="R374" s="95">
        <v>-100000</v>
      </c>
    </row>
    <row r="375" spans="17:40">
      <c r="Q375" s="99" t="s">
        <v>5288</v>
      </c>
      <c r="R375" s="95">
        <v>10000000</v>
      </c>
      <c r="T375" t="s">
        <v>25</v>
      </c>
      <c r="AN375" t="s">
        <v>25</v>
      </c>
    </row>
    <row r="376" spans="17:40">
      <c r="Q376" s="99" t="s">
        <v>5297</v>
      </c>
      <c r="R376" s="95">
        <v>-400000</v>
      </c>
      <c r="T376" t="s">
        <v>25</v>
      </c>
      <c r="AN376" t="s">
        <v>25</v>
      </c>
    </row>
    <row r="377" spans="17:40">
      <c r="Q377" s="99" t="s">
        <v>5305</v>
      </c>
      <c r="R377" s="95">
        <v>5649</v>
      </c>
    </row>
    <row r="378" spans="17:40">
      <c r="Q378" s="99" t="s">
        <v>5307</v>
      </c>
      <c r="R378" s="95">
        <v>460000</v>
      </c>
      <c r="T378" t="s">
        <v>25</v>
      </c>
    </row>
    <row r="379" spans="17:40">
      <c r="Q379" s="99" t="s">
        <v>5308</v>
      </c>
      <c r="R379" s="95">
        <v>1300000</v>
      </c>
      <c r="T379" t="s">
        <v>25</v>
      </c>
    </row>
    <row r="380" spans="17:40">
      <c r="Q380" s="99" t="s">
        <v>5308</v>
      </c>
      <c r="R380" s="95">
        <v>7300000</v>
      </c>
    </row>
    <row r="381" spans="17:40">
      <c r="Q381" s="99" t="s">
        <v>990</v>
      </c>
      <c r="R381" s="95">
        <v>21203</v>
      </c>
    </row>
    <row r="382" spans="17:40">
      <c r="Q382" s="99" t="s">
        <v>4272</v>
      </c>
      <c r="R382" s="95">
        <v>34550</v>
      </c>
      <c r="T382" t="s">
        <v>25</v>
      </c>
    </row>
    <row r="383" spans="17:40">
      <c r="Q383" s="99" t="s">
        <v>5306</v>
      </c>
      <c r="R383" s="95">
        <v>-2134406</v>
      </c>
      <c r="T383" t="s">
        <v>25</v>
      </c>
    </row>
    <row r="384" spans="17:40">
      <c r="Q384" s="99" t="s">
        <v>5369</v>
      </c>
      <c r="R384" s="95">
        <v>-618906</v>
      </c>
      <c r="W384" s="96" t="s">
        <v>25</v>
      </c>
    </row>
    <row r="385" spans="17:21">
      <c r="Q385" s="99" t="s">
        <v>5373</v>
      </c>
      <c r="R385" s="95">
        <v>-54615</v>
      </c>
      <c r="T385" t="s">
        <v>25</v>
      </c>
    </row>
    <row r="386" spans="17:21">
      <c r="Q386" s="99" t="s">
        <v>5421</v>
      </c>
      <c r="R386" s="95">
        <v>18000000</v>
      </c>
      <c r="T386" t="s">
        <v>25</v>
      </c>
    </row>
    <row r="387" spans="17:21">
      <c r="Q387" s="99"/>
      <c r="R387" s="95"/>
      <c r="T387" t="s">
        <v>25</v>
      </c>
    </row>
    <row r="388" spans="17:21">
      <c r="Q388" s="99"/>
      <c r="R388" s="95">
        <f>SUM(R309:R387)</f>
        <v>417226986</v>
      </c>
      <c r="S388" t="s">
        <v>25</v>
      </c>
      <c r="T388" t="s">
        <v>25</v>
      </c>
      <c r="U388" s="96" t="s">
        <v>25</v>
      </c>
    </row>
    <row r="389" spans="17:21">
      <c r="Q389" s="99"/>
      <c r="R389" s="99" t="s">
        <v>6</v>
      </c>
      <c r="T389" t="s">
        <v>25</v>
      </c>
    </row>
    <row r="390" spans="17:21">
      <c r="T390" t="s">
        <v>25</v>
      </c>
    </row>
    <row r="391" spans="17:21">
      <c r="T391" t="s">
        <v>25</v>
      </c>
    </row>
    <row r="392" spans="17:21">
      <c r="Q392" t="s">
        <v>25</v>
      </c>
      <c r="T392" t="s">
        <v>25</v>
      </c>
    </row>
    <row r="394" spans="17:21">
      <c r="T394" t="s">
        <v>25</v>
      </c>
    </row>
    <row r="395" spans="17:21">
      <c r="R395" t="s">
        <v>25</v>
      </c>
      <c r="T395" t="s">
        <v>25</v>
      </c>
    </row>
    <row r="397" spans="17:21">
      <c r="R397" t="s">
        <v>25</v>
      </c>
      <c r="U39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abSelected="1" topLeftCell="I255" zoomScale="80" zoomScaleNormal="80" workbookViewId="0">
      <selection activeCell="Q263" sqref="Q26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5412</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5413</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5414</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5415</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5416</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5417</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5418</v>
      </c>
      <c r="L255" s="84">
        <v>1154946925</v>
      </c>
      <c r="M255" s="84">
        <v>724493233</v>
      </c>
      <c r="N255" s="220">
        <f t="shared" si="63"/>
        <v>1879440158</v>
      </c>
      <c r="O255" s="113">
        <f t="shared" si="64"/>
        <v>3771085</v>
      </c>
      <c r="P255" s="113">
        <f t="shared" si="65"/>
        <v>9561690</v>
      </c>
      <c r="Q255" s="229">
        <v>0</v>
      </c>
    </row>
    <row r="256" spans="9:19">
      <c r="I256" s="213" t="s">
        <v>5419</v>
      </c>
      <c r="J256" s="113">
        <f t="shared" si="62"/>
        <v>40761008</v>
      </c>
      <c r="K256" s="213" t="s">
        <v>5420</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5422</v>
      </c>
      <c r="L257" s="84">
        <v>1204397532</v>
      </c>
      <c r="M257" s="84">
        <v>768290500</v>
      </c>
      <c r="N257" s="220">
        <f t="shared" si="63"/>
        <v>1972688032</v>
      </c>
      <c r="O257" s="113">
        <f t="shared" si="64"/>
        <v>4065339</v>
      </c>
      <c r="P257" s="113">
        <f t="shared" si="65"/>
        <v>12754938</v>
      </c>
      <c r="Q257" s="229">
        <v>0</v>
      </c>
    </row>
    <row r="258" spans="9:19">
      <c r="I258" s="189" t="s">
        <v>5432</v>
      </c>
      <c r="J258" s="188">
        <f>L258-L257+488602</f>
        <v>5275127</v>
      </c>
      <c r="K258" s="189" t="s">
        <v>5430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5431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5435</v>
      </c>
      <c r="L260" s="84">
        <v>1216544047</v>
      </c>
      <c r="M260" s="84">
        <v>776626854</v>
      </c>
      <c r="N260" s="35">
        <f t="shared" si="63"/>
        <v>1993170901</v>
      </c>
      <c r="O260" s="113">
        <f t="shared" si="64"/>
        <v>6842557</v>
      </c>
      <c r="P260" s="113">
        <f t="shared" si="65"/>
        <v>15659782</v>
      </c>
      <c r="Q260" s="229">
        <v>0</v>
      </c>
    </row>
    <row r="261" spans="9:19">
      <c r="I261" s="213"/>
      <c r="J261" s="113">
        <f t="shared" si="62"/>
        <v>-36544047</v>
      </c>
      <c r="K261" s="213" t="s">
        <v>5440</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5447</v>
      </c>
      <c r="L262" s="84">
        <v>1153433035</v>
      </c>
      <c r="M262" s="84">
        <v>736240181</v>
      </c>
      <c r="N262" s="113">
        <f t="shared" si="63"/>
        <v>1889673216</v>
      </c>
      <c r="O262" s="113">
        <f t="shared" si="64"/>
        <v>-19759819</v>
      </c>
      <c r="P262" s="113">
        <f t="shared" si="65"/>
        <v>-46326784</v>
      </c>
      <c r="Q262" s="229">
        <v>0</v>
      </c>
    </row>
    <row r="263" spans="9:19">
      <c r="I263" s="213"/>
      <c r="J263" s="113">
        <f t="shared" si="62"/>
        <v>-1153433035</v>
      </c>
      <c r="K263" s="213"/>
      <c r="L263" s="84"/>
      <c r="M263" s="84"/>
      <c r="N263" s="113">
        <f t="shared" si="63"/>
        <v>0</v>
      </c>
      <c r="O263" s="113">
        <f t="shared" si="64"/>
        <v>-736240181</v>
      </c>
      <c r="P263" s="113">
        <f t="shared" si="65"/>
        <v>-1889673216</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t="s">
        <v>5441</v>
      </c>
      <c r="AA21" t="s">
        <v>5098</v>
      </c>
    </row>
    <row r="22" spans="5:35">
      <c r="O22" s="99"/>
      <c r="P22" s="99"/>
      <c r="Q22" s="285"/>
      <c r="R22" s="285"/>
      <c r="S22" s="285"/>
      <c r="T22" s="285"/>
      <c r="U22" s="96"/>
      <c r="V22" s="96"/>
      <c r="W22" s="41" t="s">
        <v>5186</v>
      </c>
      <c r="X22" s="41">
        <v>9909620343</v>
      </c>
      <c r="Y22" s="41">
        <v>100</v>
      </c>
      <c r="Z22" s="41" t="s">
        <v>5442</v>
      </c>
      <c r="AA22" t="s">
        <v>5445</v>
      </c>
    </row>
    <row r="23" spans="5:35" ht="15.75">
      <c r="O23" s="178"/>
      <c r="P23" s="99" t="s">
        <v>4083</v>
      </c>
      <c r="Q23" s="286" t="s">
        <v>1087</v>
      </c>
      <c r="R23" s="287" t="s">
        <v>1088</v>
      </c>
      <c r="S23" s="286" t="s">
        <v>1089</v>
      </c>
      <c r="T23" s="288" t="s">
        <v>1090</v>
      </c>
      <c r="W23" s="41" t="s">
        <v>5187</v>
      </c>
      <c r="X23" s="41">
        <v>9378807702</v>
      </c>
      <c r="Y23" s="41">
        <v>0</v>
      </c>
      <c r="Z23" s="41">
        <v>0</v>
      </c>
      <c r="AD23" t="s">
        <v>25</v>
      </c>
    </row>
    <row r="24" spans="5:35">
      <c r="O24" s="99"/>
      <c r="P24" s="99"/>
      <c r="Q24" s="286"/>
      <c r="R24" s="287"/>
      <c r="S24" s="286"/>
      <c r="T24" s="288"/>
      <c r="W24" s="41" t="s">
        <v>5218</v>
      </c>
      <c r="X24" s="41"/>
      <c r="Y24" s="41">
        <v>200</v>
      </c>
      <c r="Z24" s="41" t="s">
        <v>4528</v>
      </c>
      <c r="AA24" t="s">
        <v>5237</v>
      </c>
      <c r="AB24" t="s">
        <v>5307</v>
      </c>
    </row>
    <row r="25" spans="5:35">
      <c r="O25" s="173" t="s">
        <v>4139</v>
      </c>
      <c r="P25" s="173">
        <v>2182188507</v>
      </c>
      <c r="Q25" s="174" t="s">
        <v>1091</v>
      </c>
      <c r="R25" s="174" t="s">
        <v>4084</v>
      </c>
      <c r="S25" s="174" t="s">
        <v>4089</v>
      </c>
      <c r="T25" s="174" t="s">
        <v>1092</v>
      </c>
      <c r="W25" s="41" t="s">
        <v>5247</v>
      </c>
      <c r="X25" s="41">
        <v>9013075723</v>
      </c>
      <c r="Y25" s="41">
        <v>100</v>
      </c>
      <c r="Z25" s="41" t="s">
        <v>5441</v>
      </c>
      <c r="AA25" t="s">
        <v>5346</v>
      </c>
    </row>
    <row r="26" spans="5:35">
      <c r="O26" s="173"/>
      <c r="P26" s="173">
        <v>2123095122</v>
      </c>
      <c r="Q26" s="175" t="s">
        <v>1093</v>
      </c>
      <c r="R26" s="175" t="s">
        <v>1094</v>
      </c>
      <c r="S26" s="175" t="s">
        <v>1095</v>
      </c>
      <c r="T26" s="175" t="s">
        <v>1096</v>
      </c>
      <c r="U26" s="96"/>
      <c r="V26" s="96"/>
      <c r="W26" s="41" t="s">
        <v>5443</v>
      </c>
      <c r="X26" s="41">
        <v>9214923916</v>
      </c>
      <c r="Y26" s="41">
        <v>100</v>
      </c>
      <c r="Z26" s="41" t="s">
        <v>4528</v>
      </c>
      <c r="AA26" s="207" t="s">
        <v>5437</v>
      </c>
      <c r="AB26" s="96"/>
    </row>
    <row r="27" spans="5:35" ht="30">
      <c r="O27" s="173" t="s">
        <v>4194</v>
      </c>
      <c r="P27" s="173">
        <v>2188831909</v>
      </c>
      <c r="Q27" s="99" t="s">
        <v>4086</v>
      </c>
      <c r="R27" s="99" t="s">
        <v>4087</v>
      </c>
      <c r="S27" s="99" t="s">
        <v>4088</v>
      </c>
      <c r="T27" s="176" t="s">
        <v>4090</v>
      </c>
      <c r="U27" s="96"/>
      <c r="V27" s="96"/>
      <c r="W27" s="41" t="s">
        <v>5444</v>
      </c>
      <c r="X27" s="41">
        <v>9198507116</v>
      </c>
      <c r="Y27" s="41">
        <v>80</v>
      </c>
      <c r="Z27" s="41" t="s">
        <v>5441</v>
      </c>
      <c r="AA27" s="207" t="s">
        <v>5437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2020-01-05T15:07:15Z</dcterms:modified>
</cp:coreProperties>
</file>