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U13" i="33" l="1"/>
  <c r="C29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2" i="33"/>
  <c r="S3" i="33"/>
  <c r="C26" i="33"/>
  <c r="C9" i="33"/>
  <c r="C2" i="33"/>
  <c r="C27" i="33"/>
  <c r="C4" i="33"/>
  <c r="C5" i="33"/>
  <c r="C6" i="33"/>
  <c r="C7" i="33"/>
  <c r="C8" i="33"/>
  <c r="C3" i="33"/>
  <c r="S20" i="32" l="1"/>
  <c r="L48" i="32"/>
  <c r="V2" i="33"/>
  <c r="O2" i="33" s="1"/>
  <c r="F29" i="33"/>
  <c r="J29" i="33" s="1"/>
  <c r="F28" i="33"/>
  <c r="J28" i="33" s="1"/>
  <c r="F26" i="33"/>
  <c r="J26" i="33" s="1"/>
  <c r="F25" i="33"/>
  <c r="J25" i="33" s="1"/>
  <c r="F24" i="33"/>
  <c r="J24" i="33" s="1"/>
  <c r="F23" i="33"/>
  <c r="J23" i="33" s="1"/>
  <c r="F22" i="33"/>
  <c r="J22" i="33" s="1"/>
  <c r="F20" i="33"/>
  <c r="J20" i="33" s="1"/>
  <c r="F19" i="33"/>
  <c r="J19" i="33" s="1"/>
  <c r="F18" i="33"/>
  <c r="J18" i="33" s="1"/>
  <c r="F16" i="33"/>
  <c r="J16" i="33" s="1"/>
  <c r="F14" i="33"/>
  <c r="J14" i="33" s="1"/>
  <c r="F9" i="33"/>
  <c r="J9" i="33" s="1"/>
  <c r="K9" i="33" s="1"/>
  <c r="F27" i="33"/>
  <c r="F21" i="33"/>
  <c r="J21" i="33" s="1"/>
  <c r="F17" i="33"/>
  <c r="J17" i="33" s="1"/>
  <c r="F15" i="33"/>
  <c r="J15" i="33" s="1"/>
  <c r="F13" i="33"/>
  <c r="J13" i="33" s="1"/>
  <c r="F12" i="33"/>
  <c r="J12" i="33" s="1"/>
  <c r="F11" i="33"/>
  <c r="J11" i="33" s="1"/>
  <c r="F10" i="33"/>
  <c r="J10" i="33" s="1"/>
  <c r="F8" i="33"/>
  <c r="J8" i="33" s="1"/>
  <c r="F7" i="33"/>
  <c r="J7" i="33" s="1"/>
  <c r="F6" i="33"/>
  <c r="J6" i="33" s="1"/>
  <c r="F5" i="33"/>
  <c r="J5" i="33" s="1"/>
  <c r="F4" i="33"/>
  <c r="J4" i="33" s="1"/>
  <c r="F3" i="33"/>
  <c r="J3" i="33" s="1"/>
  <c r="F2" i="33"/>
  <c r="J2" i="33" s="1"/>
  <c r="K8" i="33" l="1"/>
  <c r="J27" i="33"/>
  <c r="K27" i="33" s="1"/>
  <c r="K7" i="33"/>
  <c r="K10" i="33"/>
  <c r="K26" i="33"/>
  <c r="K12" i="33"/>
  <c r="K13" i="33"/>
  <c r="K5" i="33"/>
  <c r="K28" i="33"/>
  <c r="K4" i="33"/>
  <c r="K6" i="33"/>
  <c r="K29" i="33"/>
  <c r="K3" i="33"/>
  <c r="K21" i="33"/>
  <c r="K11" i="33"/>
  <c r="K2" i="33"/>
  <c r="K15" i="33"/>
  <c r="K16" i="33"/>
  <c r="K22" i="33"/>
  <c r="K14" i="33"/>
  <c r="K19" i="33"/>
  <c r="K20" i="33"/>
  <c r="K18" i="33"/>
  <c r="K17" i="33"/>
  <c r="K23" i="33"/>
  <c r="K24" i="33"/>
  <c r="K25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O5" i="33"/>
  <c r="AE4" i="32" l="1"/>
  <c r="AC12" i="32"/>
  <c r="AF5" i="32"/>
  <c r="AD7" i="32"/>
  <c r="AF7" i="32" s="1"/>
  <c r="AF12" i="32" s="1"/>
  <c r="AE12" i="32"/>
  <c r="AG12" i="32"/>
  <c r="F81" i="32" s="1"/>
  <c r="O44" i="33"/>
  <c r="O28" i="33"/>
  <c r="O20" i="33"/>
  <c r="O12" i="33"/>
  <c r="O3" i="33"/>
  <c r="O43" i="33"/>
  <c r="O35" i="33"/>
  <c r="O27" i="33"/>
  <c r="O19" i="33"/>
  <c r="O11" i="33"/>
  <c r="Q2" i="33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P2" i="33" s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K2" i="32"/>
  <c r="S2" i="32" s="1"/>
  <c r="K3" i="32"/>
  <c r="S3" i="32" s="1"/>
  <c r="K4" i="32"/>
  <c r="S4" i="32" s="1"/>
  <c r="K6" i="32"/>
  <c r="Q3" i="33" l="1"/>
  <c r="Q4" i="33" s="1"/>
  <c r="Q5" i="33" s="1"/>
  <c r="Q6" i="33" s="1"/>
  <c r="AD12" i="32"/>
  <c r="P34" i="33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N21" i="18"/>
  <c r="N11" i="18"/>
  <c r="V14" i="18"/>
  <c r="O11" i="18"/>
  <c r="C16" i="18"/>
  <c r="Q7" i="33" l="1"/>
  <c r="Q8" i="33" s="1"/>
  <c r="Q9" i="33" s="1"/>
  <c r="Q10" i="33" s="1"/>
  <c r="Q11" i="33" s="1"/>
  <c r="Q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Q13" i="33" l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<sst xmlns="http://schemas.openxmlformats.org/spreadsheetml/2006/main" count="2656" uniqueCount="1096">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</sst>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20" activePane="bottomLeft" state="frozen"/>
      <selection pane="bottomLeft" activeCell="T25" sqref="T25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0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 t="shared" ref="L4" si="1">(E4*(1+J4/100)+I4/C4)/(1-J5/100)</f>
        <v>97368.076686213957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2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3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0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8</v>
      </c>
      <c r="AB5" s="85">
        <f t="shared" si="2"/>
        <v>419506.84931506851</v>
      </c>
      <c r="AC5" s="85">
        <v>0</v>
      </c>
      <c r="AD5" s="85">
        <f>AB5</f>
        <v>419506.84931506851</v>
      </c>
      <c r="AE5" s="85">
        <f t="shared" ref="AE5:AE11" si="5">Y5+AC5</f>
        <v>0</v>
      </c>
      <c r="AF5" s="85">
        <f t="shared" ref="AF5:AF11" si="6">Z5+AD5</f>
        <v>87419506.849315062</v>
      </c>
      <c r="AG5" s="86">
        <f t="shared" si="3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7">C6*E6*J6/100</f>
        <v>10149.999999999998</v>
      </c>
      <c r="L6" s="76">
        <f t="shared" ref="L6" si="8">(E6*(1+J6/100)+I6/C6)/(1-J7/100)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AA4-5</f>
        <v>7</v>
      </c>
      <c r="AB6" s="85">
        <f t="shared" si="2"/>
        <v>4641.0958904109593</v>
      </c>
      <c r="AC6" s="85">
        <f>AB6</f>
        <v>4641.0958904109593</v>
      </c>
      <c r="AD6" s="85">
        <v>0</v>
      </c>
      <c r="AE6" s="85">
        <f t="shared" si="5"/>
        <v>1104641.0958904109</v>
      </c>
      <c r="AF6" s="85">
        <f t="shared" si="6"/>
        <v>0</v>
      </c>
      <c r="AG6" s="86">
        <f t="shared" si="3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7"/>
        <v>102208.905</v>
      </c>
      <c r="L7" s="76">
        <v>1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AA4-6</f>
        <v>6</v>
      </c>
      <c r="AB7" s="85">
        <f t="shared" si="2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5"/>
        <v>5018082.1917808224</v>
      </c>
      <c r="AF7" s="85">
        <f t="shared" si="6"/>
        <v>5018082.1917808224</v>
      </c>
      <c r="AG7" s="86">
        <f t="shared" si="3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7"/>
        <v>12035</v>
      </c>
      <c r="L8" s="79">
        <f t="shared" ref="L8:L44" si="9">(E8*(1+J8/100)+I8/C8)/(1-J9/100)</f>
        <v>83120.437317054864</v>
      </c>
      <c r="M8" s="79"/>
      <c r="N8" s="79"/>
      <c r="O8" s="79"/>
      <c r="P8" s="79"/>
      <c r="Q8" s="79"/>
      <c r="R8" s="79"/>
      <c r="S8" s="14">
        <f t="shared" ref="S8" si="10">C8*E8+K8-F8</f>
        <v>-852355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7"/>
        <v>12092.855</v>
      </c>
      <c r="L9" s="79">
        <v>1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11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7"/>
        <v>7257.5610249999991</v>
      </c>
      <c r="L10" s="76">
        <f t="shared" ref="L10" si="12">(E10*(1+J10/100)+I10/C10)/(1-J11/100)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7"/>
        <v>7309.0874999999996</v>
      </c>
      <c r="L11" s="76">
        <v>2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7"/>
        <v>29224.75</v>
      </c>
      <c r="L12" s="79">
        <f t="shared" si="9"/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7"/>
        <v>29355.25</v>
      </c>
      <c r="L13" s="79">
        <v>2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7"/>
        <v>7155.9529999999995</v>
      </c>
      <c r="L14" s="76">
        <f t="shared" ref="L14" si="13">(E14*(1+J14/100)+I14/C14)/(1-J15/100)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7"/>
        <v>7225.378999999999</v>
      </c>
      <c r="L15" s="76">
        <v>3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7"/>
        <v>174.2175</v>
      </c>
      <c r="L16" s="79">
        <f t="shared" si="9"/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7"/>
        <v>176.17500000000001</v>
      </c>
      <c r="L17" s="79">
        <v>3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 t="shared" ref="L18" si="14">(E18*(1+J18/100)+I18/C18)/(1-J19/100)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4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15">C20*E20*J20/100</f>
        <v>7095.9375</v>
      </c>
      <c r="L20" s="79">
        <f t="shared" si="9"/>
        <v>98022.620633041151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15"/>
        <v>7249.9274999999998</v>
      </c>
      <c r="L21" s="79">
        <v>4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6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7">C22*E22*J22/100</f>
        <v>21168.84</v>
      </c>
      <c r="L22" s="76">
        <f t="shared" ref="L22" si="18">(E22*(1+J22/100)+I22/C22)/(1-J23/100)</f>
        <v>97474.644635717079</v>
      </c>
      <c r="M22" s="78"/>
      <c r="N22" s="76"/>
      <c r="O22" s="76"/>
      <c r="P22" s="78"/>
      <c r="Q22" s="78"/>
      <c r="R22" s="76"/>
      <c r="S22" s="14">
        <f t="shared" ref="S22" si="19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7"/>
        <v>21532.5</v>
      </c>
      <c r="L23" s="76">
        <v>5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20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21">C24*E24*J24/100</f>
        <v>14191.875</v>
      </c>
      <c r="L24" s="79">
        <f t="shared" si="9"/>
        <v>98022.620633041151</v>
      </c>
      <c r="M24" s="81"/>
      <c r="N24" s="79"/>
      <c r="O24" s="79"/>
      <c r="P24" s="81"/>
      <c r="Q24" s="81"/>
      <c r="R24" s="79"/>
      <c r="S24" s="14">
        <f t="shared" ref="S24" si="22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21"/>
        <v>14499.855</v>
      </c>
      <c r="L25" s="79">
        <v>5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23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21"/>
        <v>7048.3774999999996</v>
      </c>
      <c r="L26" s="76">
        <f t="shared" ref="L26" si="24">(E26*(1+J26/100)+I26/C26)/(1-J27/100)</f>
        <v>97373.414592360306</v>
      </c>
      <c r="M26" s="76"/>
      <c r="N26" s="76"/>
      <c r="O26" s="76"/>
      <c r="P26" s="78"/>
      <c r="Q26" s="78"/>
      <c r="R26" s="76"/>
      <c r="S26" s="14">
        <f t="shared" ref="S26" si="25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21"/>
        <v>7213.75</v>
      </c>
      <c r="L27" s="76">
        <v>6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26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27">C28*E28*J28/100</f>
        <v>7177.5</v>
      </c>
      <c r="L28" s="79">
        <f t="shared" si="9"/>
        <v>99143.654149258218</v>
      </c>
      <c r="M28" s="81"/>
      <c r="N28" s="79"/>
      <c r="O28" s="79"/>
      <c r="P28" s="81"/>
      <c r="Q28" s="81"/>
      <c r="R28" s="79"/>
      <c r="S28" s="14">
        <f t="shared" ref="S28" si="28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27"/>
        <v>7192</v>
      </c>
      <c r="L29" s="79">
        <v>6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9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30">C30*E30*J30/100</f>
        <v>7056.28</v>
      </c>
      <c r="L30" s="76">
        <f t="shared" ref="L30" si="31">(E30*(1+J30/100)+I30/C30)/(1-J31/100)</f>
        <v>97474.644635717079</v>
      </c>
      <c r="M30" s="78"/>
      <c r="N30" s="76"/>
      <c r="O30" s="76"/>
      <c r="P30" s="78"/>
      <c r="Q30" s="78"/>
      <c r="R30" s="76"/>
      <c r="S30" s="14">
        <f t="shared" ref="S30" si="32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30"/>
        <v>7177.5</v>
      </c>
      <c r="L31" s="76">
        <v>7</v>
      </c>
      <c r="M31" s="78">
        <f>F31-F30</f>
        <v>164154</v>
      </c>
      <c r="N31" s="76">
        <v>50</v>
      </c>
      <c r="O31" s="76">
        <v>50</v>
      </c>
      <c r="P31" s="78">
        <f t="shared" ref="P31" si="33">M31*N31/C30</f>
        <v>82077</v>
      </c>
      <c r="Q31" s="78">
        <f t="shared" ref="Q31" si="34">M31*O31/C30</f>
        <v>82077</v>
      </c>
      <c r="R31" s="76"/>
      <c r="S31" s="14">
        <f t="shared" ref="S31" si="35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30"/>
        <v>32987.5</v>
      </c>
      <c r="L32" s="79">
        <f t="shared" si="9"/>
        <v>91132.045733156541</v>
      </c>
      <c r="M32" s="81"/>
      <c r="N32" s="79"/>
      <c r="O32" s="79"/>
      <c r="P32" s="81"/>
      <c r="Q32" s="81"/>
      <c r="R32" s="79"/>
      <c r="S32" s="14">
        <f t="shared" ref="S32" si="36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30"/>
        <v>33350</v>
      </c>
      <c r="L33" s="79">
        <v>7</v>
      </c>
      <c r="M33" s="81">
        <f>F33-F32</f>
        <v>433613</v>
      </c>
      <c r="N33" s="79">
        <v>250</v>
      </c>
      <c r="O33" s="79">
        <v>250</v>
      </c>
      <c r="P33" s="81">
        <f t="shared" ref="P33" si="37">M33*N33/C32</f>
        <v>216806.5</v>
      </c>
      <c r="Q33" s="81">
        <f t="shared" ref="Q33" si="38">M33*O33/C32</f>
        <v>216806.5</v>
      </c>
      <c r="R33" s="79"/>
      <c r="S33" s="14">
        <f t="shared" ref="S33" si="39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30"/>
        <v>7056.28</v>
      </c>
      <c r="L34" s="76">
        <f t="shared" ref="L34" si="40">(E34*(1+J34/100)+I34/C34)/(1-J35/100)</f>
        <v>97474.644635717079</v>
      </c>
      <c r="M34" s="78"/>
      <c r="N34" s="76"/>
      <c r="O34" s="76"/>
      <c r="P34" s="78"/>
      <c r="Q34" s="78"/>
      <c r="R34" s="76"/>
      <c r="S34" s="14">
        <f t="shared" ref="S34" si="4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30"/>
        <v>7249.8549999999996</v>
      </c>
      <c r="L35" s="76">
        <v>8</v>
      </c>
      <c r="M35" s="78">
        <f t="shared" ref="M35" si="42">F35-F34</f>
        <v>263972</v>
      </c>
      <c r="N35" s="76">
        <v>50</v>
      </c>
      <c r="O35" s="76">
        <v>50</v>
      </c>
      <c r="P35" s="78">
        <f t="shared" ref="P35" si="43">M35*N35/C34</f>
        <v>131986</v>
      </c>
      <c r="Q35" s="78">
        <f t="shared" ref="Q35" si="44">M35*O35/C34</f>
        <v>131986</v>
      </c>
      <c r="R35" s="76"/>
      <c r="S35" s="14">
        <f t="shared" ref="S35" si="4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30"/>
        <v>14112.56</v>
      </c>
      <c r="L36" s="79">
        <f t="shared" si="9"/>
        <v>97474.644635717079</v>
      </c>
      <c r="M36" s="81"/>
      <c r="N36" s="79"/>
      <c r="O36" s="79"/>
      <c r="P36" s="81"/>
      <c r="Q36" s="81"/>
      <c r="R36" s="79"/>
      <c r="S36" s="14">
        <f t="shared" ref="S36" si="4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30"/>
        <v>14355</v>
      </c>
      <c r="L37" s="79">
        <v>8</v>
      </c>
      <c r="M37" s="81">
        <f t="shared" ref="M37" si="47">F37-F36</f>
        <v>328309</v>
      </c>
      <c r="N37" s="79">
        <v>100</v>
      </c>
      <c r="O37" s="79">
        <v>100</v>
      </c>
      <c r="P37" s="81">
        <f t="shared" ref="P37" si="48">M37*N37/C36</f>
        <v>164154.5</v>
      </c>
      <c r="Q37" s="81">
        <f t="shared" ref="Q37" si="49">M37*O37/C36</f>
        <v>164154.5</v>
      </c>
      <c r="R37" s="79"/>
      <c r="S37" s="14">
        <f t="shared" ref="S37" si="5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30"/>
        <v>0</v>
      </c>
      <c r="L38" s="76">
        <f t="shared" ref="L38" si="5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5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30"/>
        <v>0</v>
      </c>
      <c r="L39" s="76">
        <v>9</v>
      </c>
      <c r="M39" s="78">
        <f t="shared" ref="M39" si="53">F39-F38</f>
        <v>0</v>
      </c>
      <c r="N39" s="76">
        <v>50</v>
      </c>
      <c r="O39" s="76">
        <v>50</v>
      </c>
      <c r="P39" s="78">
        <f t="shared" ref="P39" si="54">M39*N39/C38</f>
        <v>0</v>
      </c>
      <c r="Q39" s="78">
        <f t="shared" ref="Q39" si="55">M39*O39/C38</f>
        <v>0</v>
      </c>
      <c r="R39" s="76"/>
      <c r="S39" s="14">
        <f t="shared" ref="S39" si="5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30"/>
        <v>0</v>
      </c>
      <c r="L40" s="79">
        <f t="shared" si="9"/>
        <v>0</v>
      </c>
      <c r="M40" s="81"/>
      <c r="N40" s="79"/>
      <c r="O40" s="79"/>
      <c r="P40" s="81"/>
      <c r="Q40" s="81"/>
      <c r="R40" s="79"/>
      <c r="S40" s="14">
        <f t="shared" ref="S40" si="57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30"/>
        <v>0</v>
      </c>
      <c r="L41" s="79">
        <v>9</v>
      </c>
      <c r="M41" s="81">
        <f t="shared" ref="M41" si="58">F41-F40</f>
        <v>0</v>
      </c>
      <c r="N41" s="79">
        <v>50</v>
      </c>
      <c r="O41" s="79">
        <v>50</v>
      </c>
      <c r="P41" s="81">
        <f t="shared" ref="P41" si="59">M41*N41/C40</f>
        <v>0</v>
      </c>
      <c r="Q41" s="81">
        <f t="shared" ref="Q41" si="60">M41*O41/C40</f>
        <v>0</v>
      </c>
      <c r="R41" s="79"/>
      <c r="S41" s="14">
        <f t="shared" ref="S41" si="61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30"/>
        <v>0</v>
      </c>
      <c r="L42" s="76">
        <f t="shared" ref="L42" si="62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63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30"/>
        <v>0</v>
      </c>
      <c r="L43" s="76">
        <v>10</v>
      </c>
      <c r="M43" s="78">
        <f t="shared" ref="M43" si="64">F43-F42</f>
        <v>0</v>
      </c>
      <c r="N43" s="76">
        <v>50</v>
      </c>
      <c r="O43" s="76">
        <v>50</v>
      </c>
      <c r="P43" s="78">
        <f t="shared" ref="P43" si="65">M43*N43/C42</f>
        <v>0</v>
      </c>
      <c r="Q43" s="78">
        <f t="shared" ref="Q43" si="66">M43*O43/C42</f>
        <v>0</v>
      </c>
      <c r="R43" s="76"/>
      <c r="S43" s="14">
        <f t="shared" ref="S43" si="67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30"/>
        <v>0</v>
      </c>
      <c r="L44" s="79">
        <f t="shared" si="9"/>
        <v>0</v>
      </c>
      <c r="M44" s="79"/>
      <c r="N44" s="79"/>
      <c r="O44" s="79"/>
      <c r="P44" s="79"/>
      <c r="Q44" s="79"/>
      <c r="R44" s="79"/>
      <c r="S44" s="14">
        <f t="shared" ref="S44" si="68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30"/>
        <v>0</v>
      </c>
      <c r="L45" s="79">
        <v>10</v>
      </c>
      <c r="M45" s="79">
        <f t="shared" ref="M45" si="69">F45-F44</f>
        <v>0</v>
      </c>
      <c r="N45" s="79">
        <v>50</v>
      </c>
      <c r="O45" s="79">
        <v>50</v>
      </c>
      <c r="P45" s="79">
        <f t="shared" ref="P45" si="70">M45*N45/C44</f>
        <v>0</v>
      </c>
      <c r="Q45" s="79">
        <f t="shared" ref="Q45" si="71">M45*O45/C44</f>
        <v>0</v>
      </c>
      <c r="R45" s="79"/>
      <c r="S45" s="14">
        <f t="shared" ref="S45" si="72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</f>
        <v>98039.417384932851</v>
      </c>
      <c r="M46" s="16"/>
      <c r="N46" s="16"/>
      <c r="O46" s="16"/>
      <c r="P46" s="16"/>
      <c r="Q46" s="16"/>
      <c r="R46" s="14">
        <v>98000</v>
      </c>
      <c r="S46" s="14">
        <f t="shared" ref="S46" si="73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4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</f>
        <v>85763.689350655215</v>
      </c>
      <c r="M48" s="83"/>
      <c r="N48" s="83"/>
      <c r="O48" s="83"/>
      <c r="P48" s="83"/>
      <c r="Q48" s="83"/>
      <c r="R48" s="84">
        <v>85600</v>
      </c>
      <c r="S48" s="14">
        <f t="shared" ref="S48" si="75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76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4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7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78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9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0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1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82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83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84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5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6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7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5"/>
  <sheetViews>
    <sheetView tabSelected="1" zoomScaleNormal="100" workbookViewId="0">
      <selection activeCell="J3" sqref="J3"/>
    </sheetView>
  </sheetViews>
  <sheetFormatPr defaultRowHeight="15" x14ac:dyDescent="0.25"/>
  <cols>
    <col min="3" max="3" width="9" bestFit="1" customWidth="1"/>
    <col min="4" max="4" width="10.85546875" bestFit="1" customWidth="1"/>
    <col min="5" max="5" width="12.140625" bestFit="1" customWidth="1"/>
    <col min="6" max="7" width="17.5703125" bestFit="1" customWidth="1"/>
    <col min="8" max="10" width="12.42578125" bestFit="1" customWidth="1"/>
    <col min="11" max="12" width="26" bestFit="1" customWidth="1"/>
    <col min="14" max="17" width="12.42578125" bestFit="1" customWidth="1"/>
    <col min="18" max="18" width="11.42578125" bestFit="1" customWidth="1"/>
    <col min="19" max="19" width="18.85546875" bestFit="1" customWidth="1"/>
    <col min="20" max="20" width="12.7109375" customWidth="1"/>
    <col min="21" max="22" width="12.42578125" bestFit="1" customWidth="1"/>
    <col min="28" max="28" width="38.42578125" bestFit="1" customWidth="1"/>
    <col min="29" max="29" width="14.5703125" bestFit="1" customWidth="1"/>
  </cols>
  <sheetData>
    <row r="1" spans="1:29" x14ac:dyDescent="0.25">
      <c r="A1" s="11" t="s">
        <v>986</v>
      </c>
      <c r="B1" s="11" t="s">
        <v>1001</v>
      </c>
      <c r="C1" s="11" t="s">
        <v>1092</v>
      </c>
      <c r="D1" s="11" t="s">
        <v>1002</v>
      </c>
      <c r="E1" s="11" t="s">
        <v>999</v>
      </c>
      <c r="F1" s="11" t="s">
        <v>1086</v>
      </c>
      <c r="G1" s="11" t="s">
        <v>1037</v>
      </c>
      <c r="H1" s="11" t="s">
        <v>1014</v>
      </c>
      <c r="I1" s="11" t="s">
        <v>968</v>
      </c>
      <c r="J1" s="11" t="s">
        <v>1003</v>
      </c>
      <c r="K1" s="74" t="s">
        <v>1091</v>
      </c>
      <c r="M1">
        <v>96</v>
      </c>
      <c r="N1">
        <v>12</v>
      </c>
      <c r="O1" s="3">
        <v>85500</v>
      </c>
      <c r="P1" s="3">
        <f>O1</f>
        <v>85500</v>
      </c>
      <c r="Q1" s="3">
        <v>0</v>
      </c>
      <c r="S1" t="s">
        <v>982</v>
      </c>
      <c r="T1" t="s">
        <v>1042</v>
      </c>
      <c r="U1" t="s">
        <v>1043</v>
      </c>
      <c r="Y1">
        <v>0.88</v>
      </c>
      <c r="Z1" t="s">
        <v>1076</v>
      </c>
      <c r="AB1" t="s">
        <v>1087</v>
      </c>
      <c r="AC1" t="s">
        <v>1088</v>
      </c>
    </row>
    <row r="2" spans="1:29" x14ac:dyDescent="0.25">
      <c r="A2" s="16" t="s">
        <v>1040</v>
      </c>
      <c r="B2" s="16">
        <v>17</v>
      </c>
      <c r="C2" s="16">
        <f>$Y$2</f>
        <v>0.78</v>
      </c>
      <c r="D2" s="16">
        <v>6</v>
      </c>
      <c r="E2" s="16" t="s">
        <v>1041</v>
      </c>
      <c r="F2" s="16">
        <f>1397-$T$8</f>
        <v>1392</v>
      </c>
      <c r="G2" s="16">
        <f>F2/30.5</f>
        <v>45.639344262295083</v>
      </c>
      <c r="H2" s="14">
        <v>100000</v>
      </c>
      <c r="I2" s="14">
        <v>96000</v>
      </c>
      <c r="J2" s="14">
        <f t="shared" ref="J2:J29" si="0">H2/(1+($S$2-B2+C2)/36500)^F2</f>
        <v>82075.094397438967</v>
      </c>
      <c r="K2" s="14">
        <f t="shared" ref="K2:K29" si="1">J2*(1+$S$2/36500)^F2</f>
        <v>185587.59193824147</v>
      </c>
      <c r="M2">
        <v>97</v>
      </c>
      <c r="N2">
        <v>1</v>
      </c>
      <c r="O2">
        <f>$V$2</f>
        <v>1185</v>
      </c>
      <c r="P2" s="3">
        <f>P1*(1+($S$2+0.1875)/1200)</f>
        <v>87038.109374999985</v>
      </c>
      <c r="Q2" s="3">
        <f t="shared" ref="Q2:Q49" si="2">O2+Q1*(1+$S$2/1200)</f>
        <v>1185</v>
      </c>
      <c r="S2">
        <v>21.4</v>
      </c>
      <c r="T2">
        <v>14.22</v>
      </c>
      <c r="U2" s="3">
        <v>100000</v>
      </c>
      <c r="V2">
        <f>U2*T2/(100*12)</f>
        <v>1185</v>
      </c>
      <c r="Y2">
        <v>0.78</v>
      </c>
      <c r="Z2" t="s">
        <v>1077</v>
      </c>
    </row>
    <row r="3" spans="1:29" x14ac:dyDescent="0.25">
      <c r="A3" s="11" t="s">
        <v>987</v>
      </c>
      <c r="B3" s="11">
        <v>21</v>
      </c>
      <c r="C3" s="11">
        <f>$Y$1</f>
        <v>0.88</v>
      </c>
      <c r="D3" s="11">
        <v>3</v>
      </c>
      <c r="E3" s="11" t="s">
        <v>1007</v>
      </c>
      <c r="F3" s="20">
        <f>564-$T$8</f>
        <v>559</v>
      </c>
      <c r="G3" s="20">
        <f t="shared" ref="G3:G29" si="3">F3/30.5</f>
        <v>18.327868852459016</v>
      </c>
      <c r="H3" s="3">
        <v>100000</v>
      </c>
      <c r="I3" s="3">
        <v>98000</v>
      </c>
      <c r="J3" s="43">
        <f t="shared" si="0"/>
        <v>98058.794439591555</v>
      </c>
      <c r="K3" s="3">
        <f t="shared" si="1"/>
        <v>136076.01554237539</v>
      </c>
      <c r="M3">
        <v>97</v>
      </c>
      <c r="N3">
        <v>2</v>
      </c>
      <c r="O3">
        <f t="shared" ref="O3" si="4">$V$2</f>
        <v>1185</v>
      </c>
      <c r="P3" s="3">
        <f t="shared" ref="P3:P49" si="5">P2*(1+($S$2+0.1875)/1200)</f>
        <v>88603.888696777314</v>
      </c>
      <c r="Q3" s="3">
        <f>O3+Q2*(1+$S$2/1200)</f>
        <v>2391.1324999999997</v>
      </c>
      <c r="S3" s="87">
        <f>U2*((1+$S$2/36500)^365)</f>
        <v>123854.4983528483</v>
      </c>
    </row>
    <row r="4" spans="1:29" x14ac:dyDescent="0.25">
      <c r="A4" s="16" t="s">
        <v>988</v>
      </c>
      <c r="B4" s="16">
        <v>16</v>
      </c>
      <c r="C4" s="11">
        <f t="shared" ref="C4:C8" si="6">$Y$1</f>
        <v>0.88</v>
      </c>
      <c r="D4" s="16">
        <v>3</v>
      </c>
      <c r="E4" s="16" t="s">
        <v>1008</v>
      </c>
      <c r="F4" s="16">
        <f>581-$T$8</f>
        <v>576</v>
      </c>
      <c r="G4" s="16">
        <f t="shared" si="3"/>
        <v>18.885245901639344</v>
      </c>
      <c r="H4" s="14">
        <v>100000</v>
      </c>
      <c r="I4" s="14">
        <v>91000</v>
      </c>
      <c r="J4" s="14">
        <f t="shared" si="0"/>
        <v>90565.663304384943</v>
      </c>
      <c r="K4" s="14">
        <f t="shared" si="1"/>
        <v>126936.3496429904</v>
      </c>
      <c r="M4">
        <v>97</v>
      </c>
      <c r="N4">
        <v>3</v>
      </c>
      <c r="O4">
        <f t="shared" ref="O4:O49" si="7">$V$2</f>
        <v>1185</v>
      </c>
      <c r="P4" s="3">
        <f t="shared" si="5"/>
        <v>90197.835736145367</v>
      </c>
      <c r="Q4" s="3">
        <f>O4+Q3*(1+$S$2/1200)</f>
        <v>3618.7743629166666</v>
      </c>
      <c r="T4">
        <v>21.4</v>
      </c>
    </row>
    <row r="5" spans="1:29" x14ac:dyDescent="0.25">
      <c r="A5" s="20" t="s">
        <v>981</v>
      </c>
      <c r="B5" s="11">
        <v>21</v>
      </c>
      <c r="C5" s="11">
        <f t="shared" si="6"/>
        <v>0.88</v>
      </c>
      <c r="D5" s="11">
        <v>3</v>
      </c>
      <c r="E5" s="11" t="s">
        <v>1009</v>
      </c>
      <c r="F5" s="20">
        <f>633-$T$8</f>
        <v>628</v>
      </c>
      <c r="G5" s="20">
        <f t="shared" si="3"/>
        <v>20.590163934426229</v>
      </c>
      <c r="H5" s="3">
        <v>100000</v>
      </c>
      <c r="I5" s="3">
        <v>97200</v>
      </c>
      <c r="J5" s="43">
        <f t="shared" si="0"/>
        <v>97821.810012111615</v>
      </c>
      <c r="K5" s="3">
        <f t="shared" si="1"/>
        <v>141349.69460848009</v>
      </c>
      <c r="M5">
        <v>97</v>
      </c>
      <c r="N5">
        <v>4</v>
      </c>
      <c r="O5">
        <f t="shared" si="7"/>
        <v>1185</v>
      </c>
      <c r="P5" s="3">
        <f t="shared" si="5"/>
        <v>91820.457218607058</v>
      </c>
      <c r="Q5" s="3">
        <f t="shared" si="2"/>
        <v>4868.309172388681</v>
      </c>
    </row>
    <row r="6" spans="1:29" x14ac:dyDescent="0.25">
      <c r="A6" s="16" t="s">
        <v>974</v>
      </c>
      <c r="B6" s="16">
        <v>21</v>
      </c>
      <c r="C6" s="11">
        <f t="shared" si="6"/>
        <v>0.88</v>
      </c>
      <c r="D6" s="16">
        <v>3</v>
      </c>
      <c r="E6" s="16" t="s">
        <v>1010</v>
      </c>
      <c r="F6" s="16">
        <f>701-$T$8</f>
        <v>696</v>
      </c>
      <c r="G6" s="16">
        <f t="shared" si="3"/>
        <v>22.819672131147541</v>
      </c>
      <c r="H6" s="14">
        <v>100000</v>
      </c>
      <c r="I6" s="14">
        <v>99500</v>
      </c>
      <c r="J6" s="14">
        <f t="shared" si="0"/>
        <v>97588.820491639824</v>
      </c>
      <c r="K6" s="14">
        <f t="shared" si="1"/>
        <v>146746.86830236125</v>
      </c>
      <c r="M6">
        <v>97</v>
      </c>
      <c r="N6">
        <v>5</v>
      </c>
      <c r="O6">
        <f t="shared" si="7"/>
        <v>1185</v>
      </c>
      <c r="P6" s="3">
        <f t="shared" si="5"/>
        <v>93472.268985445946</v>
      </c>
      <c r="Q6" s="3">
        <f t="shared" si="2"/>
        <v>6140.1273526296127</v>
      </c>
    </row>
    <row r="7" spans="1:29" x14ac:dyDescent="0.25">
      <c r="A7" s="11" t="s">
        <v>989</v>
      </c>
      <c r="B7" s="11">
        <v>18</v>
      </c>
      <c r="C7" s="11">
        <f t="shared" si="6"/>
        <v>0.88</v>
      </c>
      <c r="D7" s="11">
        <v>3</v>
      </c>
      <c r="E7" s="11" t="s">
        <v>1039</v>
      </c>
      <c r="F7" s="20">
        <f>728-$T$8</f>
        <v>723</v>
      </c>
      <c r="G7" s="20">
        <f t="shared" si="3"/>
        <v>23.704918032786885</v>
      </c>
      <c r="H7" s="3">
        <v>100000</v>
      </c>
      <c r="I7" s="3">
        <v>93000</v>
      </c>
      <c r="J7" s="43">
        <f t="shared" si="0"/>
        <v>91871.970067520306</v>
      </c>
      <c r="K7" s="3">
        <f t="shared" si="1"/>
        <v>140353.97882657754</v>
      </c>
      <c r="M7">
        <v>97</v>
      </c>
      <c r="N7">
        <v>6</v>
      </c>
      <c r="O7">
        <f t="shared" si="7"/>
        <v>1185</v>
      </c>
      <c r="P7" s="3">
        <f t="shared" si="5"/>
        <v>95153.796157715362</v>
      </c>
      <c r="Q7" s="3">
        <f t="shared" si="2"/>
        <v>7434.626290418174</v>
      </c>
      <c r="S7" t="s">
        <v>1038</v>
      </c>
      <c r="T7" t="s">
        <v>1085</v>
      </c>
    </row>
    <row r="8" spans="1:29" x14ac:dyDescent="0.25">
      <c r="A8" s="16" t="s">
        <v>990</v>
      </c>
      <c r="B8" s="16">
        <v>16</v>
      </c>
      <c r="C8" s="11">
        <f t="shared" si="6"/>
        <v>0.88</v>
      </c>
      <c r="D8" s="16">
        <v>3</v>
      </c>
      <c r="E8" s="16" t="s">
        <v>1011</v>
      </c>
      <c r="F8" s="16">
        <f>671-$T$8</f>
        <v>666</v>
      </c>
      <c r="G8" s="16">
        <f t="shared" si="3"/>
        <v>21.83606557377049</v>
      </c>
      <c r="H8" s="14">
        <v>100000</v>
      </c>
      <c r="I8" s="14">
        <v>90000</v>
      </c>
      <c r="J8" s="14">
        <f t="shared" si="0"/>
        <v>89174.181217783931</v>
      </c>
      <c r="K8" s="14">
        <f t="shared" si="1"/>
        <v>131756.27811225932</v>
      </c>
      <c r="M8">
        <v>97</v>
      </c>
      <c r="N8">
        <v>7</v>
      </c>
      <c r="O8">
        <f t="shared" si="7"/>
        <v>1185</v>
      </c>
      <c r="P8" s="3">
        <f t="shared" si="5"/>
        <v>96865.573303177589</v>
      </c>
      <c r="Q8" s="3">
        <f t="shared" si="2"/>
        <v>8752.2104592639662</v>
      </c>
      <c r="S8" t="s">
        <v>1094</v>
      </c>
      <c r="T8">
        <v>5</v>
      </c>
    </row>
    <row r="9" spans="1:29" x14ac:dyDescent="0.25">
      <c r="A9" s="11" t="s">
        <v>991</v>
      </c>
      <c r="B9" s="11">
        <v>15</v>
      </c>
      <c r="C9" s="11">
        <f>$Y$2</f>
        <v>0.78</v>
      </c>
      <c r="D9" s="11">
        <v>6</v>
      </c>
      <c r="E9" s="11" t="s">
        <v>1012</v>
      </c>
      <c r="F9" s="20">
        <f>985-$T$8</f>
        <v>980</v>
      </c>
      <c r="G9" s="20">
        <f t="shared" si="3"/>
        <v>32.131147540983605</v>
      </c>
      <c r="H9" s="3">
        <v>100000</v>
      </c>
      <c r="I9" s="3">
        <v>82000</v>
      </c>
      <c r="J9" s="88">
        <f t="shared" si="0"/>
        <v>82468.059617331397</v>
      </c>
      <c r="K9" s="3">
        <f>J9*(1+$S$2/36500)^F9</f>
        <v>146469.61976596602</v>
      </c>
      <c r="M9">
        <v>97</v>
      </c>
      <c r="N9">
        <v>8</v>
      </c>
      <c r="O9">
        <f t="shared" si="7"/>
        <v>1185</v>
      </c>
      <c r="P9" s="3">
        <f t="shared" si="5"/>
        <v>98608.144606246206</v>
      </c>
      <c r="Q9" s="3">
        <f t="shared" si="2"/>
        <v>10093.291545787508</v>
      </c>
    </row>
    <row r="10" spans="1:29" x14ac:dyDescent="0.25">
      <c r="A10" s="16" t="s">
        <v>965</v>
      </c>
      <c r="B10" s="16">
        <v>0</v>
      </c>
      <c r="C10" s="16">
        <v>0</v>
      </c>
      <c r="D10" s="16">
        <v>0</v>
      </c>
      <c r="E10" s="16" t="s">
        <v>1013</v>
      </c>
      <c r="F10" s="16">
        <f>363-$T$8</f>
        <v>358</v>
      </c>
      <c r="G10" s="16">
        <f t="shared" si="3"/>
        <v>11.737704918032787</v>
      </c>
      <c r="H10" s="14">
        <v>100000</v>
      </c>
      <c r="I10" s="14">
        <v>80200</v>
      </c>
      <c r="J10" s="14">
        <f t="shared" si="0"/>
        <v>81071.850335360316</v>
      </c>
      <c r="K10" s="14">
        <f t="shared" si="1"/>
        <v>100000</v>
      </c>
      <c r="M10">
        <v>97</v>
      </c>
      <c r="N10">
        <v>9</v>
      </c>
      <c r="O10">
        <f t="shared" si="7"/>
        <v>1185</v>
      </c>
      <c r="P10" s="3">
        <f t="shared" si="5"/>
        <v>100382.06404098564</v>
      </c>
      <c r="Q10" s="3">
        <f t="shared" si="2"/>
        <v>11458.288578354051</v>
      </c>
      <c r="U10" s="25"/>
      <c r="V10" s="26"/>
    </row>
    <row r="11" spans="1:29" x14ac:dyDescent="0.25">
      <c r="A11" s="11" t="s">
        <v>992</v>
      </c>
      <c r="B11" s="11">
        <v>0</v>
      </c>
      <c r="C11" s="11">
        <v>0</v>
      </c>
      <c r="D11" s="11">
        <v>0</v>
      </c>
      <c r="E11" s="11" t="s">
        <v>1023</v>
      </c>
      <c r="F11" s="20">
        <f>132-$T$8</f>
        <v>127</v>
      </c>
      <c r="G11" s="20">
        <f t="shared" si="3"/>
        <v>4.1639344262295079</v>
      </c>
      <c r="H11" s="3">
        <v>100000</v>
      </c>
      <c r="I11" s="3">
        <v>92020</v>
      </c>
      <c r="J11" s="43">
        <f t="shared" si="0"/>
        <v>92826.460288392773</v>
      </c>
      <c r="K11" s="3">
        <f t="shared" si="1"/>
        <v>100000</v>
      </c>
      <c r="M11">
        <v>97</v>
      </c>
      <c r="N11">
        <v>10</v>
      </c>
      <c r="O11">
        <f t="shared" si="7"/>
        <v>1185</v>
      </c>
      <c r="P11" s="3">
        <f t="shared" si="5"/>
        <v>102187.89554722294</v>
      </c>
      <c r="Q11" s="3">
        <f t="shared" si="2"/>
        <v>12847.628058001366</v>
      </c>
      <c r="U11" s="25"/>
      <c r="V11" s="26"/>
    </row>
    <row r="12" spans="1:29" x14ac:dyDescent="0.25">
      <c r="A12" s="16" t="s">
        <v>993</v>
      </c>
      <c r="B12" s="16">
        <v>0</v>
      </c>
      <c r="C12" s="16">
        <v>0</v>
      </c>
      <c r="D12" s="16">
        <v>0</v>
      </c>
      <c r="E12" s="16" t="s">
        <v>1024</v>
      </c>
      <c r="F12" s="16">
        <f>167-$T$8</f>
        <v>162</v>
      </c>
      <c r="G12" s="16">
        <f t="shared" si="3"/>
        <v>5.3114754098360653</v>
      </c>
      <c r="H12" s="14">
        <v>100000</v>
      </c>
      <c r="I12" s="14">
        <v>90100</v>
      </c>
      <c r="J12" s="14">
        <f t="shared" si="0"/>
        <v>90941.568591026313</v>
      </c>
      <c r="K12" s="14">
        <f t="shared" si="1"/>
        <v>99999.999999999985</v>
      </c>
      <c r="M12">
        <v>97</v>
      </c>
      <c r="N12">
        <v>11</v>
      </c>
      <c r="O12">
        <f t="shared" si="7"/>
        <v>1185</v>
      </c>
      <c r="P12" s="3">
        <f t="shared" si="5"/>
        <v>104026.21320982766</v>
      </c>
      <c r="Q12" s="3">
        <f t="shared" si="2"/>
        <v>14261.744091702391</v>
      </c>
      <c r="S12" t="s">
        <v>977</v>
      </c>
      <c r="T12" t="s">
        <v>1095</v>
      </c>
      <c r="U12" s="25"/>
      <c r="V12" s="26"/>
    </row>
    <row r="13" spans="1:29" x14ac:dyDescent="0.25">
      <c r="A13" s="11" t="s">
        <v>994</v>
      </c>
      <c r="B13" s="11">
        <v>0</v>
      </c>
      <c r="C13" s="11">
        <v>0</v>
      </c>
      <c r="D13" s="11">
        <v>0</v>
      </c>
      <c r="E13" s="11" t="s">
        <v>1025</v>
      </c>
      <c r="F13" s="20">
        <f>196-$T$8</f>
        <v>191</v>
      </c>
      <c r="G13" s="20">
        <f t="shared" si="3"/>
        <v>6.2622950819672134</v>
      </c>
      <c r="H13" s="3">
        <v>100000</v>
      </c>
      <c r="I13" s="3">
        <v>88600</v>
      </c>
      <c r="J13" s="43">
        <f t="shared" si="0"/>
        <v>89408.829347247549</v>
      </c>
      <c r="K13" s="3">
        <f t="shared" si="1"/>
        <v>100000</v>
      </c>
      <c r="M13">
        <v>97</v>
      </c>
      <c r="N13">
        <v>12</v>
      </c>
      <c r="O13">
        <f t="shared" si="7"/>
        <v>1185</v>
      </c>
      <c r="P13" s="3">
        <f t="shared" si="5"/>
        <v>105897.60144121695</v>
      </c>
      <c r="Q13" s="3">
        <f>O13+Q12*(1+$S$2/1200)</f>
        <v>15701.078528004417</v>
      </c>
      <c r="S13">
        <v>85600</v>
      </c>
      <c r="T13">
        <v>980</v>
      </c>
      <c r="U13" s="3">
        <f>S13*(1+S2/36500)^T13</f>
        <v>152032.18688719775</v>
      </c>
      <c r="V13" s="26"/>
    </row>
    <row r="14" spans="1:29" x14ac:dyDescent="0.25">
      <c r="A14" s="16" t="s">
        <v>995</v>
      </c>
      <c r="B14" s="16">
        <v>0</v>
      </c>
      <c r="C14" s="16">
        <v>0</v>
      </c>
      <c r="D14" s="16">
        <v>0</v>
      </c>
      <c r="E14" s="16" t="s">
        <v>1026</v>
      </c>
      <c r="F14" s="16">
        <f>601-$T$8</f>
        <v>596</v>
      </c>
      <c r="G14" s="16">
        <f t="shared" si="3"/>
        <v>19.540983606557376</v>
      </c>
      <c r="H14" s="14">
        <v>100000</v>
      </c>
      <c r="I14" s="14">
        <v>71000</v>
      </c>
      <c r="J14" s="14">
        <f t="shared" si="0"/>
        <v>70515.811891394638</v>
      </c>
      <c r="K14" s="14">
        <f t="shared" si="1"/>
        <v>100000</v>
      </c>
      <c r="M14">
        <v>98</v>
      </c>
      <c r="N14">
        <v>1</v>
      </c>
      <c r="O14">
        <f t="shared" si="7"/>
        <v>1185</v>
      </c>
      <c r="P14" s="3">
        <f t="shared" si="5"/>
        <v>107802.65516714382</v>
      </c>
      <c r="Q14" s="3">
        <f t="shared" si="2"/>
        <v>17166.08109508716</v>
      </c>
      <c r="U14" s="25"/>
      <c r="V14" s="26"/>
    </row>
    <row r="15" spans="1:29" x14ac:dyDescent="0.25">
      <c r="A15" s="11" t="s">
        <v>996</v>
      </c>
      <c r="B15" s="11">
        <v>0</v>
      </c>
      <c r="C15" s="11">
        <v>0</v>
      </c>
      <c r="D15" s="11">
        <v>0</v>
      </c>
      <c r="E15" s="11" t="s">
        <v>1027</v>
      </c>
      <c r="F15" s="20">
        <f>272-$T$8</f>
        <v>267</v>
      </c>
      <c r="G15" s="20">
        <f t="shared" si="3"/>
        <v>8.7540983606557372</v>
      </c>
      <c r="H15" s="3">
        <v>100000</v>
      </c>
      <c r="I15" s="3">
        <v>84500</v>
      </c>
      <c r="J15" s="43">
        <f t="shared" si="0"/>
        <v>85513.443101129844</v>
      </c>
      <c r="K15" s="3">
        <f t="shared" si="1"/>
        <v>99999.999999999985</v>
      </c>
      <c r="M15">
        <v>98</v>
      </c>
      <c r="N15">
        <v>2</v>
      </c>
      <c r="O15">
        <f t="shared" si="7"/>
        <v>1185</v>
      </c>
      <c r="P15" s="3">
        <f t="shared" si="5"/>
        <v>109741.98001582774</v>
      </c>
      <c r="Q15" s="3">
        <f t="shared" si="2"/>
        <v>18657.209541282882</v>
      </c>
      <c r="U15" s="25"/>
      <c r="V15" s="26"/>
    </row>
    <row r="16" spans="1:29" x14ac:dyDescent="0.25">
      <c r="A16" s="16" t="s">
        <v>997</v>
      </c>
      <c r="B16" s="16">
        <v>0</v>
      </c>
      <c r="C16" s="16">
        <v>0</v>
      </c>
      <c r="D16" s="16">
        <v>0</v>
      </c>
      <c r="E16" s="16" t="s">
        <v>1028</v>
      </c>
      <c r="F16" s="16">
        <f>573-$T$8</f>
        <v>568</v>
      </c>
      <c r="G16" s="16">
        <f t="shared" si="3"/>
        <v>18.622950819672131</v>
      </c>
      <c r="H16" s="14">
        <v>100000</v>
      </c>
      <c r="I16" s="14">
        <v>71000</v>
      </c>
      <c r="J16" s="14">
        <f t="shared" si="0"/>
        <v>71682.639728955313</v>
      </c>
      <c r="K16" s="14">
        <f t="shared" si="1"/>
        <v>100000</v>
      </c>
      <c r="M16">
        <v>98</v>
      </c>
      <c r="N16">
        <v>3</v>
      </c>
      <c r="O16">
        <f t="shared" si="7"/>
        <v>1185</v>
      </c>
      <c r="P16" s="3">
        <f t="shared" si="5"/>
        <v>111716.19251048745</v>
      </c>
      <c r="Q16" s="3">
        <f t="shared" si="2"/>
        <v>20174.929778102429</v>
      </c>
      <c r="U16" s="25"/>
      <c r="V16" s="26"/>
    </row>
    <row r="17" spans="1:22" x14ac:dyDescent="0.25">
      <c r="A17" s="11" t="s">
        <v>998</v>
      </c>
      <c r="B17" s="11">
        <v>0</v>
      </c>
      <c r="C17" s="11">
        <v>0</v>
      </c>
      <c r="D17" s="11">
        <v>0</v>
      </c>
      <c r="E17" s="11" t="s">
        <v>1030</v>
      </c>
      <c r="F17" s="20">
        <f>286-$T$8</f>
        <v>281</v>
      </c>
      <c r="G17" s="20">
        <f t="shared" si="3"/>
        <v>9.2131147540983598</v>
      </c>
      <c r="H17" s="3">
        <v>100000</v>
      </c>
      <c r="I17" s="3">
        <v>84000</v>
      </c>
      <c r="J17" s="43">
        <f t="shared" si="0"/>
        <v>84814.606884714827</v>
      </c>
      <c r="K17" s="3">
        <f t="shared" si="1"/>
        <v>100000</v>
      </c>
      <c r="M17">
        <v>98</v>
      </c>
      <c r="N17">
        <v>4</v>
      </c>
      <c r="O17">
        <f t="shared" si="7"/>
        <v>1185</v>
      </c>
      <c r="P17" s="3">
        <f t="shared" si="5"/>
        <v>113725.92026533757</v>
      </c>
      <c r="Q17" s="3">
        <f t="shared" si="2"/>
        <v>21719.716025811922</v>
      </c>
      <c r="U17" s="25"/>
      <c r="V17" s="26"/>
    </row>
    <row r="18" spans="1:22" x14ac:dyDescent="0.25">
      <c r="A18" s="16" t="s">
        <v>1015</v>
      </c>
      <c r="B18" s="16">
        <v>0</v>
      </c>
      <c r="C18" s="16">
        <v>0</v>
      </c>
      <c r="D18" s="16">
        <v>0</v>
      </c>
      <c r="E18" s="16" t="s">
        <v>1029</v>
      </c>
      <c r="F18" s="16">
        <f>469-$T$8</f>
        <v>464</v>
      </c>
      <c r="G18" s="16">
        <f t="shared" si="3"/>
        <v>15.21311475409836</v>
      </c>
      <c r="H18" s="14">
        <v>100000</v>
      </c>
      <c r="I18" s="14">
        <v>75500</v>
      </c>
      <c r="J18" s="14">
        <f t="shared" si="0"/>
        <v>76188.159924427819</v>
      </c>
      <c r="K18" s="14">
        <f t="shared" si="1"/>
        <v>100000</v>
      </c>
      <c r="M18">
        <v>98</v>
      </c>
      <c r="N18">
        <v>5</v>
      </c>
      <c r="O18">
        <f t="shared" si="7"/>
        <v>1185</v>
      </c>
      <c r="P18" s="3">
        <f t="shared" si="5"/>
        <v>115771.80218511086</v>
      </c>
      <c r="Q18" s="3">
        <f t="shared" si="2"/>
        <v>23292.050961605568</v>
      </c>
      <c r="U18" s="25"/>
      <c r="V18" s="26"/>
    </row>
    <row r="19" spans="1:22" x14ac:dyDescent="0.25">
      <c r="A19" s="11" t="s">
        <v>1016</v>
      </c>
      <c r="B19" s="11">
        <v>0</v>
      </c>
      <c r="C19" s="11">
        <v>0</v>
      </c>
      <c r="D19" s="11">
        <v>0</v>
      </c>
      <c r="E19" s="11" t="s">
        <v>1029</v>
      </c>
      <c r="F19" s="20">
        <f>469-$T$8</f>
        <v>464</v>
      </c>
      <c r="G19" s="20">
        <f t="shared" si="3"/>
        <v>15.21311475409836</v>
      </c>
      <c r="H19" s="3">
        <v>100000</v>
      </c>
      <c r="I19" s="3">
        <v>75500</v>
      </c>
      <c r="J19" s="43">
        <f t="shared" si="0"/>
        <v>76188.159924427819</v>
      </c>
      <c r="K19" s="3">
        <f t="shared" si="1"/>
        <v>100000</v>
      </c>
      <c r="M19">
        <v>98</v>
      </c>
      <c r="N19">
        <v>6</v>
      </c>
      <c r="O19">
        <f t="shared" si="7"/>
        <v>1185</v>
      </c>
      <c r="P19" s="3">
        <f t="shared" si="5"/>
        <v>117854.48866817009</v>
      </c>
      <c r="Q19" s="3">
        <f t="shared" si="2"/>
        <v>24892.42587042087</v>
      </c>
      <c r="U19" s="25"/>
      <c r="V19" s="26"/>
    </row>
    <row r="20" spans="1:22" x14ac:dyDescent="0.25">
      <c r="A20" s="16" t="s">
        <v>1017</v>
      </c>
      <c r="B20" s="16">
        <v>0</v>
      </c>
      <c r="C20" s="16">
        <v>0</v>
      </c>
      <c r="D20" s="16">
        <v>0</v>
      </c>
      <c r="E20" s="16" t="s">
        <v>1033</v>
      </c>
      <c r="F20" s="16">
        <f>622-$T$8</f>
        <v>617</v>
      </c>
      <c r="G20" s="16">
        <f t="shared" si="3"/>
        <v>20.229508196721312</v>
      </c>
      <c r="H20" s="14">
        <v>100000</v>
      </c>
      <c r="I20" s="14">
        <v>70000</v>
      </c>
      <c r="J20" s="14">
        <f t="shared" si="0"/>
        <v>69653.172336007148</v>
      </c>
      <c r="K20" s="14">
        <f t="shared" si="1"/>
        <v>100000</v>
      </c>
      <c r="M20">
        <v>98</v>
      </c>
      <c r="N20" s="9">
        <v>7</v>
      </c>
      <c r="O20">
        <f t="shared" si="7"/>
        <v>1185</v>
      </c>
      <c r="P20" s="3">
        <f t="shared" si="5"/>
        <v>119974.64181327351</v>
      </c>
      <c r="Q20" s="3">
        <f t="shared" si="2"/>
        <v>26521.340798443376</v>
      </c>
      <c r="U20" s="25"/>
      <c r="V20" s="26"/>
    </row>
    <row r="21" spans="1:22" x14ac:dyDescent="0.25">
      <c r="A21" s="11" t="s">
        <v>1018</v>
      </c>
      <c r="B21" s="11">
        <v>0</v>
      </c>
      <c r="C21" s="11">
        <v>0</v>
      </c>
      <c r="D21" s="11">
        <v>0</v>
      </c>
      <c r="E21" s="11" t="s">
        <v>1034</v>
      </c>
      <c r="F21" s="20">
        <f>259-$T$8</f>
        <v>254</v>
      </c>
      <c r="G21" s="20">
        <f t="shared" si="3"/>
        <v>8.3278688524590159</v>
      </c>
      <c r="H21" s="3">
        <v>100000</v>
      </c>
      <c r="I21" s="3">
        <v>86600</v>
      </c>
      <c r="J21" s="43">
        <f t="shared" si="0"/>
        <v>86167.517296725622</v>
      </c>
      <c r="K21" s="3">
        <f t="shared" si="1"/>
        <v>100000</v>
      </c>
      <c r="M21">
        <v>98</v>
      </c>
      <c r="N21">
        <v>8</v>
      </c>
      <c r="O21">
        <f t="shared" si="7"/>
        <v>1185</v>
      </c>
      <c r="P21" s="3">
        <f t="shared" si="5"/>
        <v>122132.93563006021</v>
      </c>
      <c r="Q21" s="3">
        <f t="shared" si="2"/>
        <v>28179.304709348951</v>
      </c>
      <c r="U21" s="25"/>
      <c r="V21" s="26"/>
    </row>
    <row r="22" spans="1:22" x14ac:dyDescent="0.25">
      <c r="A22" s="16" t="s">
        <v>1019</v>
      </c>
      <c r="B22" s="16">
        <v>0</v>
      </c>
      <c r="C22" s="16">
        <v>0</v>
      </c>
      <c r="D22" s="16">
        <v>0</v>
      </c>
      <c r="E22" s="16" t="s">
        <v>1035</v>
      </c>
      <c r="F22" s="16">
        <f>685-$T$8</f>
        <v>680</v>
      </c>
      <c r="G22" s="16">
        <f t="shared" si="3"/>
        <v>22.295081967213115</v>
      </c>
      <c r="H22" s="14">
        <v>100000</v>
      </c>
      <c r="I22" s="14">
        <v>68000</v>
      </c>
      <c r="J22" s="14">
        <f t="shared" si="0"/>
        <v>67128.056321201264</v>
      </c>
      <c r="K22" s="14">
        <f t="shared" si="1"/>
        <v>100000</v>
      </c>
      <c r="M22">
        <v>98</v>
      </c>
      <c r="N22" s="9">
        <v>9</v>
      </c>
      <c r="O22">
        <f t="shared" si="7"/>
        <v>1185</v>
      </c>
      <c r="P22" s="3">
        <f t="shared" si="5"/>
        <v>124330.0562533218</v>
      </c>
      <c r="Q22" s="3">
        <f t="shared" si="2"/>
        <v>29866.835643332342</v>
      </c>
      <c r="U22" s="25"/>
      <c r="V22" s="26"/>
    </row>
    <row r="23" spans="1:22" x14ac:dyDescent="0.25">
      <c r="A23" s="11" t="s">
        <v>1020</v>
      </c>
      <c r="B23" s="11">
        <v>0</v>
      </c>
      <c r="C23" s="11">
        <v>0</v>
      </c>
      <c r="D23" s="11">
        <v>0</v>
      </c>
      <c r="E23" s="11" t="s">
        <v>1036</v>
      </c>
      <c r="F23" s="20">
        <f>657-$T$8</f>
        <v>652</v>
      </c>
      <c r="G23" s="20">
        <f t="shared" si="3"/>
        <v>21.377049180327869</v>
      </c>
      <c r="H23" s="3">
        <v>100000</v>
      </c>
      <c r="I23" s="3">
        <v>69000</v>
      </c>
      <c r="J23" s="43">
        <f t="shared" si="0"/>
        <v>68238.826837714019</v>
      </c>
      <c r="K23" s="3">
        <f t="shared" si="1"/>
        <v>100000</v>
      </c>
      <c r="M23">
        <v>98</v>
      </c>
      <c r="N23">
        <v>10</v>
      </c>
      <c r="O23">
        <f t="shared" si="7"/>
        <v>1185</v>
      </c>
      <c r="P23" s="3">
        <f t="shared" si="5"/>
        <v>126566.70216112894</v>
      </c>
      <c r="Q23" s="3">
        <f t="shared" si="2"/>
        <v>31584.460878971771</v>
      </c>
      <c r="U23" s="25"/>
      <c r="V23" s="26"/>
    </row>
    <row r="24" spans="1:22" x14ac:dyDescent="0.25">
      <c r="A24" s="16" t="s">
        <v>1021</v>
      </c>
      <c r="B24" s="16">
        <v>0</v>
      </c>
      <c r="C24" s="16">
        <v>0</v>
      </c>
      <c r="D24" s="16">
        <v>0</v>
      </c>
      <c r="E24" s="16" t="s">
        <v>1036</v>
      </c>
      <c r="F24" s="16">
        <f>657-$T$8</f>
        <v>652</v>
      </c>
      <c r="G24" s="16">
        <f t="shared" si="3"/>
        <v>21.377049180327869</v>
      </c>
      <c r="H24" s="14">
        <v>100000</v>
      </c>
      <c r="I24" s="14">
        <v>69000</v>
      </c>
      <c r="J24" s="14">
        <f t="shared" si="0"/>
        <v>68238.826837714019</v>
      </c>
      <c r="K24" s="14">
        <f t="shared" si="1"/>
        <v>100000</v>
      </c>
      <c r="M24">
        <v>98</v>
      </c>
      <c r="N24">
        <v>11</v>
      </c>
      <c r="O24">
        <f t="shared" si="7"/>
        <v>1185</v>
      </c>
      <c r="P24" s="3">
        <f t="shared" si="5"/>
        <v>128843.58439688174</v>
      </c>
      <c r="Q24" s="3">
        <f t="shared" si="2"/>
        <v>33332.717097980101</v>
      </c>
      <c r="U24" s="25"/>
      <c r="V24" s="26"/>
    </row>
    <row r="25" spans="1:22" x14ac:dyDescent="0.25">
      <c r="A25" s="11" t="s">
        <v>1022</v>
      </c>
      <c r="B25" s="11">
        <v>0</v>
      </c>
      <c r="C25" s="11">
        <v>0</v>
      </c>
      <c r="D25" s="11">
        <v>0</v>
      </c>
      <c r="E25" s="11" t="s">
        <v>1026</v>
      </c>
      <c r="F25" s="20">
        <f>601-$T$8</f>
        <v>596</v>
      </c>
      <c r="G25" s="20">
        <f t="shared" si="3"/>
        <v>19.540983606557376</v>
      </c>
      <c r="H25" s="3">
        <v>100000</v>
      </c>
      <c r="I25" s="3">
        <v>70500</v>
      </c>
      <c r="J25" s="43">
        <f t="shared" si="0"/>
        <v>70515.811891394638</v>
      </c>
      <c r="K25" s="3">
        <f t="shared" si="1"/>
        <v>100000</v>
      </c>
      <c r="M25">
        <v>98</v>
      </c>
      <c r="N25">
        <v>12</v>
      </c>
      <c r="O25">
        <f t="shared" si="7"/>
        <v>1185</v>
      </c>
      <c r="P25" s="3">
        <f t="shared" si="5"/>
        <v>131161.42679535478</v>
      </c>
      <c r="Q25" s="3">
        <f t="shared" si="2"/>
        <v>35112.150552894083</v>
      </c>
      <c r="U25" s="25"/>
      <c r="V25" s="26"/>
    </row>
    <row r="26" spans="1:22" x14ac:dyDescent="0.25">
      <c r="A26" s="16" t="s">
        <v>1000</v>
      </c>
      <c r="B26" s="16">
        <v>20</v>
      </c>
      <c r="C26" s="16">
        <f>$Y$2</f>
        <v>0.78</v>
      </c>
      <c r="D26" s="16">
        <v>6</v>
      </c>
      <c r="E26" s="16" t="s">
        <v>1004</v>
      </c>
      <c r="F26" s="16">
        <f>1270-$T$8</f>
        <v>1265</v>
      </c>
      <c r="G26" s="16">
        <f t="shared" si="3"/>
        <v>41.475409836065573</v>
      </c>
      <c r="H26" s="14">
        <v>100000</v>
      </c>
      <c r="I26" s="14">
        <v>100000</v>
      </c>
      <c r="J26" s="14">
        <f t="shared" si="0"/>
        <v>92723.228424007873</v>
      </c>
      <c r="K26" s="14">
        <f t="shared" si="1"/>
        <v>194624.66597161093</v>
      </c>
      <c r="M26">
        <v>99</v>
      </c>
      <c r="N26">
        <v>1</v>
      </c>
      <c r="O26">
        <f t="shared" si="7"/>
        <v>1185</v>
      </c>
      <c r="P26" s="3">
        <f t="shared" si="5"/>
        <v>133520.96621280871</v>
      </c>
      <c r="Q26" s="3">
        <f t="shared" si="2"/>
        <v>36923.317237754032</v>
      </c>
      <c r="U26" s="25"/>
      <c r="V26" s="26"/>
    </row>
    <row r="27" spans="1:22" x14ac:dyDescent="0.25">
      <c r="A27" s="20" t="s">
        <v>1005</v>
      </c>
      <c r="B27" s="20">
        <v>22</v>
      </c>
      <c r="C27" s="20">
        <f>Y1</f>
        <v>0.88</v>
      </c>
      <c r="D27" s="20">
        <v>3</v>
      </c>
      <c r="E27" s="20" t="s">
        <v>1006</v>
      </c>
      <c r="F27" s="20">
        <f>354-$T$8</f>
        <v>349</v>
      </c>
      <c r="G27" s="20">
        <f t="shared" si="3"/>
        <v>11.442622950819672</v>
      </c>
      <c r="H27" s="43">
        <v>100000</v>
      </c>
      <c r="I27" s="43">
        <v>103000</v>
      </c>
      <c r="J27" s="43">
        <f t="shared" si="0"/>
        <v>99732.633063258996</v>
      </c>
      <c r="K27" s="3">
        <f t="shared" si="1"/>
        <v>122370.35625030873</v>
      </c>
      <c r="M27">
        <v>99</v>
      </c>
      <c r="N27">
        <v>2</v>
      </c>
      <c r="O27">
        <f t="shared" si="7"/>
        <v>1185</v>
      </c>
      <c r="P27" s="3">
        <f t="shared" si="5"/>
        <v>135922.95276124121</v>
      </c>
      <c r="Q27" s="3">
        <f t="shared" si="2"/>
        <v>38766.783061827315</v>
      </c>
      <c r="U27" s="25"/>
      <c r="V27" s="26"/>
    </row>
    <row r="28" spans="1:22" x14ac:dyDescent="0.25">
      <c r="A28" s="16" t="s">
        <v>1031</v>
      </c>
      <c r="B28" s="16">
        <v>21</v>
      </c>
      <c r="C28" s="16">
        <v>0</v>
      </c>
      <c r="D28" s="16">
        <v>1</v>
      </c>
      <c r="E28" s="16" t="s">
        <v>1032</v>
      </c>
      <c r="F28" s="16">
        <f>775-$T$8</f>
        <v>770</v>
      </c>
      <c r="G28" s="16">
        <f t="shared" si="3"/>
        <v>25.245901639344261</v>
      </c>
      <c r="H28" s="14">
        <v>100000</v>
      </c>
      <c r="I28" s="14">
        <v>104000</v>
      </c>
      <c r="J28" s="14">
        <f t="shared" si="0"/>
        <v>99159.71926793232</v>
      </c>
      <c r="K28" s="14">
        <f t="shared" si="1"/>
        <v>155718.77236135365</v>
      </c>
      <c r="M28">
        <v>99</v>
      </c>
      <c r="N28">
        <v>3</v>
      </c>
      <c r="O28">
        <f t="shared" si="7"/>
        <v>1185</v>
      </c>
      <c r="P28" s="3">
        <f t="shared" si="5"/>
        <v>138368.15004685227</v>
      </c>
      <c r="Q28" s="3">
        <f t="shared" si="2"/>
        <v>40643.124026429905</v>
      </c>
      <c r="U28" s="25"/>
      <c r="V28" s="26"/>
    </row>
    <row r="29" spans="1:22" x14ac:dyDescent="0.25">
      <c r="A29" s="20" t="s">
        <v>1089</v>
      </c>
      <c r="B29" s="20">
        <v>17</v>
      </c>
      <c r="C29" s="20">
        <f>Y2</f>
        <v>0.78</v>
      </c>
      <c r="D29" s="20">
        <v>6</v>
      </c>
      <c r="E29" s="20" t="s">
        <v>1090</v>
      </c>
      <c r="F29" s="20">
        <f>1331-$T$8</f>
        <v>1326</v>
      </c>
      <c r="G29" s="20">
        <f t="shared" si="3"/>
        <v>43.475409836065573</v>
      </c>
      <c r="H29" s="43">
        <v>100000</v>
      </c>
      <c r="I29" s="43"/>
      <c r="J29" s="43">
        <f t="shared" si="0"/>
        <v>82847.413497688525</v>
      </c>
      <c r="K29" s="3">
        <f t="shared" si="1"/>
        <v>180225.40617226105</v>
      </c>
      <c r="M29">
        <v>99</v>
      </c>
      <c r="N29">
        <v>4</v>
      </c>
      <c r="O29">
        <f t="shared" si="7"/>
        <v>1185</v>
      </c>
      <c r="P29" s="3">
        <f t="shared" si="5"/>
        <v>140857.33541279926</v>
      </c>
      <c r="Q29" s="3">
        <f t="shared" si="2"/>
        <v>42552.926404901242</v>
      </c>
      <c r="U29" s="25"/>
      <c r="V29" s="26"/>
    </row>
    <row r="30" spans="1:22" x14ac:dyDescent="0.25">
      <c r="A30" s="25"/>
      <c r="B30" s="25"/>
      <c r="C30" s="25"/>
      <c r="D30" s="25"/>
      <c r="E30" s="25"/>
      <c r="F30" s="25"/>
      <c r="G30" s="26"/>
      <c r="H30" s="26"/>
      <c r="I30" s="26"/>
      <c r="J30" s="25"/>
      <c r="M30">
        <v>99</v>
      </c>
      <c r="N30">
        <v>5</v>
      </c>
      <c r="O30">
        <f t="shared" si="7"/>
        <v>1185</v>
      </c>
      <c r="P30" s="3">
        <f t="shared" si="5"/>
        <v>143391.30018631907</v>
      </c>
      <c r="Q30" s="3">
        <f t="shared" si="2"/>
        <v>44496.786925788649</v>
      </c>
      <c r="T30" s="25"/>
      <c r="U30" s="26"/>
    </row>
    <row r="31" spans="1:22" x14ac:dyDescent="0.25">
      <c r="M31">
        <v>99</v>
      </c>
      <c r="N31">
        <v>6</v>
      </c>
      <c r="O31">
        <f t="shared" si="7"/>
        <v>1185</v>
      </c>
      <c r="P31" s="3">
        <f t="shared" si="5"/>
        <v>145970.84993029587</v>
      </c>
      <c r="Q31" s="3">
        <f t="shared" si="2"/>
        <v>46475.31295929855</v>
      </c>
      <c r="T31" s="25"/>
      <c r="U31" s="26"/>
    </row>
    <row r="32" spans="1:22" x14ac:dyDescent="0.25">
      <c r="M32">
        <v>99</v>
      </c>
      <c r="N32">
        <v>7</v>
      </c>
      <c r="O32">
        <f t="shared" si="7"/>
        <v>1185</v>
      </c>
      <c r="P32" s="3">
        <f t="shared" si="5"/>
        <v>148596.8046993544</v>
      </c>
      <c r="Q32" s="3">
        <f t="shared" si="2"/>
        <v>48489.122707072711</v>
      </c>
      <c r="T32" s="25"/>
      <c r="U32" s="26"/>
    </row>
    <row r="33" spans="8:21" x14ac:dyDescent="0.25">
      <c r="H33" t="s">
        <v>25</v>
      </c>
      <c r="M33">
        <v>99</v>
      </c>
      <c r="N33">
        <v>8</v>
      </c>
      <c r="O33">
        <f t="shared" si="7"/>
        <v>1185</v>
      </c>
      <c r="P33" s="3">
        <f t="shared" si="5"/>
        <v>151269.99930056048</v>
      </c>
      <c r="Q33" s="3">
        <f t="shared" si="2"/>
        <v>50538.845395348842</v>
      </c>
      <c r="T33" s="25"/>
      <c r="U33" s="26"/>
    </row>
    <row r="34" spans="8:21" x14ac:dyDescent="0.25">
      <c r="I34" t="s">
        <v>25</v>
      </c>
      <c r="M34">
        <v>99</v>
      </c>
      <c r="N34" s="9">
        <v>9</v>
      </c>
      <c r="O34">
        <f t="shared" si="7"/>
        <v>1185</v>
      </c>
      <c r="P34" s="3">
        <f>P33*(1+($S$2+0.1875)/1200)</f>
        <v>153991.28355881118</v>
      </c>
      <c r="Q34" s="3">
        <f t="shared" si="2"/>
        <v>52625.121471565901</v>
      </c>
      <c r="T34" s="25"/>
      <c r="U34" s="26"/>
    </row>
    <row r="35" spans="8:21" x14ac:dyDescent="0.25">
      <c r="M35">
        <v>99</v>
      </c>
      <c r="N35">
        <v>10</v>
      </c>
      <c r="O35">
        <f t="shared" si="7"/>
        <v>1185</v>
      </c>
      <c r="P35" s="3">
        <f t="shared" si="5"/>
        <v>156761.52258699934</v>
      </c>
      <c r="Q35" s="3">
        <f t="shared" si="2"/>
        <v>54748.602804475493</v>
      </c>
      <c r="T35" s="25"/>
      <c r="U35" s="26"/>
    </row>
    <row r="36" spans="8:21" x14ac:dyDescent="0.25">
      <c r="M36">
        <v>99</v>
      </c>
      <c r="N36">
        <v>11</v>
      </c>
      <c r="O36">
        <f t="shared" si="7"/>
        <v>1185</v>
      </c>
      <c r="P36" s="3">
        <f t="shared" si="5"/>
        <v>159581.59706103837</v>
      </c>
      <c r="Q36" s="3">
        <f t="shared" si="2"/>
        <v>56909.952887821972</v>
      </c>
      <c r="T36" s="25"/>
      <c r="U36" s="26"/>
    </row>
    <row r="37" spans="8:21" x14ac:dyDescent="0.25">
      <c r="M37">
        <v>99</v>
      </c>
      <c r="N37">
        <v>12</v>
      </c>
      <c r="O37">
        <f t="shared" si="7"/>
        <v>1185</v>
      </c>
      <c r="P37" s="3">
        <f t="shared" si="5"/>
        <v>162452.40349983433</v>
      </c>
      <c r="Q37" s="3">
        <f t="shared" si="2"/>
        <v>59109.847047654795</v>
      </c>
      <c r="T37" s="25"/>
      <c r="U37" s="26"/>
    </row>
    <row r="38" spans="8:21" x14ac:dyDescent="0.25">
      <c r="M38">
        <v>100</v>
      </c>
      <c r="N38">
        <v>1</v>
      </c>
      <c r="O38">
        <f t="shared" si="7"/>
        <v>1185</v>
      </c>
      <c r="P38" s="3">
        <f t="shared" si="5"/>
        <v>165374.85455029487</v>
      </c>
      <c r="Q38" s="3">
        <f t="shared" si="2"/>
        <v>61348.972653337973</v>
      </c>
      <c r="T38" s="25"/>
      <c r="U38" s="26"/>
    </row>
    <row r="39" spans="8:21" x14ac:dyDescent="0.25">
      <c r="M39">
        <v>100</v>
      </c>
      <c r="N39">
        <v>2</v>
      </c>
      <c r="O39">
        <f t="shared" si="7"/>
        <v>1185</v>
      </c>
      <c r="P39" s="3">
        <f t="shared" si="5"/>
        <v>168349.87927746525</v>
      </c>
      <c r="Q39" s="3">
        <f t="shared" si="2"/>
        <v>63628.029332322505</v>
      </c>
      <c r="T39" s="25"/>
      <c r="U39" s="26"/>
    </row>
    <row r="40" spans="8:21" x14ac:dyDescent="0.25">
      <c r="M40">
        <v>100</v>
      </c>
      <c r="N40">
        <v>3</v>
      </c>
      <c r="O40">
        <f t="shared" si="7"/>
        <v>1185</v>
      </c>
      <c r="P40" s="3">
        <f t="shared" si="5"/>
        <v>171378.42345988381</v>
      </c>
      <c r="Q40" s="3">
        <f t="shared" si="2"/>
        <v>65947.729188748926</v>
      </c>
      <c r="T40" s="25"/>
      <c r="U40" s="26"/>
    </row>
    <row r="41" spans="8:21" x14ac:dyDescent="0.25">
      <c r="M41">
        <v>100</v>
      </c>
      <c r="N41">
        <v>4</v>
      </c>
      <c r="O41">
        <f t="shared" si="7"/>
        <v>1185</v>
      </c>
      <c r="P41" s="3">
        <f t="shared" si="5"/>
        <v>174461.44989025066</v>
      </c>
      <c r="Q41" s="3">
        <f t="shared" si="2"/>
        <v>68308.797025948283</v>
      </c>
      <c r="T41" s="25"/>
      <c r="U41" s="26"/>
    </row>
    <row r="42" spans="8:21" x14ac:dyDescent="0.25">
      <c r="M42">
        <v>100</v>
      </c>
      <c r="N42">
        <v>5</v>
      </c>
      <c r="O42">
        <f t="shared" si="7"/>
        <v>1185</v>
      </c>
      <c r="P42" s="3">
        <f t="shared" si="5"/>
        <v>177599.93868150547</v>
      </c>
      <c r="Q42" s="3">
        <f t="shared" si="2"/>
        <v>70711.970572911028</v>
      </c>
      <c r="T42" s="25"/>
      <c r="U42" s="26"/>
    </row>
    <row r="43" spans="8:21" x14ac:dyDescent="0.25">
      <c r="M43">
        <v>100</v>
      </c>
      <c r="N43" s="9">
        <v>6</v>
      </c>
      <c r="O43">
        <f t="shared" si="7"/>
        <v>1185</v>
      </c>
      <c r="P43" s="3">
        <f t="shared" si="5"/>
        <v>180794.88757841129</v>
      </c>
      <c r="Q43" s="3">
        <f t="shared" si="2"/>
        <v>73158.000714794616</v>
      </c>
      <c r="T43" s="25"/>
      <c r="U43" s="26"/>
    </row>
    <row r="44" spans="8:21" x14ac:dyDescent="0.25">
      <c r="M44">
        <v>100</v>
      </c>
      <c r="N44">
        <v>7</v>
      </c>
      <c r="O44">
        <f t="shared" si="7"/>
        <v>1185</v>
      </c>
      <c r="P44" s="3">
        <f t="shared" si="5"/>
        <v>184047.31227474374</v>
      </c>
      <c r="Q44" s="3">
        <f t="shared" si="2"/>
        <v>75647.651727541786</v>
      </c>
      <c r="T44" s="25"/>
      <c r="U44" s="26"/>
    </row>
    <row r="45" spans="8:21" x14ac:dyDescent="0.25">
      <c r="M45">
        <v>100</v>
      </c>
      <c r="N45">
        <v>8</v>
      </c>
      <c r="O45">
        <f t="shared" si="7"/>
        <v>1185</v>
      </c>
      <c r="P45" s="3">
        <f t="shared" si="5"/>
        <v>187358.24673618624</v>
      </c>
      <c r="Q45" s="3">
        <f t="shared" si="2"/>
        <v>78181.701516682951</v>
      </c>
      <c r="T45" s="25"/>
      <c r="U45" s="26"/>
    </row>
    <row r="46" spans="8:21" x14ac:dyDescent="0.25">
      <c r="M46">
        <v>100</v>
      </c>
      <c r="N46">
        <v>9</v>
      </c>
      <c r="O46">
        <f t="shared" si="7"/>
        <v>1185</v>
      </c>
      <c r="P46" s="3">
        <f t="shared" si="5"/>
        <v>190728.74352903408</v>
      </c>
      <c r="Q46" s="3">
        <f t="shared" si="2"/>
        <v>80760.941860397128</v>
      </c>
      <c r="T46" s="25"/>
      <c r="U46" s="26"/>
    </row>
    <row r="47" spans="8:21" x14ac:dyDescent="0.25">
      <c r="M47">
        <v>100</v>
      </c>
      <c r="N47">
        <v>10</v>
      </c>
      <c r="O47">
        <f t="shared" si="7"/>
        <v>1185</v>
      </c>
      <c r="P47" s="3">
        <f t="shared" si="5"/>
        <v>194159.87415481158</v>
      </c>
      <c r="Q47" s="3">
        <f t="shared" si="2"/>
        <v>83386.178656907548</v>
      </c>
      <c r="T47" s="25"/>
      <c r="U47" s="26"/>
    </row>
    <row r="48" spans="8:21" x14ac:dyDescent="0.25">
      <c r="M48">
        <v>100</v>
      </c>
      <c r="N48">
        <v>11</v>
      </c>
      <c r="O48">
        <f t="shared" si="7"/>
        <v>1185</v>
      </c>
      <c r="P48" s="3">
        <f t="shared" si="5"/>
        <v>197652.72939090905</v>
      </c>
      <c r="Q48" s="3">
        <f t="shared" si="2"/>
        <v>86058.232176289064</v>
      </c>
      <c r="T48" s="25"/>
      <c r="U48" s="26"/>
    </row>
    <row r="49" spans="13:21" x14ac:dyDescent="0.25">
      <c r="M49">
        <v>100</v>
      </c>
      <c r="N49">
        <v>12</v>
      </c>
      <c r="O49">
        <f t="shared" si="7"/>
        <v>1185</v>
      </c>
      <c r="P49" s="3">
        <f t="shared" si="5"/>
        <v>201208.41963734757</v>
      </c>
      <c r="Q49" s="3">
        <f t="shared" si="2"/>
        <v>88777.937316766227</v>
      </c>
      <c r="T49" s="25"/>
      <c r="U49" s="26"/>
    </row>
    <row r="50" spans="13:21" x14ac:dyDescent="0.25">
      <c r="T50" s="25"/>
      <c r="U50" s="26"/>
    </row>
    <row r="51" spans="13:21" x14ac:dyDescent="0.25">
      <c r="T51" s="25"/>
      <c r="U51" s="26"/>
    </row>
    <row r="52" spans="13:21" x14ac:dyDescent="0.25">
      <c r="T52" s="25"/>
      <c r="U52" s="26"/>
    </row>
    <row r="53" spans="13:21" x14ac:dyDescent="0.25">
      <c r="T53" s="25"/>
      <c r="U53" s="26"/>
    </row>
    <row r="54" spans="13:21" x14ac:dyDescent="0.25">
      <c r="T54" s="25"/>
      <c r="U54" s="26"/>
    </row>
    <row r="55" spans="13:21" x14ac:dyDescent="0.25">
      <c r="T55" s="25"/>
      <c r="U55" s="26"/>
    </row>
    <row r="56" spans="13:21" x14ac:dyDescent="0.25">
      <c r="T56" s="25"/>
      <c r="U56" s="26"/>
    </row>
    <row r="57" spans="13:21" x14ac:dyDescent="0.25">
      <c r="T57" s="25"/>
      <c r="U57" s="26"/>
    </row>
    <row r="58" spans="13:21" x14ac:dyDescent="0.25">
      <c r="T58" s="25"/>
      <c r="U58" s="26"/>
    </row>
    <row r="59" spans="13:21" x14ac:dyDescent="0.25">
      <c r="T59" s="25"/>
      <c r="U59" s="26"/>
    </row>
    <row r="60" spans="13:21" x14ac:dyDescent="0.25">
      <c r="T60" s="25"/>
      <c r="U60" s="26"/>
    </row>
    <row r="61" spans="13:21" x14ac:dyDescent="0.25">
      <c r="T61" s="25"/>
      <c r="U61" s="26"/>
    </row>
    <row r="62" spans="13:21" x14ac:dyDescent="0.25">
      <c r="T62" s="25"/>
      <c r="U62" s="26"/>
    </row>
    <row r="63" spans="13:21" x14ac:dyDescent="0.25">
      <c r="T63" s="25"/>
      <c r="U63" s="26"/>
    </row>
    <row r="64" spans="13:21" x14ac:dyDescent="0.25">
      <c r="T64" s="25"/>
      <c r="U64" s="26"/>
    </row>
    <row r="65" spans="20:21" x14ac:dyDescent="0.25">
      <c r="T65" s="25"/>
      <c r="U65" s="26"/>
    </row>
    <row r="66" spans="20:21" x14ac:dyDescent="0.25">
      <c r="T66" s="25"/>
      <c r="U66" s="26"/>
    </row>
    <row r="67" spans="20:21" x14ac:dyDescent="0.25">
      <c r="T67" s="25"/>
      <c r="U67" s="26"/>
    </row>
    <row r="68" spans="20:21" x14ac:dyDescent="0.25">
      <c r="T68" s="25"/>
      <c r="U68" s="26"/>
    </row>
    <row r="69" spans="20:21" x14ac:dyDescent="0.25">
      <c r="T69" s="25"/>
      <c r="U69" s="26"/>
    </row>
    <row r="70" spans="20:21" x14ac:dyDescent="0.25">
      <c r="T70" s="25"/>
      <c r="U70" s="26"/>
    </row>
    <row r="71" spans="20:21" x14ac:dyDescent="0.25">
      <c r="T71" s="25"/>
      <c r="U71" s="26"/>
    </row>
    <row r="72" spans="20:21" x14ac:dyDescent="0.25">
      <c r="T72" s="25"/>
      <c r="U72" s="26"/>
    </row>
    <row r="73" spans="20:21" x14ac:dyDescent="0.25">
      <c r="T73" s="25"/>
      <c r="U73" s="26"/>
    </row>
    <row r="74" spans="20:21" x14ac:dyDescent="0.25">
      <c r="T74" s="25"/>
      <c r="U74" s="26"/>
    </row>
    <row r="75" spans="20:21" x14ac:dyDescent="0.25">
      <c r="T75" s="25"/>
      <c r="U75" s="26"/>
    </row>
    <row r="76" spans="20:21" x14ac:dyDescent="0.25">
      <c r="T76" s="25"/>
      <c r="U76" s="26"/>
    </row>
    <row r="77" spans="20:21" x14ac:dyDescent="0.25">
      <c r="T77" s="25"/>
      <c r="U77" s="26"/>
    </row>
    <row r="78" spans="20:21" x14ac:dyDescent="0.25">
      <c r="T78" s="25"/>
      <c r="U78" s="26"/>
    </row>
    <row r="79" spans="20:21" x14ac:dyDescent="0.25">
      <c r="T79" s="25"/>
      <c r="U79" s="26"/>
    </row>
    <row r="80" spans="20:21" x14ac:dyDescent="0.25">
      <c r="T80" s="25"/>
      <c r="U80" s="26"/>
    </row>
    <row r="81" spans="20:21" x14ac:dyDescent="0.25">
      <c r="T81" s="25"/>
      <c r="U81" s="26"/>
    </row>
    <row r="82" spans="20:21" x14ac:dyDescent="0.25">
      <c r="T82" s="25"/>
      <c r="U82" s="26"/>
    </row>
    <row r="83" spans="20:21" x14ac:dyDescent="0.25">
      <c r="T83" s="25"/>
      <c r="U83" s="26"/>
    </row>
    <row r="84" spans="20:21" x14ac:dyDescent="0.25">
      <c r="T84" s="25"/>
      <c r="U84" s="26"/>
    </row>
    <row r="85" spans="20:21" x14ac:dyDescent="0.25">
      <c r="T85" s="25"/>
      <c r="U85" s="26"/>
    </row>
    <row r="86" spans="20:21" x14ac:dyDescent="0.25">
      <c r="T86" s="25"/>
      <c r="U86" s="26"/>
    </row>
    <row r="87" spans="20:21" x14ac:dyDescent="0.25">
      <c r="T87" s="25"/>
      <c r="U87" s="26"/>
    </row>
    <row r="88" spans="20:21" x14ac:dyDescent="0.25">
      <c r="T88" s="25"/>
      <c r="U88" s="26"/>
    </row>
    <row r="89" spans="20:21" x14ac:dyDescent="0.25">
      <c r="T89" s="25"/>
      <c r="U89" s="26"/>
    </row>
    <row r="90" spans="20:21" x14ac:dyDescent="0.25">
      <c r="T90" s="25"/>
      <c r="U90" s="26"/>
    </row>
    <row r="91" spans="20:21" x14ac:dyDescent="0.25">
      <c r="T91" s="25"/>
      <c r="U91" s="26"/>
    </row>
    <row r="92" spans="20:21" x14ac:dyDescent="0.25">
      <c r="T92" s="25"/>
      <c r="U92" s="26"/>
    </row>
    <row r="93" spans="20:21" x14ac:dyDescent="0.25">
      <c r="T93" s="25"/>
      <c r="U93" s="26"/>
    </row>
    <row r="94" spans="20:21" x14ac:dyDescent="0.25">
      <c r="T94" s="25"/>
      <c r="U94" s="26"/>
    </row>
    <row r="95" spans="20:21" x14ac:dyDescent="0.25">
      <c r="T95" s="25"/>
      <c r="U95" s="26"/>
    </row>
    <row r="96" spans="20:21" x14ac:dyDescent="0.25">
      <c r="T96" s="25"/>
      <c r="U96" s="26"/>
    </row>
    <row r="97" spans="20:21" x14ac:dyDescent="0.25">
      <c r="T97" s="25"/>
      <c r="U97" s="26"/>
    </row>
    <row r="98" spans="20:21" x14ac:dyDescent="0.25">
      <c r="T98" s="25"/>
      <c r="U98" s="26"/>
    </row>
    <row r="99" spans="20:21" x14ac:dyDescent="0.25">
      <c r="T99" s="25"/>
      <c r="U99" s="26"/>
    </row>
    <row r="100" spans="20:21" x14ac:dyDescent="0.25">
      <c r="T100" s="25"/>
      <c r="U100" s="26"/>
    </row>
    <row r="101" spans="20:21" x14ac:dyDescent="0.25">
      <c r="T101" s="25"/>
      <c r="U101" s="26"/>
    </row>
    <row r="102" spans="20:21" x14ac:dyDescent="0.25">
      <c r="T102" s="25"/>
      <c r="U102" s="26"/>
    </row>
    <row r="103" spans="20:21" x14ac:dyDescent="0.25">
      <c r="T103" s="25"/>
      <c r="U103" s="26"/>
    </row>
    <row r="104" spans="20:21" x14ac:dyDescent="0.25">
      <c r="T104" s="25"/>
      <c r="U104" s="26"/>
    </row>
    <row r="105" spans="20:21" x14ac:dyDescent="0.25">
      <c r="T105" s="25"/>
      <c r="U105" s="26"/>
    </row>
    <row r="106" spans="20:21" x14ac:dyDescent="0.25">
      <c r="T106" s="25"/>
      <c r="U106" s="26"/>
    </row>
    <row r="107" spans="20:21" x14ac:dyDescent="0.25">
      <c r="T107" s="25"/>
      <c r="U107" s="26"/>
    </row>
    <row r="108" spans="20:21" x14ac:dyDescent="0.25">
      <c r="T108" s="25"/>
      <c r="U108" s="26"/>
    </row>
    <row r="109" spans="20:21" x14ac:dyDescent="0.25">
      <c r="T109" s="25"/>
      <c r="U109" s="26"/>
    </row>
    <row r="110" spans="20:21" x14ac:dyDescent="0.25">
      <c r="T110" s="25"/>
      <c r="U110" s="26"/>
    </row>
    <row r="111" spans="20:21" x14ac:dyDescent="0.25">
      <c r="T111" s="25"/>
      <c r="U111" s="26"/>
    </row>
    <row r="112" spans="20:21" x14ac:dyDescent="0.25">
      <c r="T112" s="25"/>
      <c r="U112" s="26"/>
    </row>
    <row r="113" spans="20:21" x14ac:dyDescent="0.25">
      <c r="T113" s="25"/>
      <c r="U113" s="26"/>
    </row>
    <row r="114" spans="20:21" x14ac:dyDescent="0.25">
      <c r="T114" s="25"/>
      <c r="U114" s="26"/>
    </row>
    <row r="115" spans="20:21" x14ac:dyDescent="0.25">
      <c r="T115" s="25"/>
      <c r="U115" s="26"/>
    </row>
    <row r="116" spans="20:21" x14ac:dyDescent="0.25">
      <c r="T116" s="25"/>
      <c r="U116" s="26"/>
    </row>
    <row r="117" spans="20:21" x14ac:dyDescent="0.25">
      <c r="T117" s="25"/>
      <c r="U117" s="26"/>
    </row>
    <row r="118" spans="20:21" x14ac:dyDescent="0.25">
      <c r="T118" s="25"/>
      <c r="U118" s="26"/>
    </row>
    <row r="119" spans="20:21" x14ac:dyDescent="0.25">
      <c r="T119" s="25"/>
      <c r="U119" s="26"/>
    </row>
    <row r="120" spans="20:21" x14ac:dyDescent="0.25">
      <c r="T120" s="25"/>
      <c r="U120" s="26"/>
    </row>
    <row r="121" spans="20:21" x14ac:dyDescent="0.25">
      <c r="T121" s="25"/>
      <c r="U121" s="26"/>
    </row>
    <row r="122" spans="20:21" x14ac:dyDescent="0.25">
      <c r="T122" s="25"/>
      <c r="U122" s="26"/>
    </row>
    <row r="123" spans="20:21" x14ac:dyDescent="0.25">
      <c r="T123" s="25"/>
      <c r="U123" s="26"/>
    </row>
    <row r="124" spans="20:21" x14ac:dyDescent="0.25">
      <c r="T124" s="25"/>
      <c r="U124" s="26"/>
    </row>
    <row r="125" spans="20:21" x14ac:dyDescent="0.25">
      <c r="T125" s="25"/>
      <c r="U125" s="26"/>
    </row>
    <row r="126" spans="20:21" x14ac:dyDescent="0.25">
      <c r="T126" s="25"/>
      <c r="U126" s="26"/>
    </row>
    <row r="127" spans="20:21" x14ac:dyDescent="0.25">
      <c r="T127" s="25"/>
      <c r="U127" s="26"/>
    </row>
    <row r="128" spans="20:21" x14ac:dyDescent="0.25">
      <c r="T128" s="25"/>
      <c r="U128" s="26"/>
    </row>
    <row r="129" spans="20:21" x14ac:dyDescent="0.25">
      <c r="T129" s="25"/>
      <c r="U129" s="26"/>
    </row>
    <row r="130" spans="20:21" x14ac:dyDescent="0.25">
      <c r="T130" s="25"/>
      <c r="U130" s="26"/>
    </row>
    <row r="131" spans="20:21" x14ac:dyDescent="0.25">
      <c r="T131" s="25"/>
      <c r="U131" s="26"/>
    </row>
    <row r="132" spans="20:21" x14ac:dyDescent="0.25">
      <c r="T132" s="25"/>
      <c r="U132" s="26"/>
    </row>
    <row r="133" spans="20:21" x14ac:dyDescent="0.25">
      <c r="T133" s="25"/>
      <c r="U133" s="26"/>
    </row>
    <row r="134" spans="20:21" x14ac:dyDescent="0.25">
      <c r="T134" s="25"/>
      <c r="U134" s="26"/>
    </row>
    <row r="135" spans="20:21" x14ac:dyDescent="0.25">
      <c r="T135" s="25"/>
      <c r="U135" s="26"/>
    </row>
    <row r="136" spans="20:21" x14ac:dyDescent="0.25">
      <c r="T136" s="25"/>
      <c r="U136" s="26"/>
    </row>
    <row r="137" spans="20:21" x14ac:dyDescent="0.25">
      <c r="T137" s="25"/>
      <c r="U137" s="26"/>
    </row>
    <row r="138" spans="20:21" x14ac:dyDescent="0.25">
      <c r="T138" s="25"/>
      <c r="U138" s="26"/>
    </row>
    <row r="139" spans="20:21" x14ac:dyDescent="0.25">
      <c r="T139" s="25"/>
      <c r="U139" s="26"/>
    </row>
    <row r="140" spans="20:21" x14ac:dyDescent="0.25">
      <c r="T140" s="25"/>
      <c r="U140" s="26"/>
    </row>
    <row r="141" spans="20:21" x14ac:dyDescent="0.25">
      <c r="T141" s="25"/>
      <c r="U141" s="26"/>
    </row>
    <row r="142" spans="20:21" x14ac:dyDescent="0.25">
      <c r="T142" s="25"/>
      <c r="U142" s="26"/>
    </row>
    <row r="143" spans="20:21" x14ac:dyDescent="0.25">
      <c r="T143" s="25"/>
      <c r="U143" s="26"/>
    </row>
    <row r="144" spans="20:21" x14ac:dyDescent="0.25">
      <c r="T144" s="25"/>
      <c r="U144" s="26"/>
    </row>
    <row r="145" spans="20:21" x14ac:dyDescent="0.25">
      <c r="T145" s="25"/>
      <c r="U145" s="26"/>
    </row>
    <row r="146" spans="20:21" x14ac:dyDescent="0.25">
      <c r="T146" s="25"/>
      <c r="U146" s="26"/>
    </row>
    <row r="147" spans="20:21" x14ac:dyDescent="0.25">
      <c r="T147" s="25"/>
      <c r="U147" s="26"/>
    </row>
    <row r="148" spans="20:21" x14ac:dyDescent="0.25">
      <c r="T148" s="25"/>
      <c r="U148" s="26"/>
    </row>
    <row r="149" spans="20:21" x14ac:dyDescent="0.25">
      <c r="T149" s="25"/>
      <c r="U149" s="26"/>
    </row>
    <row r="150" spans="20:21" x14ac:dyDescent="0.25">
      <c r="T150" s="25"/>
      <c r="U150" s="26"/>
    </row>
    <row r="151" spans="20:21" x14ac:dyDescent="0.25">
      <c r="T151" s="25"/>
      <c r="U151" s="26"/>
    </row>
    <row r="152" spans="20:21" x14ac:dyDescent="0.25">
      <c r="T152" s="25"/>
      <c r="U152" s="26"/>
    </row>
    <row r="153" spans="20:21" x14ac:dyDescent="0.25">
      <c r="T153" s="25"/>
      <c r="U153" s="26"/>
    </row>
    <row r="154" spans="20:21" x14ac:dyDescent="0.25">
      <c r="T154" s="25"/>
      <c r="U154" s="26"/>
    </row>
    <row r="155" spans="20:21" x14ac:dyDescent="0.25">
      <c r="T155" s="25"/>
      <c r="U155" s="26"/>
    </row>
    <row r="156" spans="20:21" x14ac:dyDescent="0.25">
      <c r="T156" s="25"/>
      <c r="U156" s="26"/>
    </row>
    <row r="157" spans="20:21" x14ac:dyDescent="0.25">
      <c r="T157" s="25"/>
      <c r="U157" s="26"/>
    </row>
    <row r="158" spans="20:21" x14ac:dyDescent="0.25">
      <c r="T158" s="25"/>
      <c r="U158" s="26"/>
    </row>
    <row r="159" spans="20:21" x14ac:dyDescent="0.25">
      <c r="T159" s="25"/>
      <c r="U159" s="26"/>
    </row>
    <row r="160" spans="20:21" x14ac:dyDescent="0.25">
      <c r="T160" s="25"/>
      <c r="U160" s="26"/>
    </row>
    <row r="161" spans="20:21" x14ac:dyDescent="0.25">
      <c r="T161" s="25"/>
      <c r="U161" s="26"/>
    </row>
    <row r="162" spans="20:21" x14ac:dyDescent="0.25">
      <c r="T162" s="25"/>
      <c r="U162" s="26"/>
    </row>
    <row r="163" spans="20:21" x14ac:dyDescent="0.25">
      <c r="T163" s="25"/>
      <c r="U163" s="26"/>
    </row>
    <row r="164" spans="20:21" x14ac:dyDescent="0.25">
      <c r="T164" s="25"/>
      <c r="U164" s="26"/>
    </row>
    <row r="165" spans="20:21" x14ac:dyDescent="0.25">
      <c r="T165" s="25"/>
      <c r="U165" s="26"/>
    </row>
    <row r="166" spans="20:21" x14ac:dyDescent="0.25">
      <c r="T166" s="25"/>
      <c r="U166" s="26"/>
    </row>
    <row r="167" spans="20:21" x14ac:dyDescent="0.25">
      <c r="T167" s="25"/>
      <c r="U167" s="26"/>
    </row>
    <row r="168" spans="20:21" x14ac:dyDescent="0.25">
      <c r="T168" s="25"/>
      <c r="U168" s="26"/>
    </row>
    <row r="169" spans="20:21" x14ac:dyDescent="0.25">
      <c r="T169" s="25"/>
      <c r="U169" s="26"/>
    </row>
    <row r="170" spans="20:21" x14ac:dyDescent="0.25">
      <c r="T170" s="25"/>
      <c r="U170" s="26"/>
    </row>
    <row r="171" spans="20:21" x14ac:dyDescent="0.25">
      <c r="T171" s="25"/>
      <c r="U171" s="26"/>
    </row>
    <row r="172" spans="20:21" x14ac:dyDescent="0.25">
      <c r="T172" s="25"/>
      <c r="U172" s="26"/>
    </row>
    <row r="173" spans="20:21" x14ac:dyDescent="0.25">
      <c r="T173" s="25"/>
      <c r="U173" s="26"/>
    </row>
    <row r="174" spans="20:21" x14ac:dyDescent="0.25">
      <c r="T174" s="25"/>
      <c r="U174" s="26"/>
    </row>
    <row r="175" spans="20:21" x14ac:dyDescent="0.25">
      <c r="T175" s="25"/>
      <c r="U175" s="26"/>
    </row>
    <row r="176" spans="20:21" x14ac:dyDescent="0.25">
      <c r="T176" s="25"/>
      <c r="U176" s="26"/>
    </row>
    <row r="177" spans="20:21" x14ac:dyDescent="0.25">
      <c r="T177" s="25"/>
      <c r="U177" s="26"/>
    </row>
    <row r="178" spans="20:21" x14ac:dyDescent="0.25">
      <c r="T178" s="25"/>
      <c r="U178" s="26"/>
    </row>
    <row r="179" spans="20:21" x14ac:dyDescent="0.25">
      <c r="T179" s="25"/>
      <c r="U179" s="26"/>
    </row>
    <row r="180" spans="20:21" x14ac:dyDescent="0.25">
      <c r="T180" s="25"/>
      <c r="U180" s="26"/>
    </row>
    <row r="181" spans="20:21" x14ac:dyDescent="0.25">
      <c r="T181" s="25"/>
      <c r="U181" s="26"/>
    </row>
    <row r="182" spans="20:21" x14ac:dyDescent="0.25">
      <c r="T182" s="25"/>
      <c r="U182" s="26"/>
    </row>
    <row r="183" spans="20:21" x14ac:dyDescent="0.25">
      <c r="T183" s="25"/>
      <c r="U183" s="26"/>
    </row>
    <row r="184" spans="20:21" x14ac:dyDescent="0.25">
      <c r="T184" s="25"/>
      <c r="U184" s="26"/>
    </row>
    <row r="185" spans="20:21" x14ac:dyDescent="0.25">
      <c r="T185" s="25"/>
      <c r="U185" s="26"/>
    </row>
    <row r="186" spans="20:21" x14ac:dyDescent="0.25">
      <c r="T186" s="25"/>
      <c r="U186" s="26"/>
    </row>
    <row r="187" spans="20:21" x14ac:dyDescent="0.25">
      <c r="T187" s="25"/>
      <c r="U187" s="26"/>
    </row>
    <row r="188" spans="20:21" x14ac:dyDescent="0.25">
      <c r="T188" s="25"/>
      <c r="U188" s="26"/>
    </row>
    <row r="189" spans="20:21" x14ac:dyDescent="0.25">
      <c r="T189" s="25"/>
      <c r="U189" s="26"/>
    </row>
    <row r="190" spans="20:21" x14ac:dyDescent="0.25">
      <c r="T190" s="25"/>
      <c r="U190" s="26"/>
    </row>
    <row r="191" spans="20:21" x14ac:dyDescent="0.25">
      <c r="T191" s="25"/>
      <c r="U191" s="26"/>
    </row>
    <row r="192" spans="20:21" x14ac:dyDescent="0.25">
      <c r="T192" s="25"/>
      <c r="U192" s="26"/>
    </row>
    <row r="193" spans="20:22" x14ac:dyDescent="0.25">
      <c r="T193" s="25"/>
      <c r="U193" s="26"/>
    </row>
    <row r="194" spans="20:22" x14ac:dyDescent="0.25">
      <c r="T194" s="25"/>
      <c r="U194" s="26"/>
    </row>
    <row r="195" spans="20:22" x14ac:dyDescent="0.25">
      <c r="T195" s="25"/>
      <c r="U195" s="26"/>
    </row>
    <row r="196" spans="20:22" x14ac:dyDescent="0.25">
      <c r="T196" s="25"/>
      <c r="U196" s="26"/>
    </row>
    <row r="197" spans="20:22" x14ac:dyDescent="0.25">
      <c r="T197" s="25"/>
      <c r="U197" s="26"/>
    </row>
    <row r="198" spans="20:22" x14ac:dyDescent="0.25">
      <c r="T198" s="25"/>
      <c r="U198" s="26"/>
    </row>
    <row r="199" spans="20:22" x14ac:dyDescent="0.25">
      <c r="T199" s="25"/>
      <c r="U199" s="26"/>
    </row>
    <row r="200" spans="20:22" x14ac:dyDescent="0.25">
      <c r="T200" s="25"/>
      <c r="U200" s="26"/>
    </row>
    <row r="201" spans="20:22" x14ac:dyDescent="0.25">
      <c r="T201" s="25"/>
      <c r="U201" s="26"/>
    </row>
    <row r="202" spans="20:22" x14ac:dyDescent="0.25">
      <c r="T202" s="25"/>
      <c r="U202" s="26"/>
    </row>
    <row r="203" spans="20:22" x14ac:dyDescent="0.25">
      <c r="T203" s="25"/>
      <c r="U203" s="26"/>
    </row>
    <row r="204" spans="20:22" x14ac:dyDescent="0.25">
      <c r="T204" s="25"/>
      <c r="U204" s="26"/>
    </row>
    <row r="205" spans="20:22" x14ac:dyDescent="0.25">
      <c r="U205" s="25"/>
      <c r="V205" s="26"/>
    </row>
    <row r="206" spans="20:22" x14ac:dyDescent="0.25">
      <c r="U206" s="25"/>
      <c r="V206" s="26"/>
    </row>
    <row r="207" spans="20:22" x14ac:dyDescent="0.25">
      <c r="U207" s="25"/>
      <c r="V207" s="26"/>
    </row>
    <row r="208" spans="20:22" x14ac:dyDescent="0.25">
      <c r="U208" s="25"/>
      <c r="V208" s="26"/>
    </row>
    <row r="209" spans="21:22" x14ac:dyDescent="0.25">
      <c r="U209" s="25"/>
      <c r="V209" s="26"/>
    </row>
    <row r="210" spans="21:22" x14ac:dyDescent="0.25">
      <c r="U210" s="25"/>
      <c r="V210" s="26"/>
    </row>
    <row r="211" spans="21:22" x14ac:dyDescent="0.25">
      <c r="U211" s="25"/>
      <c r="V211" s="26"/>
    </row>
    <row r="212" spans="21:22" x14ac:dyDescent="0.25">
      <c r="U212" s="25"/>
      <c r="V212" s="26"/>
    </row>
    <row r="213" spans="21:22" x14ac:dyDescent="0.25">
      <c r="U213" s="25"/>
      <c r="V213" s="26"/>
    </row>
    <row r="214" spans="21:22" x14ac:dyDescent="0.25">
      <c r="U214" s="25"/>
      <c r="V214" s="26"/>
    </row>
    <row r="215" spans="21:22" x14ac:dyDescent="0.25">
      <c r="U215" s="25"/>
      <c r="V215" s="26"/>
    </row>
    <row r="216" spans="21:22" x14ac:dyDescent="0.25">
      <c r="U216" s="25"/>
      <c r="V216" s="26"/>
    </row>
    <row r="217" spans="21:22" x14ac:dyDescent="0.25">
      <c r="U217" s="25"/>
      <c r="V217" s="26"/>
    </row>
    <row r="218" spans="21:22" x14ac:dyDescent="0.25">
      <c r="U218" s="25"/>
      <c r="V218" s="26"/>
    </row>
    <row r="219" spans="21:22" x14ac:dyDescent="0.25">
      <c r="U219" s="25"/>
      <c r="V219" s="26"/>
    </row>
    <row r="220" spans="21:22" x14ac:dyDescent="0.25">
      <c r="U220" s="25"/>
      <c r="V220" s="26"/>
    </row>
    <row r="221" spans="21:22" x14ac:dyDescent="0.25">
      <c r="U221" s="25"/>
      <c r="V221" s="26"/>
    </row>
    <row r="222" spans="21:22" x14ac:dyDescent="0.25">
      <c r="U222" s="25"/>
      <c r="V222" s="26"/>
    </row>
    <row r="223" spans="21:22" x14ac:dyDescent="0.25">
      <c r="U223" s="25"/>
      <c r="V223" s="26"/>
    </row>
    <row r="224" spans="21:22" x14ac:dyDescent="0.25">
      <c r="U224" s="25"/>
      <c r="V224" s="26"/>
    </row>
    <row r="225" spans="21:22" x14ac:dyDescent="0.25">
      <c r="U225" s="25"/>
      <c r="V225" s="26"/>
    </row>
    <row r="226" spans="21:22" x14ac:dyDescent="0.25">
      <c r="U226" s="25"/>
      <c r="V226" s="26"/>
    </row>
    <row r="227" spans="21:22" x14ac:dyDescent="0.25">
      <c r="U227" s="25"/>
      <c r="V227" s="26"/>
    </row>
    <row r="228" spans="21:22" x14ac:dyDescent="0.25">
      <c r="U228" s="25"/>
      <c r="V228" s="26"/>
    </row>
    <row r="229" spans="21:22" x14ac:dyDescent="0.25">
      <c r="U229" s="25"/>
      <c r="V229" s="26"/>
    </row>
    <row r="230" spans="21:22" x14ac:dyDescent="0.25">
      <c r="U230" s="25"/>
      <c r="V230" s="26"/>
    </row>
    <row r="231" spans="21:22" x14ac:dyDescent="0.25">
      <c r="U231" s="25"/>
      <c r="V231" s="26"/>
    </row>
    <row r="232" spans="21:22" x14ac:dyDescent="0.25">
      <c r="U232" s="25"/>
      <c r="V232" s="26"/>
    </row>
    <row r="233" spans="21:22" x14ac:dyDescent="0.25">
      <c r="U233" s="25"/>
      <c r="V233" s="26"/>
    </row>
    <row r="234" spans="21:22" x14ac:dyDescent="0.25">
      <c r="U234" s="25"/>
      <c r="V234" s="26"/>
    </row>
    <row r="235" spans="21:22" x14ac:dyDescent="0.25">
      <c r="U235" s="25"/>
      <c r="V235" s="26"/>
    </row>
    <row r="236" spans="21:22" x14ac:dyDescent="0.25">
      <c r="U236" s="25"/>
      <c r="V236" s="26"/>
    </row>
    <row r="237" spans="21:22" x14ac:dyDescent="0.25">
      <c r="U237" s="25"/>
      <c r="V237" s="26"/>
    </row>
    <row r="238" spans="21:22" x14ac:dyDescent="0.25">
      <c r="U238" s="25"/>
      <c r="V238" s="26"/>
    </row>
    <row r="239" spans="21:22" x14ac:dyDescent="0.25">
      <c r="U239" s="25"/>
      <c r="V239" s="26"/>
    </row>
    <row r="240" spans="21:22" x14ac:dyDescent="0.25">
      <c r="U240" s="25"/>
      <c r="V240" s="26"/>
    </row>
    <row r="241" spans="21:22" x14ac:dyDescent="0.25">
      <c r="U241" s="25"/>
      <c r="V241" s="26"/>
    </row>
    <row r="242" spans="21:22" x14ac:dyDescent="0.25">
      <c r="U242" s="25"/>
      <c r="V242" s="26"/>
    </row>
    <row r="243" spans="21:22" x14ac:dyDescent="0.25">
      <c r="U243" s="25"/>
      <c r="V243" s="26"/>
    </row>
    <row r="244" spans="21:22" x14ac:dyDescent="0.25">
      <c r="U244" s="25"/>
      <c r="V244" s="26"/>
    </row>
    <row r="245" spans="21:22" x14ac:dyDescent="0.25">
      <c r="U245" s="25"/>
      <c r="V245" s="26"/>
    </row>
    <row r="246" spans="21:22" x14ac:dyDescent="0.25">
      <c r="U246" s="25"/>
      <c r="V246" s="26"/>
    </row>
    <row r="247" spans="21:22" x14ac:dyDescent="0.25">
      <c r="U247" s="25"/>
      <c r="V247" s="26"/>
    </row>
    <row r="248" spans="21:22" x14ac:dyDescent="0.25">
      <c r="U248" s="25"/>
      <c r="V248" s="26"/>
    </row>
    <row r="249" spans="21:22" x14ac:dyDescent="0.25">
      <c r="U249" s="25"/>
      <c r="V249" s="26"/>
    </row>
    <row r="250" spans="21:22" x14ac:dyDescent="0.25">
      <c r="U250" s="25"/>
      <c r="V250" s="26"/>
    </row>
    <row r="251" spans="21:22" x14ac:dyDescent="0.25">
      <c r="U251" s="25"/>
      <c r="V251" s="26"/>
    </row>
    <row r="252" spans="21:22" x14ac:dyDescent="0.25">
      <c r="U252" s="25"/>
      <c r="V252" s="26"/>
    </row>
    <row r="253" spans="21:22" x14ac:dyDescent="0.25">
      <c r="U253" s="25"/>
      <c r="V253" s="26"/>
    </row>
    <row r="254" spans="21:22" x14ac:dyDescent="0.25">
      <c r="U254" s="25"/>
      <c r="V254" s="26"/>
    </row>
    <row r="255" spans="21:22" x14ac:dyDescent="0.25">
      <c r="U255" s="25"/>
      <c r="V255" s="26"/>
    </row>
    <row r="256" spans="21:22" x14ac:dyDescent="0.25">
      <c r="U256" s="25"/>
      <c r="V256" s="26"/>
    </row>
    <row r="257" spans="21:22" x14ac:dyDescent="0.25">
      <c r="U257" s="25"/>
      <c r="V257" s="26"/>
    </row>
    <row r="258" spans="21:22" x14ac:dyDescent="0.25">
      <c r="U258" s="25"/>
      <c r="V258" s="26"/>
    </row>
    <row r="259" spans="21:22" x14ac:dyDescent="0.25">
      <c r="U259" s="25"/>
      <c r="V259" s="26"/>
    </row>
    <row r="260" spans="21:22" x14ac:dyDescent="0.25">
      <c r="U260" s="25"/>
      <c r="V260" s="26"/>
    </row>
    <row r="261" spans="21:22" x14ac:dyDescent="0.25">
      <c r="U261" s="25"/>
      <c r="V261" s="26"/>
    </row>
    <row r="262" spans="21:22" x14ac:dyDescent="0.25">
      <c r="U262" s="25"/>
      <c r="V262" s="26"/>
    </row>
    <row r="263" spans="21:22" x14ac:dyDescent="0.25">
      <c r="U263" s="25"/>
      <c r="V263" s="26"/>
    </row>
    <row r="264" spans="21:22" x14ac:dyDescent="0.25">
      <c r="U264" s="25"/>
      <c r="V264" s="26"/>
    </row>
    <row r="265" spans="21:22" x14ac:dyDescent="0.25">
      <c r="U265" s="25"/>
      <c r="V265" s="26"/>
    </row>
    <row r="266" spans="21:22" x14ac:dyDescent="0.25">
      <c r="U266" s="25"/>
      <c r="V266" s="26"/>
    </row>
    <row r="267" spans="21:22" x14ac:dyDescent="0.25">
      <c r="U267" s="25"/>
      <c r="V267" s="26"/>
    </row>
    <row r="268" spans="21:22" x14ac:dyDescent="0.25">
      <c r="U268" s="25"/>
      <c r="V268" s="26"/>
    </row>
    <row r="269" spans="21:22" x14ac:dyDescent="0.25">
      <c r="U269" s="25"/>
      <c r="V269" s="26"/>
    </row>
    <row r="270" spans="21:22" x14ac:dyDescent="0.25">
      <c r="U270" s="25"/>
      <c r="V270" s="26"/>
    </row>
    <row r="271" spans="21:22" x14ac:dyDescent="0.25">
      <c r="U271" s="25"/>
      <c r="V271" s="26"/>
    </row>
    <row r="272" spans="21:22" x14ac:dyDescent="0.25">
      <c r="U272" s="25"/>
      <c r="V272" s="26"/>
    </row>
    <row r="273" spans="21:22" x14ac:dyDescent="0.25">
      <c r="U273" s="25"/>
      <c r="V273" s="26"/>
    </row>
    <row r="274" spans="21:22" x14ac:dyDescent="0.25">
      <c r="U274" s="25"/>
      <c r="V274" s="26"/>
    </row>
    <row r="275" spans="21:22" x14ac:dyDescent="0.25">
      <c r="U275" s="25"/>
      <c r="V275" s="26"/>
    </row>
    <row r="276" spans="21:22" x14ac:dyDescent="0.25">
      <c r="U276" s="25"/>
      <c r="V276" s="26"/>
    </row>
    <row r="277" spans="21:22" x14ac:dyDescent="0.25">
      <c r="U277" s="25"/>
      <c r="V277" s="26"/>
    </row>
    <row r="278" spans="21:22" x14ac:dyDescent="0.25">
      <c r="U278" s="25"/>
      <c r="V278" s="26"/>
    </row>
    <row r="279" spans="21:22" x14ac:dyDescent="0.25">
      <c r="U279" s="25"/>
      <c r="V279" s="26"/>
    </row>
    <row r="280" spans="21:22" x14ac:dyDescent="0.25">
      <c r="U280" s="25"/>
      <c r="V280" s="26"/>
    </row>
    <row r="281" spans="21:22" x14ac:dyDescent="0.25">
      <c r="U281" s="25"/>
      <c r="V281" s="26"/>
    </row>
    <row r="282" spans="21:22" x14ac:dyDescent="0.25">
      <c r="U282" s="25"/>
      <c r="V282" s="26"/>
    </row>
    <row r="283" spans="21:22" x14ac:dyDescent="0.25">
      <c r="U283" s="25"/>
      <c r="V283" s="26"/>
    </row>
    <row r="284" spans="21:22" x14ac:dyDescent="0.25">
      <c r="U284" s="25"/>
      <c r="V284" s="26"/>
    </row>
    <row r="285" spans="21:22" x14ac:dyDescent="0.25">
      <c r="U285" s="25"/>
      <c r="V285" s="26"/>
    </row>
    <row r="286" spans="21:22" x14ac:dyDescent="0.25">
      <c r="U286" s="25"/>
      <c r="V286" s="26"/>
    </row>
    <row r="287" spans="21:22" x14ac:dyDescent="0.25">
      <c r="U287" s="25"/>
      <c r="V287" s="26"/>
    </row>
    <row r="288" spans="21:22" x14ac:dyDescent="0.25">
      <c r="U288" s="25"/>
      <c r="V288" s="26"/>
    </row>
    <row r="289" spans="21:22" x14ac:dyDescent="0.25">
      <c r="U289" s="25"/>
      <c r="V289" s="26"/>
    </row>
    <row r="290" spans="21:22" x14ac:dyDescent="0.25">
      <c r="U290" s="25"/>
      <c r="V290" s="26"/>
    </row>
    <row r="291" spans="21:22" x14ac:dyDescent="0.25">
      <c r="U291" s="25"/>
      <c r="V291" s="26"/>
    </row>
    <row r="292" spans="21:22" x14ac:dyDescent="0.25">
      <c r="U292" s="25"/>
      <c r="V292" s="26"/>
    </row>
    <row r="293" spans="21:22" x14ac:dyDescent="0.25">
      <c r="U293" s="25"/>
      <c r="V293" s="26"/>
    </row>
    <row r="294" spans="21:22" x14ac:dyDescent="0.25">
      <c r="U294" s="25"/>
      <c r="V294" s="26"/>
    </row>
    <row r="295" spans="21:22" x14ac:dyDescent="0.25">
      <c r="U295" s="25"/>
      <c r="V295" s="26"/>
    </row>
    <row r="296" spans="21:22" x14ac:dyDescent="0.25">
      <c r="U296" s="25"/>
      <c r="V296" s="26"/>
    </row>
    <row r="297" spans="21:22" x14ac:dyDescent="0.25">
      <c r="U297" s="25"/>
      <c r="V297" s="26"/>
    </row>
    <row r="298" spans="21:22" x14ac:dyDescent="0.25">
      <c r="U298" s="25"/>
      <c r="V298" s="26"/>
    </row>
    <row r="299" spans="21:22" x14ac:dyDescent="0.25">
      <c r="U299" s="25"/>
      <c r="V299" s="26"/>
    </row>
    <row r="300" spans="21:22" x14ac:dyDescent="0.25">
      <c r="U300" s="25"/>
      <c r="V300" s="26"/>
    </row>
    <row r="301" spans="21:22" x14ac:dyDescent="0.25">
      <c r="U301" s="25"/>
      <c r="V301" s="26"/>
    </row>
    <row r="302" spans="21:22" x14ac:dyDescent="0.25">
      <c r="U302" s="25"/>
      <c r="V302" s="26"/>
    </row>
    <row r="303" spans="21:22" x14ac:dyDescent="0.25">
      <c r="U303" s="25"/>
      <c r="V303" s="26"/>
    </row>
    <row r="304" spans="21:22" x14ac:dyDescent="0.25">
      <c r="U304" s="25"/>
      <c r="V304" s="26"/>
    </row>
    <row r="305" spans="21:22" x14ac:dyDescent="0.25">
      <c r="U305" s="25"/>
      <c r="V305" s="26"/>
    </row>
    <row r="306" spans="21:22" x14ac:dyDescent="0.25">
      <c r="U306" s="25"/>
      <c r="V306" s="26"/>
    </row>
    <row r="307" spans="21:22" x14ac:dyDescent="0.25">
      <c r="U307" s="25"/>
      <c r="V307" s="26"/>
    </row>
    <row r="308" spans="21:22" x14ac:dyDescent="0.25">
      <c r="U308" s="25"/>
      <c r="V308" s="26"/>
    </row>
    <row r="309" spans="21:22" x14ac:dyDescent="0.25">
      <c r="U309" s="25"/>
      <c r="V309" s="26"/>
    </row>
    <row r="310" spans="21:22" x14ac:dyDescent="0.25">
      <c r="U310" s="25"/>
      <c r="V310" s="26"/>
    </row>
    <row r="311" spans="21:22" x14ac:dyDescent="0.25">
      <c r="U311" s="25"/>
      <c r="V311" s="26"/>
    </row>
    <row r="312" spans="21:22" x14ac:dyDescent="0.25">
      <c r="U312" s="25"/>
      <c r="V312" s="26"/>
    </row>
    <row r="313" spans="21:22" x14ac:dyDescent="0.25">
      <c r="U313" s="25"/>
      <c r="V313" s="26"/>
    </row>
    <row r="314" spans="21:22" x14ac:dyDescent="0.25">
      <c r="U314" s="25"/>
      <c r="V314" s="26"/>
    </row>
    <row r="315" spans="21:22" x14ac:dyDescent="0.25">
      <c r="U315" s="25"/>
      <c r="V315" s="26"/>
    </row>
    <row r="316" spans="21:22" x14ac:dyDescent="0.25">
      <c r="U316" s="25"/>
      <c r="V316" s="26"/>
    </row>
    <row r="317" spans="21:22" x14ac:dyDescent="0.25">
      <c r="U317" s="25"/>
      <c r="V317" s="26"/>
    </row>
    <row r="318" spans="21:22" x14ac:dyDescent="0.25">
      <c r="U318" s="25"/>
      <c r="V318" s="26"/>
    </row>
    <row r="319" spans="21:22" x14ac:dyDescent="0.25">
      <c r="U319" s="25"/>
      <c r="V319" s="26"/>
    </row>
    <row r="320" spans="21:22" x14ac:dyDescent="0.25">
      <c r="U320" s="25"/>
      <c r="V320" s="26"/>
    </row>
    <row r="321" spans="21:22" x14ac:dyDescent="0.25">
      <c r="U321" s="25"/>
      <c r="V321" s="26"/>
    </row>
    <row r="322" spans="21:22" x14ac:dyDescent="0.25">
      <c r="U322" s="25"/>
      <c r="V322" s="26"/>
    </row>
    <row r="323" spans="21:22" x14ac:dyDescent="0.25">
      <c r="U323" s="25"/>
      <c r="V323" s="26"/>
    </row>
    <row r="324" spans="21:22" x14ac:dyDescent="0.25">
      <c r="U324" s="25"/>
      <c r="V324" s="26"/>
    </row>
    <row r="325" spans="21:22" x14ac:dyDescent="0.25">
      <c r="U325" s="25"/>
      <c r="V325" s="26"/>
    </row>
    <row r="326" spans="21:22" x14ac:dyDescent="0.25">
      <c r="U326" s="25"/>
      <c r="V326" s="26"/>
    </row>
    <row r="327" spans="21:22" x14ac:dyDescent="0.25">
      <c r="U327" s="25"/>
      <c r="V327" s="26"/>
    </row>
    <row r="328" spans="21:22" x14ac:dyDescent="0.25">
      <c r="U328" s="25"/>
      <c r="V328" s="26"/>
    </row>
    <row r="329" spans="21:22" x14ac:dyDescent="0.25">
      <c r="U329" s="25"/>
      <c r="V329" s="26"/>
    </row>
    <row r="330" spans="21:22" x14ac:dyDescent="0.25">
      <c r="U330" s="25"/>
      <c r="V330" s="26"/>
    </row>
    <row r="331" spans="21:22" x14ac:dyDescent="0.25">
      <c r="U331" s="25"/>
      <c r="V331" s="26"/>
    </row>
    <row r="332" spans="21:22" x14ac:dyDescent="0.25">
      <c r="U332" s="25"/>
      <c r="V332" s="26"/>
    </row>
    <row r="333" spans="21:22" x14ac:dyDescent="0.25">
      <c r="U333" s="25"/>
      <c r="V333" s="26"/>
    </row>
    <row r="334" spans="21:22" x14ac:dyDescent="0.25">
      <c r="U334" s="25"/>
      <c r="V334" s="26"/>
    </row>
    <row r="335" spans="21:22" x14ac:dyDescent="0.25">
      <c r="U335" s="25"/>
      <c r="V335" s="26"/>
    </row>
    <row r="336" spans="21:22" x14ac:dyDescent="0.25">
      <c r="U336" s="25"/>
      <c r="V336" s="26"/>
    </row>
    <row r="337" spans="21:22" x14ac:dyDescent="0.25">
      <c r="U337" s="25"/>
      <c r="V337" s="26"/>
    </row>
    <row r="338" spans="21:22" x14ac:dyDescent="0.25">
      <c r="U338" s="25"/>
      <c r="V338" s="26"/>
    </row>
    <row r="339" spans="21:22" x14ac:dyDescent="0.25">
      <c r="U339" s="25"/>
      <c r="V339" s="26"/>
    </row>
    <row r="340" spans="21:22" x14ac:dyDescent="0.25">
      <c r="U340" s="25"/>
      <c r="V340" s="26"/>
    </row>
    <row r="341" spans="21:22" x14ac:dyDescent="0.25">
      <c r="U341" s="25"/>
      <c r="V341" s="26"/>
    </row>
    <row r="342" spans="21:22" x14ac:dyDescent="0.25">
      <c r="U342" s="25"/>
      <c r="V342" s="26"/>
    </row>
    <row r="343" spans="21:22" x14ac:dyDescent="0.25">
      <c r="U343" s="25"/>
      <c r="V343" s="26"/>
    </row>
    <row r="344" spans="21:22" x14ac:dyDescent="0.25">
      <c r="U344" s="25"/>
      <c r="V344" s="26"/>
    </row>
    <row r="345" spans="21:22" x14ac:dyDescent="0.25">
      <c r="U345" s="25"/>
      <c r="V345" s="26"/>
    </row>
    <row r="346" spans="21:22" x14ac:dyDescent="0.25">
      <c r="U346" s="25"/>
      <c r="V346" s="26"/>
    </row>
    <row r="347" spans="21:22" x14ac:dyDescent="0.25">
      <c r="U347" s="25"/>
      <c r="V347" s="26"/>
    </row>
    <row r="348" spans="21:22" x14ac:dyDescent="0.25">
      <c r="U348" s="25"/>
      <c r="V348" s="26"/>
    </row>
    <row r="349" spans="21:22" x14ac:dyDescent="0.25">
      <c r="U349" s="25"/>
      <c r="V349" s="26"/>
    </row>
    <row r="350" spans="21:22" x14ac:dyDescent="0.25">
      <c r="U350" s="25"/>
      <c r="V350" s="26"/>
    </row>
    <row r="351" spans="21:22" x14ac:dyDescent="0.25">
      <c r="U351" s="25"/>
      <c r="V351" s="26"/>
    </row>
    <row r="352" spans="21:22" x14ac:dyDescent="0.25">
      <c r="U352" s="25"/>
      <c r="V352" s="26"/>
    </row>
    <row r="353" spans="21:22" x14ac:dyDescent="0.25">
      <c r="U353" s="25"/>
      <c r="V353" s="26"/>
    </row>
    <row r="354" spans="21:22" x14ac:dyDescent="0.25">
      <c r="U354" s="25"/>
      <c r="V354" s="26"/>
    </row>
    <row r="355" spans="21:22" x14ac:dyDescent="0.25">
      <c r="U355" s="25"/>
      <c r="V355" s="26"/>
    </row>
    <row r="356" spans="21:22" x14ac:dyDescent="0.25">
      <c r="U356" s="25"/>
      <c r="V356" s="26"/>
    </row>
    <row r="357" spans="21:22" x14ac:dyDescent="0.25">
      <c r="U357" s="25"/>
      <c r="V357" s="26"/>
    </row>
    <row r="358" spans="21:22" x14ac:dyDescent="0.25">
      <c r="U358" s="25"/>
      <c r="V358" s="26"/>
    </row>
    <row r="359" spans="21:22" x14ac:dyDescent="0.25">
      <c r="U359" s="25"/>
      <c r="V359" s="26"/>
    </row>
    <row r="360" spans="21:22" x14ac:dyDescent="0.25">
      <c r="U360" s="25"/>
      <c r="V360" s="26"/>
    </row>
    <row r="361" spans="21:22" x14ac:dyDescent="0.25">
      <c r="U361" s="25"/>
      <c r="V361" s="26"/>
    </row>
    <row r="362" spans="21:22" x14ac:dyDescent="0.25">
      <c r="U362" s="25"/>
      <c r="V362" s="26"/>
    </row>
    <row r="363" spans="21:22" x14ac:dyDescent="0.25">
      <c r="U363" s="25"/>
      <c r="V363" s="26"/>
    </row>
    <row r="364" spans="21:22" x14ac:dyDescent="0.25">
      <c r="U364" s="25"/>
      <c r="V364" s="26"/>
    </row>
    <row r="365" spans="21:22" x14ac:dyDescent="0.25">
      <c r="U365" s="25"/>
      <c r="V365" s="26"/>
    </row>
    <row r="366" spans="21:22" x14ac:dyDescent="0.25">
      <c r="U366" s="25"/>
      <c r="V366" s="26"/>
    </row>
    <row r="367" spans="21:22" x14ac:dyDescent="0.25">
      <c r="U367" s="25"/>
      <c r="V367" s="26"/>
    </row>
    <row r="368" spans="21:22" x14ac:dyDescent="0.25">
      <c r="U368" s="25"/>
      <c r="V368" s="26"/>
    </row>
    <row r="369" spans="21:22" x14ac:dyDescent="0.25">
      <c r="U369" s="25"/>
      <c r="V369" s="26"/>
    </row>
    <row r="370" spans="21:22" x14ac:dyDescent="0.25">
      <c r="U370" s="25"/>
      <c r="V370" s="26"/>
    </row>
    <row r="371" spans="21:22" x14ac:dyDescent="0.25">
      <c r="U371" s="25"/>
      <c r="V371" s="26"/>
    </row>
    <row r="372" spans="21:22" x14ac:dyDescent="0.25">
      <c r="U372" s="25"/>
      <c r="V372" s="26"/>
    </row>
    <row r="373" spans="21:22" x14ac:dyDescent="0.25">
      <c r="U373" s="25"/>
      <c r="V373" s="26"/>
    </row>
    <row r="374" spans="21:22" x14ac:dyDescent="0.25">
      <c r="U374" s="25"/>
      <c r="V374" s="26"/>
    </row>
    <row r="375" spans="21:22" x14ac:dyDescent="0.25">
      <c r="U375" s="25"/>
      <c r="V375" s="26"/>
    </row>
    <row r="376" spans="21:22" x14ac:dyDescent="0.25">
      <c r="U376" s="25"/>
      <c r="V376" s="25"/>
    </row>
    <row r="377" spans="21:22" x14ac:dyDescent="0.25">
      <c r="U377" s="25"/>
      <c r="V377" s="25"/>
    </row>
    <row r="378" spans="21:22" x14ac:dyDescent="0.25">
      <c r="U378" s="25"/>
      <c r="V378" s="25"/>
    </row>
    <row r="379" spans="21:22" x14ac:dyDescent="0.25">
      <c r="U379" s="25"/>
      <c r="V379" s="25"/>
    </row>
    <row r="380" spans="21:22" x14ac:dyDescent="0.25">
      <c r="U380" s="25"/>
      <c r="V380" s="25"/>
    </row>
    <row r="381" spans="21:22" x14ac:dyDescent="0.25">
      <c r="U381" s="25"/>
      <c r="V381" s="25"/>
    </row>
    <row r="382" spans="21:22" x14ac:dyDescent="0.25">
      <c r="U382" s="25"/>
      <c r="V382" s="25"/>
    </row>
    <row r="383" spans="21:22" x14ac:dyDescent="0.25">
      <c r="U383" s="25"/>
      <c r="V383" s="25"/>
    </row>
    <row r="384" spans="21:22" x14ac:dyDescent="0.25">
      <c r="U384" s="25"/>
      <c r="V384" s="25"/>
    </row>
    <row r="385" spans="21:22" x14ac:dyDescent="0.25">
      <c r="U385" s="25"/>
      <c r="V385" s="25"/>
    </row>
    <row r="386" spans="21:22" x14ac:dyDescent="0.25">
      <c r="U386" s="25"/>
      <c r="V386" s="25"/>
    </row>
    <row r="387" spans="21:22" x14ac:dyDescent="0.25">
      <c r="U387" s="25"/>
      <c r="V387" s="25"/>
    </row>
    <row r="388" spans="21:22" x14ac:dyDescent="0.25">
      <c r="U388" s="25"/>
      <c r="V388" s="25"/>
    </row>
    <row r="389" spans="21:22" x14ac:dyDescent="0.25">
      <c r="U389" s="25"/>
      <c r="V389" s="25"/>
    </row>
    <row r="390" spans="21:22" x14ac:dyDescent="0.25">
      <c r="U390" s="25"/>
      <c r="V390" s="25"/>
    </row>
    <row r="391" spans="21:22" x14ac:dyDescent="0.25">
      <c r="U391" s="25"/>
      <c r="V391" s="25"/>
    </row>
    <row r="392" spans="21:22" x14ac:dyDescent="0.25">
      <c r="U392" s="25"/>
      <c r="V392" s="25"/>
    </row>
    <row r="393" spans="21:22" x14ac:dyDescent="0.25">
      <c r="U393" s="25"/>
      <c r="V393" s="25"/>
    </row>
    <row r="394" spans="21:22" x14ac:dyDescent="0.25">
      <c r="U394" s="25"/>
      <c r="V394" s="25"/>
    </row>
    <row r="395" spans="21:22" x14ac:dyDescent="0.25">
      <c r="U395" s="25"/>
      <c r="V395" s="25"/>
    </row>
    <row r="396" spans="21:22" x14ac:dyDescent="0.25">
      <c r="U396" s="25"/>
      <c r="V396" s="25"/>
    </row>
    <row r="397" spans="21:22" x14ac:dyDescent="0.25">
      <c r="U397" s="25"/>
      <c r="V397" s="25"/>
    </row>
    <row r="398" spans="21:22" x14ac:dyDescent="0.25">
      <c r="U398" s="25"/>
      <c r="V398" s="25"/>
    </row>
    <row r="399" spans="21:22" x14ac:dyDescent="0.25">
      <c r="U399" s="25"/>
      <c r="V399" s="25"/>
    </row>
    <row r="400" spans="21:22" x14ac:dyDescent="0.25">
      <c r="U400" s="25"/>
      <c r="V400" s="25"/>
    </row>
    <row r="401" spans="21:22" x14ac:dyDescent="0.25">
      <c r="U401" s="25"/>
      <c r="V401" s="25"/>
    </row>
    <row r="402" spans="21:22" x14ac:dyDescent="0.25">
      <c r="U402" s="25"/>
      <c r="V402" s="25"/>
    </row>
    <row r="403" spans="21:22" x14ac:dyDescent="0.25">
      <c r="U403" s="25"/>
      <c r="V403" s="25"/>
    </row>
    <row r="404" spans="21:22" x14ac:dyDescent="0.25">
      <c r="U404" s="25"/>
      <c r="V404" s="25"/>
    </row>
    <row r="405" spans="21:22" x14ac:dyDescent="0.25">
      <c r="U405" s="25"/>
      <c r="V405" s="25"/>
    </row>
    <row r="406" spans="21:22" x14ac:dyDescent="0.25">
      <c r="U406" s="25"/>
      <c r="V406" s="25"/>
    </row>
    <row r="407" spans="21:22" x14ac:dyDescent="0.25">
      <c r="U407" s="25"/>
      <c r="V407" s="25"/>
    </row>
    <row r="408" spans="21:22" x14ac:dyDescent="0.25">
      <c r="U408" s="25"/>
      <c r="V408" s="25"/>
    </row>
    <row r="409" spans="21:22" x14ac:dyDescent="0.25">
      <c r="U409" s="25"/>
      <c r="V409" s="25"/>
    </row>
    <row r="410" spans="21:22" x14ac:dyDescent="0.25">
      <c r="U410" s="25"/>
      <c r="V410" s="25"/>
    </row>
    <row r="411" spans="21:22" x14ac:dyDescent="0.25">
      <c r="U411" s="25"/>
      <c r="V411" s="25"/>
    </row>
    <row r="412" spans="21:22" x14ac:dyDescent="0.25">
      <c r="U412" s="25"/>
      <c r="V412" s="25"/>
    </row>
    <row r="413" spans="21:22" x14ac:dyDescent="0.25">
      <c r="U413" s="25"/>
      <c r="V413" s="25"/>
    </row>
    <row r="414" spans="21:22" x14ac:dyDescent="0.25">
      <c r="U414" s="25"/>
      <c r="V414" s="25"/>
    </row>
    <row r="415" spans="21:22" x14ac:dyDescent="0.25">
      <c r="U415" s="25"/>
      <c r="V415" s="25"/>
    </row>
    <row r="416" spans="21:22" x14ac:dyDescent="0.25">
      <c r="U416" s="25"/>
      <c r="V416" s="25"/>
    </row>
    <row r="417" spans="21:22" x14ac:dyDescent="0.25">
      <c r="U417" s="25"/>
      <c r="V417" s="25"/>
    </row>
    <row r="418" spans="21:22" x14ac:dyDescent="0.25">
      <c r="U418" s="25"/>
      <c r="V418" s="25"/>
    </row>
    <row r="419" spans="21:22" x14ac:dyDescent="0.25">
      <c r="U419" s="25"/>
      <c r="V419" s="25"/>
    </row>
    <row r="420" spans="21:22" x14ac:dyDescent="0.25">
      <c r="U420" s="25"/>
      <c r="V420" s="25"/>
    </row>
    <row r="421" spans="21:22" x14ac:dyDescent="0.25">
      <c r="U421" s="25"/>
      <c r="V421" s="25"/>
    </row>
    <row r="422" spans="21:22" x14ac:dyDescent="0.25">
      <c r="U422" s="25"/>
      <c r="V422" s="25"/>
    </row>
    <row r="423" spans="21:22" x14ac:dyDescent="0.25">
      <c r="U423" s="25"/>
      <c r="V423" s="25"/>
    </row>
    <row r="424" spans="21:22" x14ac:dyDescent="0.25">
      <c r="U424" s="25"/>
      <c r="V424" s="25"/>
    </row>
    <row r="425" spans="21:22" x14ac:dyDescent="0.25">
      <c r="U425" s="25"/>
      <c r="V425" s="25"/>
    </row>
    <row r="426" spans="21:22" x14ac:dyDescent="0.25">
      <c r="U426" s="25"/>
      <c r="V426" s="25"/>
    </row>
    <row r="427" spans="21:22" x14ac:dyDescent="0.25">
      <c r="U427" s="25"/>
      <c r="V427" s="25"/>
    </row>
    <row r="428" spans="21:22" x14ac:dyDescent="0.25">
      <c r="U428" s="25"/>
      <c r="V428" s="25"/>
    </row>
    <row r="429" spans="21:22" x14ac:dyDescent="0.25">
      <c r="U429" s="25"/>
      <c r="V429" s="25"/>
    </row>
    <row r="430" spans="21:22" x14ac:dyDescent="0.25">
      <c r="U430" s="25"/>
      <c r="V430" s="25"/>
    </row>
    <row r="431" spans="21:22" x14ac:dyDescent="0.25">
      <c r="U431" s="25"/>
      <c r="V431" s="25"/>
    </row>
    <row r="432" spans="21:22" x14ac:dyDescent="0.25">
      <c r="U432" s="25"/>
      <c r="V432" s="25"/>
    </row>
    <row r="433" spans="21:22" x14ac:dyDescent="0.25">
      <c r="U433" s="25"/>
      <c r="V433" s="25"/>
    </row>
    <row r="434" spans="21:22" x14ac:dyDescent="0.25">
      <c r="U434" s="25"/>
      <c r="V434" s="25"/>
    </row>
    <row r="435" spans="21:22" x14ac:dyDescent="0.25">
      <c r="U435" s="25"/>
      <c r="V435" s="25"/>
    </row>
    <row r="436" spans="21:22" x14ac:dyDescent="0.25">
      <c r="U436" s="25"/>
      <c r="V436" s="25"/>
    </row>
    <row r="437" spans="21:22" x14ac:dyDescent="0.25">
      <c r="U437" s="25"/>
      <c r="V437" s="25"/>
    </row>
    <row r="438" spans="21:22" x14ac:dyDescent="0.25">
      <c r="U438" s="25"/>
      <c r="V438" s="25"/>
    </row>
    <row r="439" spans="21:22" x14ac:dyDescent="0.25">
      <c r="U439" s="25"/>
      <c r="V439" s="25"/>
    </row>
    <row r="440" spans="21:22" x14ac:dyDescent="0.25">
      <c r="U440" s="25"/>
      <c r="V440" s="25"/>
    </row>
    <row r="441" spans="21:22" x14ac:dyDescent="0.25">
      <c r="U441" s="25"/>
      <c r="V441" s="25"/>
    </row>
    <row r="442" spans="21:22" x14ac:dyDescent="0.25">
      <c r="U442" s="25"/>
      <c r="V442" s="25"/>
    </row>
    <row r="443" spans="21:22" x14ac:dyDescent="0.25">
      <c r="U443" s="25"/>
      <c r="V443" s="25"/>
    </row>
    <row r="444" spans="21:22" x14ac:dyDescent="0.25">
      <c r="U444" s="25"/>
      <c r="V444" s="25"/>
    </row>
    <row r="445" spans="21:22" x14ac:dyDescent="0.25">
      <c r="U445" s="25"/>
      <c r="V445" s="25"/>
    </row>
    <row r="446" spans="21:22" x14ac:dyDescent="0.25">
      <c r="U446" s="25"/>
      <c r="V446" s="25"/>
    </row>
    <row r="447" spans="21:22" x14ac:dyDescent="0.25">
      <c r="U447" s="25"/>
      <c r="V447" s="25"/>
    </row>
    <row r="448" spans="21:22" x14ac:dyDescent="0.25">
      <c r="U448" s="25"/>
      <c r="V448" s="25"/>
    </row>
    <row r="449" spans="21:22" x14ac:dyDescent="0.25">
      <c r="U449" s="25"/>
      <c r="V449" s="25"/>
    </row>
    <row r="450" spans="21:22" x14ac:dyDescent="0.25">
      <c r="U450" s="25"/>
      <c r="V450" s="25"/>
    </row>
    <row r="451" spans="21:22" x14ac:dyDescent="0.25">
      <c r="U451" s="25"/>
      <c r="V451" s="25"/>
    </row>
    <row r="452" spans="21:22" x14ac:dyDescent="0.25">
      <c r="U452" s="25"/>
      <c r="V452" s="25"/>
    </row>
    <row r="453" spans="21:22" x14ac:dyDescent="0.25">
      <c r="U453" s="25"/>
      <c r="V453" s="25"/>
    </row>
    <row r="454" spans="21:22" x14ac:dyDescent="0.25">
      <c r="U454" s="25"/>
      <c r="V454" s="25"/>
    </row>
    <row r="455" spans="21:22" x14ac:dyDescent="0.25">
      <c r="U455" s="25"/>
      <c r="V455" s="25"/>
    </row>
    <row r="456" spans="21:22" x14ac:dyDescent="0.25">
      <c r="U456" s="25"/>
      <c r="V456" s="25"/>
    </row>
    <row r="457" spans="21:22" x14ac:dyDescent="0.25">
      <c r="U457" s="25"/>
      <c r="V457" s="25"/>
    </row>
    <row r="458" spans="21:22" x14ac:dyDescent="0.25">
      <c r="U458" s="25"/>
      <c r="V458" s="25"/>
    </row>
    <row r="459" spans="21:22" x14ac:dyDescent="0.25">
      <c r="U459" s="25"/>
      <c r="V459" s="25"/>
    </row>
    <row r="460" spans="21:22" x14ac:dyDescent="0.25">
      <c r="U460" s="25"/>
      <c r="V460" s="25"/>
    </row>
    <row r="461" spans="21:22" x14ac:dyDescent="0.25">
      <c r="U461" s="25"/>
      <c r="V461" s="25"/>
    </row>
    <row r="462" spans="21:22" x14ac:dyDescent="0.25">
      <c r="U462" s="25"/>
      <c r="V462" s="25"/>
    </row>
    <row r="463" spans="21:22" x14ac:dyDescent="0.25">
      <c r="U463" s="25"/>
      <c r="V463" s="25"/>
    </row>
    <row r="464" spans="21:22" x14ac:dyDescent="0.25">
      <c r="U464" s="25"/>
      <c r="V464" s="25"/>
    </row>
    <row r="465" spans="21:22" x14ac:dyDescent="0.25">
      <c r="U465" s="25"/>
      <c r="V465" s="25"/>
    </row>
    <row r="466" spans="21:22" x14ac:dyDescent="0.25">
      <c r="U466" s="25"/>
      <c r="V466" s="25"/>
    </row>
    <row r="467" spans="21:22" x14ac:dyDescent="0.25">
      <c r="U467" s="25"/>
      <c r="V467" s="25"/>
    </row>
    <row r="468" spans="21:22" x14ac:dyDescent="0.25">
      <c r="U468" s="25"/>
      <c r="V468" s="25"/>
    </row>
    <row r="469" spans="21:22" x14ac:dyDescent="0.25">
      <c r="U469" s="25"/>
      <c r="V469" s="25"/>
    </row>
    <row r="470" spans="21:22" x14ac:dyDescent="0.25">
      <c r="U470" s="25"/>
      <c r="V470" s="25"/>
    </row>
    <row r="471" spans="21:22" x14ac:dyDescent="0.25">
      <c r="U471" s="25"/>
      <c r="V471" s="25"/>
    </row>
    <row r="472" spans="21:22" x14ac:dyDescent="0.25">
      <c r="U472" s="25"/>
      <c r="V472" s="25"/>
    </row>
    <row r="473" spans="21:22" x14ac:dyDescent="0.25">
      <c r="U473" s="25"/>
      <c r="V473" s="25"/>
    </row>
    <row r="474" spans="21:22" x14ac:dyDescent="0.25">
      <c r="U474" s="25"/>
      <c r="V474" s="25"/>
    </row>
    <row r="475" spans="21:22" x14ac:dyDescent="0.25">
      <c r="U475" s="25"/>
      <c r="V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3" sqref="C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491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254456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91134388.962500006</v>
      </c>
      <c r="G15" s="29">
        <f t="shared" si="0"/>
        <v>1865611.037499994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254456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874000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91134388.962500006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3228103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148134388.96250001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2018-03-21T20:09:06Z</dcterms:modified>
</cp:coreProperties>
</file>