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D62" i="42" l="1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s="1"/>
  <c r="D245" i="15" s="1"/>
  <c r="D244" i="15" s="1"/>
  <c r="D243" i="15" s="1"/>
  <c r="D242" i="15" s="1"/>
  <c r="D241" i="15" s="1"/>
  <c r="D240" i="15" s="1"/>
  <c r="D239" i="15" s="1"/>
  <c r="D238" i="15" s="1"/>
  <c r="D237" i="15" s="1"/>
  <c r="F240" i="15" l="1"/>
  <c r="F239" i="15"/>
  <c r="B263" i="15"/>
  <c r="Z73" i="18" l="1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E161" i="36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50" i="13" l="1"/>
  <c r="G149" i="13"/>
  <c r="G148" i="13"/>
  <c r="G147" i="13"/>
  <c r="G146" i="13"/>
  <c r="E94" i="36"/>
  <c r="O63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L19" i="18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E104" i="36"/>
  <c r="E103" i="36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231" i="15" l="1"/>
  <c r="F232" i="15"/>
  <c r="D62" i="38"/>
  <c r="D230" i="15" l="1"/>
  <c r="F231" i="15"/>
  <c r="G77" i="36"/>
  <c r="G76" i="36"/>
  <c r="D229" i="15" l="1"/>
  <c r="F230" i="15"/>
  <c r="L107" i="36"/>
  <c r="L104" i="36"/>
  <c r="L101" i="36"/>
  <c r="L98" i="36"/>
  <c r="L95" i="36"/>
  <c r="L92" i="36"/>
  <c r="L89" i="36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N35" i="18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<sst xmlns="http://schemas.openxmlformats.org/spreadsheetml/2006/main" count="8291" uniqueCount="3887">
  <si>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</si>
  <si>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</si>
  <si>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</si>
  <si>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</si>
  <si>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</si>
  <si>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</si>
  <si>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</si>
  <si>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</si>
  <si>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</si>
  <si>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</si>
  <si>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</si>
  <si>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</si>
  <si>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</si>
  <si>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</si>
  <si>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</si>
  <si>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</si>
  <si>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</si>
  <si>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</si>
  <si>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</si>
  <si>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</si>
  <si>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</si>
  <si>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</si>
  <si>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</si>
  <si>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</si>
  <si>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</si>
  <si>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</si>
  <si>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</si>
  <si>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</si>
  <si>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</si>
  <si>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</si>
  <si>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</si>
  <si>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</si>
  <si>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</si>
  <si>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</si>
  <si>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</si>
  <si>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</si>
  <si>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</si>
  <si>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</si>
  <si>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</si>
  <si>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</si>
  <si>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</si>
  <si>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</si>
  <si>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</si>
  <si>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</si>
  <si>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</si>
  <si>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</si>
  <si>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</si>
  <si>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</si>
  <si>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</si>
  <si>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</si>
  <si>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</si>
  <si>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</si>
  <si>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</si>
  <si>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</si>
  <si>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</si>
  <si>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</si>
  <si>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</si>
  <si>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</si>
  <si>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</si>
  <si>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</si>
  <si>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</si>
  <si>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</si>
  <si>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</si>
  <si>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</si>
  <si>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</si>
  <si>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</si>
  <si>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</si>
  <si>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</si>
  <si>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</si>
  <si>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</si>
  <si>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</si>
  <si>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</si>
  <si>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</si>
  <si>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</si>
  <si>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</si>
  <si>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</si>
  <si>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</si>
  <si>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</si>
  <si>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</si>
  <si>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</si>
  <si>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</si>
  <si>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</si>
  <si>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</si>
  <si>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</si>
  <si>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</si>
  <si>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</si>
  <si>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</si>
  <si>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</si>
  <si>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</si>
  <si>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</si>
  <si>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</si>
  <si>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</si>
  <si>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</si>
  <si>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</si>
  <si>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</si>
  <si>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</si>
  <si>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</si>
  <si>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</si>
  <si>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</si>
  <si>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</si>
  <si>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</si>
  <si>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</si>
  <si>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</si>
  <si>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</si>
  <si>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</si>
  <si>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</si>
  <si>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</si>
  <si>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</si>
  <si>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</si>
  <si>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</si>
  <si>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</si>
  <si>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</si>
  <si>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</si>
  <si>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</si>
  <si>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</si>
  <si>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</si>
  <si>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</si>
  <si>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</si>
  <si>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</si>
  <si>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</si>
  <si>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</si>
  <si>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</si>
  <si>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</si>
  <si>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</si>
  <si>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</si>
  <si>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</si>
  <si>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</si>
  <si>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</si>
  <si>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</si>
  <si>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</si>
  <si>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</si>
  <si>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</si>
  <si>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</si>
  <si>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</si>
  <si>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</si>
  <si>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</si>
  <si>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</si>
  <si>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</si>
  <si>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</si>
  <si>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</si>
  <si>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</si>
  <si>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</si>
  <si>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</si>
  <si>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</si>
  <si>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</si>
  <si>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</si>
  <si>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</si>
  <si>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</si>
  <si>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</si>
  <si>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</si>
  <si>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</si>
  <si>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</si>
  <si>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</si>
  <si>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</si>
  <si>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</si>
  <si>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</si>
  <si>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</si>
  <si>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</si>
  <si>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</si>
  <si>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</si>
  <si>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</si>
  <si>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</si>
  <si>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</si>
  <si>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</si>
  <si>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</si>
  <si>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</si>
  <si>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</si>
  <si>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</si>
  <si>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</si>
  <si>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</si>
  <si>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</si>
  <si>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</si>
  <si>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</si>
  <si>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</si>
  <si>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</si>
  <si>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</si>
  <si>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</si>
  <si>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</si>
  <si>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</si>
  <si>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</si>
  <si>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</si>
  <si>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</si>
  <si>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</si>
  <si>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</si>
  <si>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</si>
  <si>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</si>
  <si>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</si>
  <si>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</si>
  <si>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</si>
  <si>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</si>
  <si>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</si>
  <si>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</si>
  <si>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</si>
  <si>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</si>
  <si>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</si>
  <si>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</si>
  <si>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</si>
  <si>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</si>
  <si>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</si>
  <si>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</si>
  <si>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</si>
  <si>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</si>
  <si>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</si>
  <si>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</si>
  <si>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</si>
  <si>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</si>
  <si>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</si>
  <si>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</si>
  <si>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</si>
  <si>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</si>
  <si>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</si>
  <si>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</si>
  <si>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</si>
  <si>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</si>
  <si>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</si>
  <si>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</si>
  <si>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</si>
  <si>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</si>
  <si>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</si>
  <si>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</si>
  <si>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</si>
  <si>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</si>
  <si>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</si>
  <si>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</si>
  <si>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</si>
  <si>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</si>
  <si>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</si>
  <si>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</si>
  <si>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</si>
  <si>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</si>
  <si>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</si>
  <si>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</si>
  <si>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</si>
  <si>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</si>
  <si>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</si>
  <si>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</si>
  <si>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</si>
  <si>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</si>
  <si>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</si>
  <si>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</si>
  <si>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</si>
  <si>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</si>
  <si>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</si>
  <si>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</si>
  <si>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</si>
  <si>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</si>
  <si>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</si>
  <si>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</si>
  <si>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</si>
  <si>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</si>
  <si>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</si>
  <si>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</si>
  <si>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</si>
  <si>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</si>
  <si>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</si>
  <si>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</si>
  <si>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</si>
  <si>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</si>
  <si>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</si>
  <si>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</si>
  <si>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</si>
  <si>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</si>
  <si>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</si>
  <si>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</si>
  <si>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</si>
  <si>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</si>
  <si>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</si>
  <si>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</si>
  <si>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</si>
  <si>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</si>
  <si>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</si>
  <si>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</si>
  <si>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</si>
  <si>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</si>
  <si>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</si>
  <si>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</si>
  <si>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</si>
  <si>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</si>
  <si>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</si>
  <si>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</si>
  <si>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</si>
  <si>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</si>
  <si>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</si>
  <si>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</si>
  <si>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</si>
  <si>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</si>
  <si>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</si>
  <si>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</si>
  <si>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</si>
  <si>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</si>
  <si>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</si>
  <si>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</si>
  <si>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</si>
  <si>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</si>
  <si>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</si>
  <si>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</si>
  <si>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</si>
  <si>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</si>
  <si>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</si>
  <si>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</si>
  <si>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</si>
  <si>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</si>
  <si>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</si>
  <si>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</si>
  <si>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</si>
  <si>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</si>
  <si>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</si>
  <si>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</si>
  <si>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</si>
  <si>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</si>
  <si>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</si>
  <si>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</si>
  <si>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</si>
  <si>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</si>
  <si>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</si>
  <si>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</si>
  <si>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</si>
  <si>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</si>
  <si>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</si>
  <si>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</si>
  <si>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</si>
  <si>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</si>
  <si>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</si>
  <si>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</si>
  <si>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</si>
  <si>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</si>
  <si>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</si>
  <si>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</si>
  <si>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</si>
  <si>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</si>
  <si>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</si>
  <si>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</si>
  <si>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</si>
  <si>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</si>
  <si>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</si>
  <si>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</si>
  <si>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</si>
  <si>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</si>
  <si>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</si>
  <si>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</si>
  <si>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</si>
  <si>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</si>
  <si>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</si>
  <si>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</si>
  <si>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</si>
  <si>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</si>
  <si>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</si>
  <si>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</si>
  <si>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</si>
  <si>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</si>
  <si>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</si>
  <si>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</si>
  <si>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</si>
  <si>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</si>
  <si>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</si>
  <si>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</si>
  <si>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</si>
  <si>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</si>
  <si>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</si>
  <si>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</si>
  <si>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</si>
  <si>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</si>
  <si>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</si>
  <si>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</si>
  <si>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</si>
  <si>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</si>
  <si>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</si>
  <si>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</si>
  <si>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</si>
  <si>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</si>
  <si>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</si>
  <si>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</si>
  <si>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</si>
  <si>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</si>
  <si>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</si>
  <si>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</si>
  <si>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</si>
  <si>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</si>
  <si>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</si>
  <si>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</si>
  <si>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</si>
  <si>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</si>
  <si>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</si>
  <si>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</si>
  <si>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</si>
  <si>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</si>
  <si>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</si>
  <si>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</si>
  <si>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</si>
  <si>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</si>
  <si>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</si>
  <si>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</si>
  <si>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</si>
  <si>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</si>
  <si>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</si>
  <si>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</si>
  <si>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</si>
  <si>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</si>
  <si>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</si>
  <si>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</si>
  <si>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</si>
  <si>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</si>
  <si>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</si>
  <si>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</si>
  <si>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</si>
  <si>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</si>
  <si>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</si>
  <si>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</si>
  <si>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</si>
  <si>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</si>
  <si>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</si>
  <si>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</si>
  <si>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</si>
  <si>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</si>
  <si>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</si>
  <si>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</si>
  <si>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</si>
  <si>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</si>
  <si>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</si>
  <si>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</si>
  <si>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</si>
  <si>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</si>
  <si>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</si>
  <si>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</si>
  <si>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</si>
  <si>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</si>
  <si>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</si>
  <si>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</si>
  <si>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</si>
  <si>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</si>
  <si>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</si>
  <si>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</si>
  <si>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</si>
  <si>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</si>
  <si>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</si>
  <si>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</si>
  <si>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</si>
  <si>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</si>
  <si>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</si>
  <si>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</si>
  <si>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</si>
  <si>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</si>
  <si>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</si>
  <si>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</si>
  <si>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</si>
  <si>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</si>
  <si>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</si>
  <si>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</si>
  <si>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</si>
  <si>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</si>
  <si>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</si>
  <si>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</si>
  <si>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</si>
  <si>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</si>
  <si>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</si>
  <si>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</si>
  <si>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</si>
  <si>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</si>
  <si>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</si>
  <si>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</si>
  <si>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</si>
  <si>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</si>
  <si>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</si>
  <si>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</si>
  <si>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</si>
  <si>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</si>
  <si>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</si>
  <si>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</si>
  <si>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</si>
  <si>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</si>
  <si>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</si>
  <si>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</si>
  <si>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</si>
  <si>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</si>
  <si>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</si>
  <si>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</si>
  <si>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</si>
  <si>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</si>
  <si>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</si>
  <si>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</si>
  <si>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</si>
  <si>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</si>
  <si>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</si>
  <si>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</si>
  <si>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</si>
  <si>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</si>
  <si>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</si>
  <si>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</si>
  <si>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</si>
  <si>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</si>
  <si>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</si>
  <si>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</si>
  <si>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</si>
  <si>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</si>
  <si>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</si>
  <si>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</si>
  <si>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</si>
  <si>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</si>
  <si>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</si>
  <si>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</si>
  <si>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</si>
  <si>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</si>
  <si>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</si>
  <si>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</si>
  <si>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</si>
  <si>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</si>
  <si>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</si>
  <si>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</si>
  <si>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</si>
  <si>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</si>
  <si>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</si>
  <si>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</si>
  <si>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</si>
  <si>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</si>
  <si>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</si>
  <si>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</si>
  <si>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</si>
  <si>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</si>
  <si>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</si>
  <si>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</si>
  <si>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</si>
  <si>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</si>
  <si>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</si>
  <si>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</si>
  <si>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</si>
  <si>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</si>
  <si>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</si>
  <si>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</si>
  <si>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</si>
  <si>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</si>
  <si>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</si>
  <si>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</si>
  <si>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</si>
  <si>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</si>
  <si>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</si>
  <si>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</si>
  <si>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</si>
  <si>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</si>
  <si>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</si>
  <si>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</si>
  <si>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</si>
  <si>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</si>
  <si>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</si>
  <si>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</si>
  <si>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</si>
  <si>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</si>
  <si>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</si>
  <si>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</si>
  <si>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</si>
  <si>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</si>
  <si>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</si>
  <si>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</si>
  <si>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</si>
  <si>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</si>
  <si>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</si>
  <si>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</si>
  <si>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</si>
  <si>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</si>
  <si>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</si>
  <si>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</si>
  <si>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</si>
  <si>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</si>
  <si>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</si>
  <si>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</si>
  <si>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</si>
  <si>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</si>
  <si>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</si>
  <si>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</si>
  <si>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</si>
  <si>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</si>
  <si>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</si>
  <si>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</si>
  <si>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</si>
  <si>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</si>
  <si>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</si>
  <si>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</si>
  <si>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</si>
  <si>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</si>
  <si>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</si>
  <si>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</si>
  <si>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</si>
  <si>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</si>
  <si>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</si>
  <si>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</si>
  <si>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</si>
  <si>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</si>
  <si>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</si>
  <si>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</si>
  <si>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</si>
  <si>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</si>
  <si>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</si>
  <si>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</si>
  <si>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</si>
  <si>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</si>
  <si>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</si>
  <si>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</si>
  <si>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</si>
  <si>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</si>
  <si>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</si>
  <si>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</si>
  <si>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</si>
  <si>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</si>
  <si>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</si>
  <si>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</si>
  <si>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</si>
  <si>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</si>
  <si>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</si>
  <si>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</si>
  <si>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</si>
  <si>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</si>
  <si>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</si>
  <si>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</si>
  <si>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</si>
  <si>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</si>
  <si>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</si>
  <si>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</si>
  <si>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</si>
  <si>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</si>
  <si>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</si>
  <si>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</si>
  <si>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</si>
  <si>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</si>
  <si>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</si>
  <si>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</si>
  <si>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</si>
  <si>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</si>
  <si>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</si>
  <si>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</si>
  <si>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</si>
  <si>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</si>
  <si>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</si>
  <si>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</si>
  <si>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</si>
  <si>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</si>
  <si>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</si>
  <si>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</si>
  <si>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</si>
  <si>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</si>
  <si>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</si>
  <si>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</si>
  <si>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</si>
  <si>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</si>
  <si>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</si>
  <si>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</si>
  <si>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</si>
  <si>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</si>
  <si>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</si>
  <si>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</si>
  <si>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</si>
  <si>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</si>
  <si>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</si>
  <si>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</si>
  <si>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</si>
  <si>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</si>
  <si>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</si>
  <si>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</si>
  <si>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</si>
  <si>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</si>
  <si>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</si>
  <si>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</si>
  <si>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</si>
  <si>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</si>
  <si>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</si>
  <si>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</si>
  <si>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</si>
  <si>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</si>
  <si>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</si>
  <si>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</si>
  <si>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</si>
  <si>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</si>
  <si>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</si>
  <si>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</si>
  <si>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</si>
  <si>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</si>
  <si>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</si>
  <si>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</si>
  <si>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</si>
  <si>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</si>
  <si>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</si>
  <si>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</si>
  <si>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</si>
  <si>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</si>
  <si>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</si>
  <si>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</si>
  <si>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</si>
  <si>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</si>
  <si>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</si>
  <si>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</si>
  <si>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</si>
  <si>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</si>
  <si>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</si>
  <si>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</si>
  <si>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</si>
  <si>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</si>
  <si>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</si>
  <si>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</si>
  <si>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</si>
  <si>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</si>
  <si>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</si>
  <si>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</si>
  <si>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</si>
  <si>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</si>
  <si>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</si>
  <si>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</si>
  <si>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</si>
  <si>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</si>
  <si>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</si>
  <si>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</si>
  <si>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</si>
  <si>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</si>
  <si>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</si>
  <si>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</si>
  <si>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</si>
  <si>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</si>
  <si>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</si>
  <si>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</si>
  <si>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</si>
  <si>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</si>
  <si>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</si>
  <si>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</si>
  <si>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</si>
  <si>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</si>
  <si>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</si>
  <si>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</si>
  <si>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</si>
  <si>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</si>
  <si>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</si>
  <si>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</si>
  <si>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</si>
  <si>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</si>
  <si>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</si>
  <si>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</si>
  <si>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</si>
  <si>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</si>
  <si>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</si>
  <si>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</si>
  <si>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</si>
  <si>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</si>
  <si>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</si>
  <si>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</si>
  <si>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</si>
  <si>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</si>
  <si>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</si>
  <si>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</si>
  <si>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</si>
  <si>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</si>
  <si>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</si>
  <si>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</si>
  <si>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</si>
  <si>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</si>
  <si>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</si>
  <si>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</si>
  <si>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</si>
  <si>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</si>
  <si>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</si>
  <si>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</si>
  <si>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</si>
  <si>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</si>
  <si>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</si>
  <si>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</si>
  <si>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</si>
  <si>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</si>
  <si>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</si>
  <si>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</si>
  <si>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</si>
  <si>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</si>
  <si>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</si>
  <si>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</si>
  <si>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</si>
  <si>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</si>
  <si>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</si>
  <si>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</si>
  <si>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</si>
  <si>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</si>
  <si>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</si>
  <si>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</si>
  <si>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</si>
  <si>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</si>
  <si>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</si>
  <si>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</si>
  <si>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</si>
  <si>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</si>
  <si>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</si>
  <si>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</si>
  <si>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</si>
  <si>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</si>
  <si>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</si>
  <si>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</si>
  <si>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</si>
  <si>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</si>
  <si>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</si>
  <si>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</si>
  <si>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</si>
  <si>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</si>
  <si>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</si>
  <si>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</si>
  <si>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</si>
  <si>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</si>
  <si>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</si>
  <si>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</si>
  <si>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</si>
  <si>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</si>
  <si>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</si>
  <si>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</si>
  <si>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</si>
  <si>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</si>
  <si>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</si>
  <si>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</si>
  <si>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</si>
  <si>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</si>
  <si>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</si>
  <si>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</si>
  <si>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</si>
  <si>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</si>
  <si>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</si>
  <si>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</si>
  <si>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</si>
  <si>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</si>
  <si>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</si>
  <si>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</si>
  <si>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</si>
  <si>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</si>
  <si>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</si>
  <si>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</si>
  <si>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</si>
  <si>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</si>
  <si>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</si>
  <si>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</si>
  <si>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</si>
  <si>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</si>
  <si>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</si>
  <si>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</si>
  <si>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</si>
  <si>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</si>
  <si>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</si>
  <si>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</si>
  <si>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</si>
  <si>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</si>
  <si>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</si>
  <si>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</si>
  <si>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</si>
  <si>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</si>
  <si>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</si>
  <si>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</si>
  <si>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</si>
  <si>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</si>
  <si>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</si>
  <si>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</si>
  <si>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</si>
  <si>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</si>
  <si>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</si>
  <si>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</si>
  <si>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</si>
  <si>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</si>
  <si>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</si>
  <si>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</si>
  <si>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</si>
  <si>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</si>
  <si>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</si>
  <si>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</si>
  <si>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</si>
  <si>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</si>
  <si>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</si>
  <si>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</si>
  <si>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</si>
  <si>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</si>
  <si>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</si>
  <si>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</si>
  <si>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</si>
  <si>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</si>
  <si>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</si>
  <si>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</si>
  <si>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</si>
  <si>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</si>
  <si>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</si>
  <si>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</si>
  <si>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</si>
  <si>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</si>
  <si>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</si>
  <si>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</si>
  <si>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</si>
  <si>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</si>
  <si>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</si>
  <si>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</si>
  <si>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</si>
  <si>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</si>
  <si>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</si>
  <si>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</si>
  <si>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</si>
  <si>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</si>
  <si>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</si>
  <si>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</si>
  <si>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</si>
  <si>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</si>
  <si>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</si>
  <si>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</si>
  <si>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</si>
  <si>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</si>
  <si>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</si>
  <si>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</si>
  <si>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</si>
  <si>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</si>
  <si>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</si>
  <si>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</si>
  <si>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</si>
  <si>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</si>
  <si>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</si>
  <si>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</si>
  <si>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</si>
  <si>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</si>
  <si>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</si>
  <si>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</si>
  <si>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</si>
  <si>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</si>
  <si>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</si>
  <si>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</si>
  <si>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</si>
  <si>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</si>
  <si>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</si>
  <si>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</si>
  <si>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</si>
  <si>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</si>
  <si>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</si>
  <si>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</si>
  <si>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</si>
  <si>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</si>
  <si>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</si>
  <si>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</si>
  <si>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</si>
  <si>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</si>
  <si>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</si>
  <si>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</si>
  <si>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</si>
  <si>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</si>
  <si>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</si>
  <si>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</si>
  <si>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</si>
  <si>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</si>
  <si>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</si>
  <si>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</si>
  <si>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</si>
  <si>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</si>
  <si>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</si>
  <si>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</si>
  <si>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</si>
  <si>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</si>
  <si>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</si>
  <si>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</si>
  <si>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</si>
  <si>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</si>
  <si>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</si>
  <si>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</si>
  <si>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</si>
  <si>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</si>
  <si>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</si>
  <si>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</si>
  <si>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</si>
  <si>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</si>
  <si>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</si>
  <si>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</si>
  <si>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</si>
  <si>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</si>
  <si>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</si>
  <si>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</si>
  <si>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</si>
  <si>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</si>
  <si>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</si>
  <si>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</si>
  <si>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</si>
  <si>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</si>
  <si>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</si>
  <si>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</si>
  <si>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</si>
  <si>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</si>
  <si>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</si>
  <si>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</si>
  <si>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</si>
  <si>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</si>
  <si>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</si>
  <si>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</si>
  <si>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</si>
  <si>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</si>
  <si>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</si>
  <si>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</si>
  <si>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</si>
  <si>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</si>
  <si>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</si>
  <si>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</si>
  <si>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</si>
  <si>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</si>
  <si>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</si>
  <si>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</si>
  <si>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</si>
  <si>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</si>
  <si>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</si>
  <si>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</si>
  <si>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</si>
  <si>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</si>
  <si>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</si>
  <si>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</si>
  <si>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</si>
  <si>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</si>
  <si>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</si>
  <si>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</si>
  <si>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</si>
  <si>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</si>
  <si>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</si>
  <si>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</si>
  <si>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</si>
  <si>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</si>
  <si>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</si>
  <si>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</si>
  <si>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</si>
  <si>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</si>
  <si>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</si>
  <si>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</si>
  <si>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</si>
  <si>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</si>
  <si>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</si>
  <si>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</si>
  <si>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</si>
  <si>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</si>
  <si>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</si>
  <si>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</si>
  <si>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</si>
  <si>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</si>
  <si>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</si>
  <si>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</si>
  <si>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</si>
  <si>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</si>
  <si>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</si>
  <si>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</si>
  <si>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</si>
  <si>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</si>
  <si>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</si>
  <si>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</si>
  <si>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</si>
  <si>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</si>
  <si>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</si>
  <si>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</si>
  <si>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</si>
  <si>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</si>
  <si>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</si>
  <si>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</si>
  <si>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</si>
  <si>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</si>
  <si>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</si>
  <si>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</si>
  <si>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</si>
  <si>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</si>
  <si>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</si>
  <si>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</si>
  <si>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</si>
  <si>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</si>
  <si>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</si>
  <si>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</si>
  <si>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</si>
  <si>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</si>
  <si>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</si>
  <si>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</si>
  <si>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</si>
  <si>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</si>
  <si>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</si>
  <si>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</si>
  <si>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</si>
  <si>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</si>
  <si>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</si>
  <si>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</si>
  <si>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</si>
  <si>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</si>
  <si>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</si>
  <si>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</si>
  <si>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</si>
  <si>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</si>
  <si>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</si>
  <si>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</si>
  <si>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</si>
  <si>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</si>
  <si>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</si>
  <si>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</si>
  <si>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</si>
  <si>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</si>
  <si>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</si>
  <si>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</si>
  <si>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</si>
  <si>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</si>
  <si>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</si>
  <si>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</si>
  <si>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</si>
  <si>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</si>
  <si>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</si>
  <si>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</si>
  <si>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</si>
  <si>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</si>
  <si>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</si>
  <si>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</si>
  <si>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</si>
  <si>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</si>
  <si>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</si>
  <si>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</si>
  <si>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</si>
  <si>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</si>
  <si>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</si>
  <si>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</si>
  <si>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</si>
  <si>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</si>
  <si>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</si>
  <si>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</si>
  <si>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</si>
  <si>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</si>
  <si>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</si>
  <si>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</si>
  <si>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</si>
  <si>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</si>
  <si>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</si>
  <si>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</si>
  <si>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</si>
  <si>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</si>
  <si>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</si>
  <si>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</si>
  <si>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</si>
  <si>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</si>
  <si>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</si>
  <si>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</si>
  <si>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</si>
  <si>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</si>
  <si>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</si>
  <si>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</si>
  <si>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</si>
  <si>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</si>
  <si>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</si>
  <si>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</si>
  <si>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</si>
  <si>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</si>
  <si>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</si>
  <si>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</si>
  <si>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</si>
  <si>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</si>
  <si>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</si>
  <si>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</si>
  <si>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</si>
  <si>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</si>
  <si>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</si>
  <si>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</si>
  <si>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</si>
  <si>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</si>
  <si>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</si>
  <si>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</si>
  <si>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</si>
  <si>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</si>
  <si>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</si>
  <si>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</si>
  <si>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</si>
  <si>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</si>
  <si>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</si>
  <si>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</si>
  <si>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</si>
  <si>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</si>
  <si>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</si>
  <si>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</si>
  <si>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</si>
  <si>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</si>
  <si>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</si>
  <si>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</si>
  <si>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</si>
  <si>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</si>
  <si>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</si>
  <si>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</si>
  <si>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</si>
  <si>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</si>
  <si>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</si>
  <si>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</si>
  <si>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</si>
  <si>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</si>
  <si>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</si>
  <si>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</si>
  <si>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</si>
  <si>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</si>
  <si>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</si>
  <si>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</si>
  <si>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</si>
  <si>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</si>
  <si>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</si>
  <si>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</si>
  <si>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</si>
  <si>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</si>
  <si>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</si>
  <si>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</si>
  <si>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</si>
  <si>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</si>
  <si>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</si>
  <si>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</si>
  <si>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</si>
  <si>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</si>
  <si>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</si>
  <si>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</si>
  <si>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</si>
  <si>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</si>
  <si>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</si>
  <si>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</si>
  <si>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</si>
  <si>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</si>
  <si>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</si>
  <si>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</si>
  <si>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</si>
  <si>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</si>
  <si>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</si>
  <si>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</si>
  <si>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</si>
  <si>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</si>
  <si>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</si>
  <si>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</si>
  <si>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</si>
  <si>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</si>
  <si>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</si>
  <si>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</si>
  <si>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</si>
  <si>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</si>
  <si>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</si>
  <si>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</si>
  <si>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</si>
  <si>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</si>
  <si>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</si>
  <si>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</si>
  <si>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</si>
  <si>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</si>
  <si>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</si>
  <si>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</si>
  <si>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</si>
  <si>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</si>
  <si>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</si>
  <si>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</si>
  <si>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</si>
  <si>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</si>
  <si>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</si>
  <si>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</si>
  <si>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</si>
  <si>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</si>
  <si>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</si>
  <si>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</si>
  <si>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</si>
  <si>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</si>
  <si>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</si>
  <si>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</si>
  <si>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</si>
  <si>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</si>
  <si>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</si>
  <si>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</si>
  <si>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</si>
  <si>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</si>
  <si>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</si>
  <si>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</si>
  <si>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</si>
  <si>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</si>
  <si>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</si>
  <si>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</si>
  <si>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</si>
  <si>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</si>
  <si>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</si>
  <si>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</si>
  <si>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</si>
  <si>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</si>
  <si>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</si>
  <si>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</si>
  <si>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</si>
  <si>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</si>
  <si>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</si>
  <si>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</si>
  <si>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</si>
  <si>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</si>
  <si>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</si>
  <si>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</si>
  <si>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</si>
  <si>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</si>
  <si>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</si>
  <si>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</si>
  <si>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</si>
  <si>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</si>
  <si>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</si>
  <si>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</si>
  <si>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</si>
  <si>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</si>
  <si>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</si>
  <si>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</si>
  <si>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</si>
  <si>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</si>
  <si>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</si>
  <si>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</si>
  <si>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</si>
  <si>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</si>
  <si>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</si>
  <si>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</si>
  <si>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</si>
  <si>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</si>
  <si>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</si>
  <si>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</si>
  <si>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</si>
  <si>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</si>
  <si>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</si>
  <si>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</si>
  <si>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</si>
  <si>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</si>
  <si>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</si>
  <si>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</si>
  <si>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</si>
  <si>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</si>
  <si>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</si>
  <si>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</si>
  <si>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</si>
  <si>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</si>
  <si>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</si>
  <si>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</si>
  <si>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</si>
  <si>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</si>
  <si>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</si>
  <si>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</si>
  <si>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</si>
  <si>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</si>
  <si>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</si>
  <si>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</si>
  <si>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</si>
  <si>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</si>
  <si>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</si>
  <si>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</si>
  <si>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</si>
  <si>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</si>
  <si>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</si>
  <si>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</si>
  <si>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</si>
  <si>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</si>
  <si>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</si>
  <si>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</si>
  <si>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</si>
  <si>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</si>
  <si>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</si>
  <si>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</si>
  <si>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</si>
  <si>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</si>
  <si>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</si>
  <si>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</si>
  <si>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</si>
  <si>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</si>
  <si>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</si>
  <si>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</si>
  <si>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</si>
  <si>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</si>
  <si>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</si>
  <si>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</si>
  <si>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</si>
  <si>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</si>
  <si>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</si>
  <si>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</si>
  <si>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</si>
  <si>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</si>
  <si>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</si>
  <si>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</si>
  <si>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</si>
  <si>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</si>
  <si>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</si>
  <si>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</si>
  <si>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</si>
  <si>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</si>
  <si>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</si>
  <si>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</si>
  <si>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</si>
  <si>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</si>
  <si>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</si>
  <si>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</si>
  <si>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</si>
  <si>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</si>
  <si>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</si>
  <si>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</si>
  <si>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</si>
  <si>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</si>
  <si>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</si>
  <si>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</si>
  <si>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</si>
  <si>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</si>
  <si>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</si>
  <si>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</si>
  <si>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</si>
  <si>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</si>
  <si>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</si>
  <si>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</si>
  <si>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</si>
  <si>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</si>
  <si>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</si>
  <si>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</si>
  <si>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</si>
  <si>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</si>
  <si>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</si>
  <si>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</si>
  <si>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</si>
  <si>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</si>
  <si>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</si>
  <si>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</si>
  <si>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</si>
  <si>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</si>
  <si>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</si>
  <si>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</si>
  <si>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</si>
  <si>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</si>
  <si>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</si>
  <si>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</si>
  <si>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</si>
  <si>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</si>
  <si>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</si>
  <si>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</si>
  <si>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</si>
  <si>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</si>
  <si>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</si>
  <si>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</si>
  <si>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</si>
  <si>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</si>
  <si>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</si>
  <si>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</si>
  <si>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</si>
  <si>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</si>
  <si>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</si>
  <si>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</si>
  <si>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</si>
  <si>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</si>
  <si>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</si>
  <si>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</si>
  <si>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</si>
  <si>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</si>
  <si>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</si>
  <si>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</si>
  <si>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</si>
  <si>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</si>
  <si>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</si>
  <si>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</si>
  <si>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</si>
  <si>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</si>
  <si>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</si>
  <si>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</si>
  <si>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</si>
  <si>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</si>
  <si>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</si>
  <si>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</si>
  <si>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</si>
  <si>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</si>
  <si>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</si>
  <si>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</si>
  <si>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</si>
  <si>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</si>
  <si>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</si>
  <si>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</si>
  <si>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</si>
  <si>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</si>
  <si>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</si>
  <si>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</si>
  <si>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</si>
  <si>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</si>
  <si>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</si>
  <si>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</si>
  <si>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</si>
  <si>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</si>
  <si>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</si>
  <si>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</si>
  <si>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</si>
  <si>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</si>
  <si>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</si>
  <si>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</si>
  <si>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</si>
  <si>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</si>
  <si>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</si>
  <si>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</si>
  <si>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</si>
  <si>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</si>
  <si>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</si>
  <si>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</si>
  <si>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</si>
  <si>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</si>
  <si>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</si>
  <si>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</si>
  <si>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</si>
  <si>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</si>
  <si>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</si>
  <si>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</si>
  <si>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</si>
  <si>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</si>
  <si>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</si>
  <si>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</si>
  <si>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</si>
  <si>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</si>
  <si>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</si>
  <si>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</si>
  <si>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</si>
  <si>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</si>
  <si>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</si>
  <si>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</si>
  <si>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</si>
  <si>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</si>
  <si>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</si>
  <si>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</si>
  <si>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</si>
  <si>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</si>
  <si>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</si>
  <si>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</si>
  <si>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</si>
  <si>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</si>
  <si>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</si>
  <si>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</si>
  <si>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</si>
  <si>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</si>
  <si>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</si>
  <si>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</si>
  <si>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</si>
  <si>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</si>
  <si>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</si>
  <si>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</si>
  <si>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</si>
  <si>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</si>
  <si>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</si>
  <si>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</si>
  <si>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</si>
  <si>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</si>
  <si>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</si>
  <si>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</si>
  <si>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</si>
  <si>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</si>
  <si>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</si>
  <si>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</si>
  <si>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</si>
  <si>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</si>
  <si>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</si>
  <si>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</si>
  <si>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</si>
  <si>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</si>
  <si>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</si>
  <si>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</si>
  <si>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</si>
  <si>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</si>
  <si>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</si>
  <si>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</si>
  <si>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</si>
  <si>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</si>
  <si>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</si>
  <si>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</si>
  <si>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</si>
  <si>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</si>
  <si>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</si>
  <si>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</si>
  <si>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</si>
  <si>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</si>
  <si>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</si>
  <si>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</si>
  <si>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</si>
  <si>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</si>
  <si>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</si>
  <si>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</si>
  <si>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</si>
  <si>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</si>
  <si>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</si>
  <si>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</si>
  <si>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</si>
  <si>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</si>
  <si>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</si>
  <si>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</si>
  <si>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</si>
  <si>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</si>
  <si>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</si>
  <si>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</si>
  <si>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</si>
  <si>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</si>
  <si>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</si>
  <si>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</si>
  <si>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</si>
  <si>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</si>
  <si>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</si>
  <si>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</si>
  <si>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</si>
  <si>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</si>
  <si>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</si>
  <si>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</si>
  <si>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</si>
  <si>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</si>
  <si>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</si>
  <si>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</si>
  <si>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</si>
  <si>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</si>
  <si>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</si>
  <si>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</si>
  <si>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</si>
  <si>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</si>
  <si>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</si>
  <si>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</si>
  <si>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</si>
  <si>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</si>
  <si>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</si>
  <si>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</si>
  <si>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</si>
  <si>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</si>
  <si>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</si>
  <si>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</si>
  <si>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</si>
  <si>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</si>
  <si>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</si>
  <si>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</si>
  <si>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</si>
  <si>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</si>
  <si>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</si>
  <si>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</si>
  <si>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</si>
  <si>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</si>
  <si>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</si>
  <si>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</si>
  <si>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</si>
  <si>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</si>
  <si>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</si>
  <si>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</si>
  <si>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</si>
  <si>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</si>
  <si>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</si>
  <si>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</si>
  <si>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</si>
  <si>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</si>
  <si>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</si>
  <si>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</si>
  <si>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</si>
  <si>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</si>
  <si>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</si>
  <si>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</si>
  <si>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</si>
  <si>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</si>
  <si>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</si>
  <si>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</si>
  <si>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</si>
  <si>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</si>
  <si>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</si>
  <si>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</si>
  <si>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</si>
  <si>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</si>
  <si>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</si>
  <si>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</si>
  <si>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</si>
  <si>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</si>
  <si>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</si>
  <si>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</si>
  <si>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</si>
  <si>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</si>
  <si>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</si>
  <si>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</si>
  <si>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</si>
  <si>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</si>
  <si>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</si>
  <si>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</si>
  <si>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</si>
  <si>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</si>
  <si>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</si>
  <si>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</si>
  <si>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</si>
  <si>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</si>
  <si>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</si>
  <si>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</si>
  <si>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</si>
  <si>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</si>
  <si>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</si>
  <si>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</si>
  <si>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</si>
  <si>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</si>
  <si>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</si>
  <si>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</si>
  <si>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</si>
  <si>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</si>
  <si>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</si>
  <si>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</si>
  <si>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</si>
  <si>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</si>
  <si>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</si>
  <si>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</si>
  <si>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</si>
  <si>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</si>
  <si>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</si>
  <si>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</si>
  <si>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</si>
  <si>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</si>
  <si>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</si>
  <si>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</si>
  <si>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</si>
  <si>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</si>
  <si>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</si>
  <si>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</si>
  <si>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</si>
  <si>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</si>
  <si>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</si>
  <si>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</si>
  <si>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</si>
  <si>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</si>
  <si>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</si>
  <si>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</si>
  <si>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</si>
  <si>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</si>
  <si>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</si>
  <si>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</si>
  <si>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</si>
  <si>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</si>
  <si>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</si>
  <si>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</si>
  <si>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</si>
  <si>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</si>
  <si>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</si>
  <si>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</si>
  <si>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</si>
  <si>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</si>
  <si>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</si>
  <si>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</si>
  <si>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</si>
  <si>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</si>
  <si>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</si>
  <si>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</si>
  <si>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</si>
  <si>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</si>
  <si>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</si>
  <si>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</si>
  <si>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</si>
  <si>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</si>
  <si>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</si>
  <si>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</si>
  <si>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</si>
  <si>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</si>
  <si>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</si>
  <si>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</si>
  <si>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</si>
  <si>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</si>
  <si>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</si>
  <si>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</si>
  <si>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</si>
  <si>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</si>
  <si>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</si>
  <si>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</si>
  <si>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</si>
  <si>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</si>
  <si>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</si>
  <si>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</si>
  <si>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</si>
  <si>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</si>
  <si>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</si>
  <si>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</si>
  <si>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</si>
  <si>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</si>
  <si>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</si>
  <si>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</si>
  <si>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</si>
  <si>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</si>
  <si>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</si>
  <si>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</si>
  <si>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</si>
  <si>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</si>
  <si>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</si>
  <si>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</si>
  <si>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</si>
  <si>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</si>
  <si>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</si>
  <si>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</si>
  <si>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</si>
  <si>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</si>
  <si>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</si>
  <si>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</si>
  <si>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</si>
  <si>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</si>
  <si>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</si>
  <si>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</si>
  <si>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</si>
  <si>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</si>
  <si>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</si>
  <si>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</si>
  <si>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</si>
  <si>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</si>
  <si>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</si>
  <si>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</si>
  <si>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</si>
  <si>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</si>
  <si>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</si>
  <si>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</si>
  <si>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</si>
  <si>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</si>
  <si>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</si>
  <si>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</si>
  <si>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</si>
  <si>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</si>
  <si>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</si>
  <si>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</si>
  <si>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</si>
  <si>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</si>
  <si>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</si>
  <si>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</si>
  <si>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</si>
  <si>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</si>
  <si>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</si>
  <si>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</si>
  <si>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</si>
  <si>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</si>
  <si>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</si>
  <si>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</si>
  <si>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</si>
  <si>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</si>
  <si>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</si>
  <si>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</si>
  <si>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</si>
  <si>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</si>
  <si>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</si>
  <si>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</si>
  <si>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</si>
  <si>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</si>
  <si>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</si>
  <si>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</si>
  <si>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</si>
  <si>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</si>
  <si>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</si>
  <si>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</si>
  <si>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</si>
  <si>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</si>
  <si>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</si>
  <si>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</si>
  <si>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</si>
  <si>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</si>
  <si>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</si>
  <si>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</si>
  <si>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</si>
  <si>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</si>
  <si>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</si>
  <si>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</si>
  <si>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</si>
  <si>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</si>
  <si>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</si>
  <si>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</si>
  <si>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</si>
  <si>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</si>
  <si>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</si>
  <si>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</si>
  <si>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</si>
  <si>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</si>
  <si>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</si>
  <si>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</si>
  <si>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</si>
  <si>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</si>
  <si>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</si>
  <si>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</si>
  <si>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</si>
  <si>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</si>
  <si>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</si>
  <si>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</si>
  <si>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</si>
  <si>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</si>
  <si>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</si>
  <si>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</si>
  <si>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</si>
  <si>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</si>
  <si>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</si>
  <si>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</si>
  <si>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</si>
  <si>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</si>
  <si>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</si>
  <si>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</si>
  <si>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</si>
  <si>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</si>
  <si>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</si>
  <si>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</si>
  <si>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</si>
  <si>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</si>
  <si>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</si>
  <si>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</si>
  <si>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</si>
  <si>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</si>
  <si>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</si>
  <si>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</si>
  <si>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</si>
  <si>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</si>
  <si>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</si>
  <si>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</si>
  <si>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</si>
  <si>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</si>
  <si>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</si>
  <si>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</si>
  <si>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</si>
  <si>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</si>
  <si>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</si>
  <si>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</si>
  <si>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</si>
  <si>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</si>
  <si>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</si>
  <si>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</si>
  <si>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</si>
  <si>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</si>
  <si>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</si>
  <si>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</si>
  <si>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</si>
  <si>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</si>
  <si>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</si>
  <si>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</si>
  <si>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</si>
  <si>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</si>
  <si>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</si>
  <si>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</si>
  <si>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</si>
  <si>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</si>
  <si>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</si>
  <si>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</si>
  <si>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</si>
  <si>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</si>
  <si>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</si>
  <si>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</si>
  <si>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</si>
  <si>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</si>
  <si>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</si>
  <si>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</si>
  <si>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</si>
  <si>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</si>
  <si>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</si>
  <si>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</si>
  <si>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</si>
  <si>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</si>
  <si>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</si>
  <si>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</si>
  <si>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</si>
  <si>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</si>
  <si>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</si>
  <si>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</si>
  <si>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</si>
  <si>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</si>
  <si>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</si>
  <si>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</si>
  <si>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</si>
  <si>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</si>
  <si>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</si>
  <si>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</si>
  <si>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</si>
  <si>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</si>
  <si>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</si>
  <si>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</si>
  <si>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</si>
  <si>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</si>
  <si>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</si>
  <si>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</si>
  <si>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</si>
  <si>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</si>
  <si>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</si>
  <si>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</si>
  <si>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</si>
  <si>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</si>
  <si>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</si>
  <si>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</si>
  <si>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</si>
  <si>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</si>
  <si>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</si>
  <si>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</si>
  <si>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</si>
  <si>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</si>
  <si>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</si>
  <si>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</si>
  <si>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</si>
  <si>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</si>
  <si>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</si>
  <si>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</si>
  <si>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</si>
  <si>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</si>
  <si>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</si>
  <si>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</si>
  <si>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</si>
  <si>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</si>
  <si>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</si>
  <si>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</si>
  <si>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</si>
  <si>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</si>
  <si>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</si>
  <si>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</si>
  <si>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</si>
  <si>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</si>
  <si>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</si>
  <si>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</si>
  <si>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</si>
  <si>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</si>
  <si>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</si>
  <si>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</si>
  <si>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</si>
  <si>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</si>
  <si>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</si>
  <si>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</si>
  <si>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</si>
  <si>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</si>
  <si>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</si>
  <si>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</si>
  <si>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</si>
  <si>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</si>
  <si>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</si>
  <si>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</si>
  <si>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</si>
  <si>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</si>
  <si>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</si>
  <si>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</si>
  <si>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</si>
  <si>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</si>
  <si>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</si>
  <si>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</si>
  <si>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</si>
  <si>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</si>
  <si>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</si>
  <si>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</si>
  <si>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</si>
  <si>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</si>
  <si>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</si>
  <si>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</si>
  <si>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</si>
  <si>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</si>
  <si>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</si>
  <si>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</si>
  <si>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</si>
  <si>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</si>
  <si>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</si>
  <si>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</si>
  <si>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</si>
  <si>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</si>
  <si>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</si>
  <si>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</si>
  <si>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</si>
  <si>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</si>
  <si>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</si>
  <si>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</si>
  <si>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</si>
  <si>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</si>
  <si>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</si>
  <si>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</si>
  <si>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</si>
  <si>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</si>
  <si>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</si>
  <si>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</si>
  <si>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</si>
  <si>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</si>
  <si>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</si>
  <si>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</si>
  <si>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</si>
  <si>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</si>
  <si>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</si>
  <si>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</si>
  <si>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</si>
  <si>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</si>
  <si>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</si>
  <si>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</si>
  <si>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</si>
  <si>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</si>
  <si>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</si>
  <si>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</si>
  <si>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</si>
  <si>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</si>
  <si>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</si>
  <si>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</si>
  <si>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</si>
  <si>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</si>
  <si>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</si>
  <si>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</si>
  <si>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</si>
  <si>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</si>
  <si>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</si>
  <si>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</si>
  <si>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</si>
  <si>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</si>
  <si>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</si>
  <si>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</si>
  <si>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</si>
  <si>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</si>
  <si>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</si>
  <si>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</si>
  <si>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</si>
  <si>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</si>
  <si>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</si>
  <si>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</si>
  <si>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</si>
  <si>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</si>
  <si>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</si>
  <si>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</si>
  <si>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</si>
  <si>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</si>
  <si>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</si>
  <si>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</si>
  <si>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</si>
  <si>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</si>
  <si>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</si>
  <si>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</si>
  <si>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</si>
  <si>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</si>
  <si>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</si>
  <si>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</si>
  <si>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</si>
  <si>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</si>
  <si>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</si>
  <si>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</si>
  <si>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</si>
  <si>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</si>
  <si>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</si>
  <si>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</si>
  <si>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</si>
  <si>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</si>
  <si>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</si>
  <si>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</si>
  <si>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</si>
  <si>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</si>
  <si>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</si>
  <si>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</si>
  <si>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</si>
  <si>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</si>
  <si>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</si>
  <si>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</si>
  <si>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</si>
  <si>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</si>
  <si>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</si>
  <si>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</si>
  <si>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</si>
  <si>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</si>
  <si>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</si>
  <si>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</si>
  <si>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</si>
  <si>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</si>
  <si>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</si>
  <si>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</si>
  <si>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</si>
  <si>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</si>
  <si>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</si>
  <si>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</si>
  <si>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</si>
  <si>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</si>
  <si>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</si>
  <si>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</si>
  <si>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</si>
  <si>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</si>
  <si>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</si>
  <si>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</si>
  <si>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</si>
  <si>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</si>
  <si>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</si>
  <si>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</si>
  <si>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</si>
  <si>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</si>
  <si>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</si>
  <si>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</si>
  <si>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</si>
  <si>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</si>
  <si>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</si>
  <si>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</si>
  <si>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</si>
  <si>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</si>
  <si>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</si>
  <si>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</si>
  <si>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</si>
  <si>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</si>
  <si>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</si>
  <si>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</si>
  <si>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</si>
  <si>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</si>
  <si>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</si>
  <si>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</si>
  <si>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</si>
  <si>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</si>
  <si>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</si>
  <si>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</si>
  <si>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</si>
  <si>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</si>
  <si>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</si>
  <si>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</si>
  <si>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</si>
  <si>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</si>
  <si>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</si>
  <si>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</si>
  <si>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</si>
  <si>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</si>
  <si>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</si>
  <si>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</si>
  <si>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</si>
  <si>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</si>
  <si>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</si>
  <si>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</si>
  <si>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</si>
  <si>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</si>
  <si>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</si>
  <si>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</si>
  <si>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</si>
  <si>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</si>
  <si>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</si>
  <si>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</si>
  <si>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</si>
  <si>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</si>
  <si>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</si>
  <si>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</si>
  <si>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</si>
  <si>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</si>
  <si>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</si>
  <si>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</si>
  <si>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</si>
  <si>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</si>
  <si>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</si>
  <si>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</si>
  <si>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</si>
  <si>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</si>
  <si>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</si>
  <si>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</si>
  <si>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</si>
  <si>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</si>
  <si>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</si>
  <si>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</si>
  <si>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</si>
  <si>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</si>
  <si>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</si>
  <si>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</si>
  <si>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</si>
  <si>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</si>
  <si>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</si>
  <si>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</si>
  <si>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</si>
  <si>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</si>
  <si>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</si>
  <si>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</si>
  <si>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</si>
  <si>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</si>
  <si>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</si>
  <si>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</si>
  <si>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</si>
  <si>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</si>
  <si>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</si>
  <si>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</si>
  <si>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</si>
  <si>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</si>
  <si>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</si>
  <si>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</si>
  <si>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</si>
  <si>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</si>
  <si>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</si>
  <si>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</si>
  <si>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</si>
  <si>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</si>
  <si>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</si>
  <si>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</si>
  <si>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</si>
  <si>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</si>
  <si>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</si>
  <si>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</si>
  <si>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</si>
  <si>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</si>
  <si>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</si>
  <si>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</si>
  <si>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</si>
  <si>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</si>
  <si>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</si>
  <si>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</si>
  <si>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</si>
  <si>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</si>
  <si>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</si>
  <si>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</si>
  <si>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</si>
  <si>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</si>
  <si>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</si>
  <si>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</si>
  <si>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</si>
  <si>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</si>
  <si>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</si>
  <si>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</si>
  <si>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</si>
  <si>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</si>
  <si>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</si>
  <si>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</si>
  <si>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</si>
  <si>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</si>
  <si>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</si>
  <si>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</si>
  <si>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</si>
  <si>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</si>
  <si>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</si>
  <si>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</si>
  <si>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</si>
  <si>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</si>
  <si>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</si>
  <si>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</si>
  <si>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</si>
  <si>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</si>
  <si>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</si>
  <si>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</si>
  <si>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</si>
  <si>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</si>
  <si>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</si>
  <si>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</si>
  <si>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</si>
  <si>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</si>
  <si>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</si>
  <si>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</si>
  <si>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</si>
  <si>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</si>
  <si>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</si>
  <si>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</si>
  <si>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</si>
  <si>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</si>
  <si>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</si>
  <si>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</si>
  <si>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</si>
  <si>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</si>
  <si>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</si>
  <si>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</si>
  <si>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</si>
  <si>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</si>
  <si>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</si>
  <si>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</si>
  <si>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</si>
  <si>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</si>
  <si>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</si>
  <si>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</si>
  <si>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</si>
  <si>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</si>
  <si>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</si>
  <si>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</si>
  <si>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</si>
  <si>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</si>
  <si>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</si>
  <si>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</si>
  <si>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</si>
  <si>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</si>
  <si>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</si>
  <si>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</si>
  <si>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</si>
  <si>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</si>
  <si>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</si>
  <si>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</si>
  <si>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</si>
  <si>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</si>
  <si>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</si>
  <si>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</si>
  <si>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</si>
  <si>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</si>
  <si>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</si>
  <si>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</si>
  <si>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</si>
  <si>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</si>
  <si>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</si>
  <si>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</si>
  <si>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</si>
  <si>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</si>
  <si>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</si>
  <si>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</si>
  <si>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</si>
  <si>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</si>
  <si>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</si>
  <si>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</si>
  <si>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</si>
  <si>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</si>
  <si>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</si>
  <si>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</si>
  <si>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</si>
  <si>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</si>
  <si>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</si>
  <si>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</si>
  <si>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</si>
  <si>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</si>
  <si>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</si>
  <si>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</si>
  <si>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</si>
  <si>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</si>
  <si>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</si>
  <si>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</si>
  <si>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</si>
  <si>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</si>
  <si>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</si>
  <si>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</si>
  <si>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</si>
  <si>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</si>
  <si>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</si>
  <si>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</si>
  <si>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</si>
  <si>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</si>
  <si>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</si>
  <si>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</si>
  <si>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</si>
  <si>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</si>
  <si>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</si>
  <si>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</si>
  <si>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</si>
  <si>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</si>
  <si>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</si>
  <si>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</si>
  <si>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</si>
  <si>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</si>
  <si>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</si>
  <si>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</si>
  <si>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</si>
  <si>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</si>
  <si>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</si>
  <si>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</si>
  <si>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</si>
  <si>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</si>
  <si>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</si>
  <si>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</si>
  <si>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</si>
  <si>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</si>
  <si>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</si>
  <si>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</si>
  <si>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</si>
  <si>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</si>
  <si>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</si>
  <si>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</si>
  <si>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</si>
  <si>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</si>
  <si>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</si>
  <si>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</si>
  <si>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</si>
  <si>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</si>
  <si>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</si>
  <si>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</si>
  <si>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</si>
  <si>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</si>
  <si>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</si>
  <si>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</si>
  <si>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</si>
  <si>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</si>
  <si>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</si>
  <si>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</si>
  <si>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</si>
  <si>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</si>
  <si>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</si>
  <si>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</si>
  <si>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</si>
  <si>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</si>
  <si>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</si>
  <si>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</si>
  <si>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</si>
  <si>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</si>
  <si>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</si>
  <si>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</si>
  <si>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</si>
  <si>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</si>
  <si>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</si>
  <si>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</si>
  <si>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</si>
  <si>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</si>
  <si>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</si>
  <si>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</si>
  <si>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</si>
  <si>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</si>
  <si>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</si>
  <si>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</si>
  <si>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</si>
  <si>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</si>
  <si>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</si>
  <si>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</si>
  <si>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</si>
  <si>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</si>
  <si>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</si>
  <si>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</si>
  <si>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</si>
  <si>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</si>
  <si>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</si>
  <si>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</si>
  <si>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</si>
  <si>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</si>
  <si>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</si>
  <si>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</si>
  <si>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</si>
  <si>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</si>
  <si>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</si>
  <si>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</si>
  <si>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</si>
  <si>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</si>
  <si>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</si>
  <si>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</si>
  <si>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</si>
  <si>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</si>
  <si>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</si>
  <si>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</si>
  <si>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</si>
  <si>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</si>
  <si>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</si>
  <si>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</si>
  <si>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</si>
  <si>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</si>
  <si>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</si>
  <si>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</si>
  <si>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</si>
  <si>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</si>
  <si>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</si>
  <si>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</si>
  <si>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</si>
  <si>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</si>
  <si>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</si>
  <si>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</si>
  <si>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</si>
  <si>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</si>
  <si>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</si>
  <si>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</si>
  <si>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</si>
  <si>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</si>
  <si>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</si>
  <si>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</si>
  <si>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</si>
  <si>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</si>
  <si>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</si>
  <si>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</si>
  <si>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</si>
  <si>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</si>
  <si>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</si>
  <si>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</si>
  <si>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</si>
  <si>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</si>
  <si>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</si>
  <si>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</si>
  <si>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</si>
  <si>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</si>
  <si>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</si>
  <si>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</si>
  <si>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</si>
  <si>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</si>
  <si>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</si>
  <si>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</si>
  <si>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</si>
  <si>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</si>
  <si>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</si>
  <si>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</si>
  <si>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</si>
  <si>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</si>
  <si>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</si>
  <si>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</si>
  <si>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</si>
  <si>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</si>
  <si>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</si>
  <si>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</si>
  <si>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</si>
  <si>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</si>
  <si>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</si>
  <si>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</si>
  <si>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</si>
  <si>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</si>
  <si>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</si>
  <si>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</si>
  <si>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</si>
  <si>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</si>
  <si>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</si>
  <si>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</si>
  <si>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</si>
  <si>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</si>
  <si>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</si>
  <si>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</si>
  <si>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</si>
  <si>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</si>
  <si>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</si>
  <si>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</si>
  <si>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</si>
  <si>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</si>
  <si>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</si>
  <si>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</si>
  <si>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</si>
  <si>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</si>
  <si>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</si>
  <si>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</si>
  <si>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</si>
  <si>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</si>
  <si>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</si>
  <si>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</si>
  <si>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</si>
  <si>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</si>
  <si>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</si>
  <si>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</si>
  <si>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</si>
  <si>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</si>
  <si>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</si>
  <si>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</si>
  <si>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</si>
  <si>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</si>
  <si>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</si>
  <si>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</si>
  <si>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</si>
  <si>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</si>
  <si>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</si>
  <si>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</si>
  <si>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</si>
  <si>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</si>
  <si>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</si>
  <si>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</si>
  <si>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</si>
  <si>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</si>
  <si>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</si>
  <si>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</si>
  <si>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</si>
  <si>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</si>
  <si>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</si>
  <si>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</si>
  <si>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</si>
  <si>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</si>
  <si>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</si>
  <si>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</si>
  <si>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</si>
  <si>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</si>
  <si>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</si>
  <si>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</si>
  <si>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</si>
  <si>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</si>
  <si>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</si>
  <si>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</si>
  <si>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</si>
  <si>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</si>
  <si>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</si>
  <si>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</si>
  <si>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</si>
  <si>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</si>
  <si>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</si>
  <si>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</si>
  <si>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</si>
  <si>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</si>
  <si>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</si>
  <si>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</si>
  <si>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</si>
  <si>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</si>
  <si>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</si>
  <si>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</si>
  <si>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</si>
  <si>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</si>
  <si>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</si>
  <si>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</si>
  <si>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</si>
  <si>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</si>
  <si>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</si>
  <si>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</si>
  <si>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</si>
  <si>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</si>
  <si>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</si>
  <si>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</si>
  <si>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</si>
  <si>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</si>
  <si>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</si>
  <si>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</si>
  <si>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</si>
  <si>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</si>
  <si>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</si>
  <si>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</si>
  <si>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</si>
  <si>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</si>
  <si>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</si>
  <si>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</si>
  <si>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</si>
  <si>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</si>
  <si>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</si>
  <si>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</si>
  <si>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</si>
  <si>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</si>
  <si>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</si>
  <si>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</si>
  <si>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</si>
  <si>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</si>
  <si>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</si>
  <si>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</si>
  <si>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</si>
  <si>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</si>
  <si>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</si>
  <si>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</si>
  <si>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</si>
  <si>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</si>
  <si>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</si>
  <si>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</si>
  <si>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</si>
  <si>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</si>
  <si>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</si>
  <si>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</si>
  <si>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</si>
  <si>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</si>
  <si>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</si>
  <si>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</si>
  <si>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</si>
  <si>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</si>
  <si>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</si>
  <si>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</si>
  <si>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</si>
  <si>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</si>
  <si>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</si>
  <si>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</si>
  <si>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</si>
  <si>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</si>
  <si>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</si>
  <si>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</si>
  <si>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</si>
  <si>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</si>
  <si>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</si>
  <si>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</si>
  <si>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</si>
  <si>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</si>
  <si>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</si>
  <si>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</si>
  <si>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</si>
  <si>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</si>
  <si>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</si>
  <si>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</si>
  <si>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</si>
  <si>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</si>
  <si>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</si>
  <si>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</si>
  <si>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</si>
  <si>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</si>
  <si>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</si>
  <si>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</si>
  <si>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</si>
  <si>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</si>
  <si>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</si>
  <si>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</si>
  <si>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</si>
  <si>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</si>
  <si>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</si>
  <si>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</si>
  <si>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</si>
  <si>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</si>
  <si>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</si>
  <si>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</si>
  <si>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</si>
  <si>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</si>
  <si>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</si>
  <si>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</si>
  <si>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</si>
  <si>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</si>
  <si>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</si>
  <si>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</si>
  <si>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</si>
  <si>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</si>
  <si>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</si>
  <si>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</si>
  <si>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</si>
  <si>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</si>
  <si>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</si>
  <si>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</si>
  <si>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</si>
  <si>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</si>
  <si>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</si>
  <si>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</si>
  <si>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</si>
  <si>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</si>
  <si>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</si>
  <si>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</si>
  <si>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</si>
  <si>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</si>
  <si>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</si>
  <si>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</si>
  <si>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</si>
  <si>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</si>
  <si>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</si>
  <si>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</si>
  <si>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</si>
  <si>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</si>
  <si>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</si>
  <si>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</si>
  <si>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</si>
  <si>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</si>
  <si>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</si>
  <si>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</si>
  <si>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</si>
  <si>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</si>
  <si>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</si>
  <si>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</si>
  <si>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</si>
  <si>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</si>
  <si>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</si>
  <si>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</si>
  <si>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</si>
  <si>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</si>
  <si>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</si>
  <si>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</si>
  <si>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</si>
  <si>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</si>
  <si>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</si>
  <si>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</si>
  <si>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</si>
  <si>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</si>
  <si>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</si>
  <si>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</si>
  <si>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</si>
  <si>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</si>
  <si>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</si>
  <si>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</si>
  <si>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</si>
  <si>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</si>
  <si>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</si>
  <si>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</si>
  <si>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</si>
  <si>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</si>
  <si>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</si>
  <si>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</si>
  <si>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</si>
  <si>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</si>
  <si>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</si>
  <si>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</si>
  <si>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</si>
  <si>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</si>
  <si>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</si>
  <si>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</si>
  <si>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</si>
  <si>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</si>
  <si>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</si>
  <si>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</si>
  <si>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</si>
  <si>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</si>
  <si>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</si>
  <si>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</si>
  <si>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</si>
  <si>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</si>
  <si>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</si>
  <si>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</si>
  <si>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</si>
  <si>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</si>
  <si>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</si>
  <si>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</si>
  <si>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</si>
  <si>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</si>
  <si>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</si>
  <si>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</si>
  <si>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</si>
  <si>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</si>
  <si>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</si>
  <si>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</si>
  <si>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</si>
  <si>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</si>
  <si>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</si>
  <si>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</si>
  <si>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</si>
  <si>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</si>
  <si>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</si>
  <si>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</si>
  <si>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</si>
  <si>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</si>
  <si>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</si>
  <si>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</si>
  <si>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</si>
  <si>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</si>
  <si>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</si>
  <si>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</si>
  <si>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</si>
  <si>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</si>
  <si>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</si>
  <si>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</si>
  <si>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</si>
  <si>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</si>
  <si>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</si>
  <si>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</si>
  <si>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</si>
  <si>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</si>
  <si>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</si>
  <si>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</si>
  <si>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</si>
  <si>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</si>
  <si>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</si>
  <si>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</si>
  <si>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</si>
  <si>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</si>
  <si>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</si>
  <si>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</si>
  <si>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</si>
  <si>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</si>
  <si>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</si>
  <si>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</si>
  <si>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</si>
  <si>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</si>
  <si>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</si>
  <si>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</si>
  <si>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</si>
  <si>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</si>
  <si>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</si>
  <si>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</si>
  <si>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</si>
  <si>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</si>
  <si>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</si>
  <si>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</si>
  <si>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</si>
  <si>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</si>
  <si>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</si>
  <si>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</si>
  <si>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</si>
  <si>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</si>
  <si>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</si>
  <si>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</si>
  <si>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</si>
  <si>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</si>
  <si>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</si>
  <si>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</si>
  <si>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</si>
  <si>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</si>
  <si>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</si>
  <si>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</si>
  <si>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</si>
  <si>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</si>
  <si>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</si>
  <si>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</si>
  <si>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</si>
  <si>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</si>
  <si>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</si>
  <si>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</si>
  <si>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</si>
  <si>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</si>
  <si>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</si>
  <si>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</si>
  <si>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</si>
  <si>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</si>
  <si>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</si>
  <si>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</si>
  <si>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</si>
  <si>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</si>
  <si>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</si>
  <si>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</si>
  <si>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</si>
  <si>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</si>
  <si>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</si>
  <si>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</si>
  <si>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</si>
  <si>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</si>
  <si>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</si>
  <si>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</si>
  <si>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</si>
  <si>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</si>
  <si>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</si>
  <si>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</si>
  <si>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</si>
  <si>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</si>
  <si>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</si>
  <si>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</si>
  <si>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</si>
  <si>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</si>
  <si>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</si>
  <si>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</si>
  <si>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</si>
  <si>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</si>
  <si>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</si>
  <si>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</si>
  <si>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</si>
  <si>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</si>
  <si>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</si>
  <si>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</si>
  <si>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</si>
  <si>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</si>
  <si>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</si>
  <si>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</si>
  <si>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</si>
  <si>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</si>
  <si>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</si>
  <si>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</si>
  <si>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</si>
  <si>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</si>
  <si>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</si>
  <si>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</si>
  <si>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</si>
  <si>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</si>
  <si>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</si>
  <si>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</si>
  <si>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</si>
  <si>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</si>
  <si>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</si>
  <si>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</si>
  <si>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</si>
  <si>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</si>
  <si>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</si>
  <si>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</si>
  <si>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</si>
  <si>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</si>
  <si>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</si>
  <si>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</si>
  <si>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</si>
  <si>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</si>
  <si>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</si>
  <si>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</si>
  <si>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</si>
  <si>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</si>
  <si>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</si>
  <si>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</si>
  <si>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</si>
  <si>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</si>
  <si>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</si>
  <si>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</si>
  <si>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</si>
  <si>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</si>
  <si>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</si>
  <si>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</si>
  <si>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</si>
  <si>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</si>
  <si>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</si>
  <si>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</si>
  <si>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</si>
  <si>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</si>
  <si>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</si>
  <si>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</si>
  <si>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</si>
  <si>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</si>
  <si>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</si>
  <si>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</si>
  <si>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</si>
  <si>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</si>
  <si>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</si>
  <si>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</si>
  <si>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</si>
  <si>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</si>
  <si>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</si>
  <si>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</si>
  <si>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</si>
  <si>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</si>
  <si>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</si>
  <si>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</si>
  <si>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</si>
  <si>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</si>
  <si>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</si>
  <si>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</si>
  <si>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</si>
  <si>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</si>
  <si>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</si>
  <si>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</si>
  <si>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</si>
  <si>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</si>
  <si>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</si>
  <si>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</si>
  <si>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</si>
  <si>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</si>
  <si>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</si>
  <si>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</si>
  <si>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</si>
  <si>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</si>
  <si>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</si>
  <si>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</si>
  <si>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</si>
  <si>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</si>
  <si>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</si>
  <si>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</si>
  <si>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</si>
  <si>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</si>
  <si>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</si>
  <si>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</si>
  <si>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</si>
  <si>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</si>
  <si>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</si>
  <si>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</si>
  <si>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</si>
  <si>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</si>
  <si>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</si>
  <si>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</si>
  <si>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</si>
  <si>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</si>
  <si>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</si>
  <si>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</si>
  <si>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</si>
  <si>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</si>
  <si>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</si>
  <si>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</si>
  <si>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</si>
  <si>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</si>
  <si>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</si>
  <si>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</si>
  <si>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</si>
  <si>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</si>
  <si>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</si>
  <si>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</si>
  <si>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</si>
  <si>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</si>
  <si>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</si>
  <si>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</si>
  <si>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</si>
  <si>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</si>
  <si>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</si>
  <si>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</si>
  <si>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</si>
  <si>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</si>
  <si>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</si>
  <si>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</si>
  <si>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</si>
  <si>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</si>
  <si>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</si>
  <si>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</si>
  <si>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</si>
  <si>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</si>
  <si>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</si>
  <si>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</si>
  <si>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</si>
  <si>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</si>
  <si>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</si>
  <si>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</si>
  <si>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</si>
  <si>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</si>
  <si>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</si>
  <si>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</si>
  <si>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</si>
  <si>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</si>
  <si>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</si>
  <si>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</si>
  <si>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</si>
  <si>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</si>
  <si>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</si>
  <si>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</si>
  <si>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</si>
  <si>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</si>
  <si>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</si>
  <si>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</si>
  <si>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</si>
  <si>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</si>
  <si>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</si>
  <si>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</si>
  <si>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</si>
  <si>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</si>
  <si>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</si>
  <si>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</si>
  <si>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</si>
  <si>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</si>
  <si>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</si>
  <si>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</si>
  <si>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</si>
  <si>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</si>
  <si>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</si>
  <si>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</si>
  <si>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</si>
  <si>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</si>
  <si>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</si>
  <si>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</si>
  <si>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</si>
  <si>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</si>
  <si>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</si>
  <si>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</si>
  <si>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</si>
  <si>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</si>
  <si>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</si>
  <si>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</si>
  <si>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</si>
  <si>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</si>
  <si>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</si>
  <si>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</si>
  <si>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</si>
  <si>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</si>
  <si>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</si>
  <si>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</si>
  <si>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</si>
  <si>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</si>
  <si>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</si>
  <si>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</si>
  <si>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</si>
  <si>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</si>
  <si>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</si>
  <si>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</si>
  <si>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</si>
  <si>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</si>
  <si>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</si>
  <si>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</si>
  <si>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</si>
  <si>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</si>
  <si>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</si>
  <si>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</si>
  <si>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</si>
  <si>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</si>
  <si>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</si>
  <si>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</si>
  <si>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</si>
  <si>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</si>
  <si>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</si>
  <si>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</si>
  <si>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</si>
  <si>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</si>
  <si>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</si>
  <si>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</si>
  <si>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</si>
  <si>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</si>
  <si>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</si>
  <si>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</si>
  <si>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</si>
  <si>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</si>
  <si>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</si>
  <si>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</si>
  <si>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</si>
  <si>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</si>
  <si>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</si>
  <si>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</si>
  <si>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</si>
  <si>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</si>
  <si>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</si>
  <si>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</si>
  <si>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</si>
  <si>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</si>
  <si>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</si>
  <si>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</si>
  <si>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</si>
  <si>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</si>
  <si>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</si>
  <si>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</si>
  <si>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</si>
  <si>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</si>
  <si>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</si>
  <si>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</si>
  <si>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</si>
  <si>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</si>
  <si>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</si>
  <si>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</si>
  <si>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</si>
  <si>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</si>
  <si>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</si>
  <si>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</si>
  <si>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</si>
  <si>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</si>
  <si>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</si>
  <si>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</si>
  <si>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</si>
  <si>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</si>
  <si>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</si>
  <si>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</si>
  <si>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</si>
  <si>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</si>
  <si>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</si>
  <si>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</si>
  <si>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</si>
  <si>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</si>
  <si>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</si>
  <si>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</si>
  <si>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</si>
  <si>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</si>
  <si>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</si>
  <si>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</si>
  <si>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</si>
  <si>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</si>
  <si>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</si>
  <si>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</si>
  <si>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</si>
  <si>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</si>
  <si>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</si>
  <si>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</si>
  <si>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</si>
  <si>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</si>
  <si>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</si>
  <si>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</si>
  <si>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</si>
  <si>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</si>
  <si>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</si>
  <si>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</si>
  <si>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</si>
  <si>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</si>
  <si>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</si>
  <si>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</si>
  <si>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</si>
  <si>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</si>
  <si>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</si>
  <si>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</si>
  <si>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</si>
  <si>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</si>
  <si>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</si>
  <si>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</si>
  <si>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</si>
  <si>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</si>
  <si>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</si>
  <si>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</si>
  <si>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</si>
  <si>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</si>
  <si>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</si>
  <si>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</si>
  <si>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</si>
  <si>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</si>
  <si>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</si>
  <si>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</si>
  <si>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</si>
  <si>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</si>
  <si>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</si>
  <si>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</si>
  <si>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</si>
  <si>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</si>
  <si>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</si>
  <si>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</si>
  <si>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</si>
  <si>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</si>
  <si>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</si>
  <si>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</si>
  <si>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</si>
  <si>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</si>
  <si>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</si>
  <si>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</si>
  <si>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</si>
  <si>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</si>
  <si>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</si>
  <si>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</si>
  <si>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</si>
  <si>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</si>
  <si>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</si>
  <si>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</si>
  <si>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</si>
  <si>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</si>
  <si>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</si>
  <si>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</si>
  <si>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</si>
  <si>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</si>
  <si>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</si>
  <si>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</si>
  <si>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</si>
  <si>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</si>
  <si>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</si>
  <si>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</si>
  <si>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</si>
  <si>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</si>
  <si>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</si>
  <si>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</si>
  <si>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</si>
  <si>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</si>
  <si>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</si>
  <si>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</si>
  <si>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</si>
  <si>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</si>
  <si>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</si>
  <si>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</si>
  <si>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</si>
  <si>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</si>
  <si>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</si>
  <si>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</si>
  <si>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</si>
  <si>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</si>
  <si>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</si>
  <si>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</si>
  <si>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</si>
  <si>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</si>
  <si>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</si>
  <si>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</si>
  <si>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</si>
  <si>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</si>
  <si>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</si>
  <si>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</si>
  <si>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</si>
  <si>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</si>
  <si>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</si>
  <si>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</si>
  <si>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</si>
  <si>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</si>
  <si>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</si>
  <si>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</si>
  <si>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</si>
  <si>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</si>
  <si>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</si>
  <si>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</si>
  <si>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</si>
  <si>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</si>
  <si>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</si>
  <si>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</si>
  <si>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</si>
  <si>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</si>
  <si>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</si>
  <si>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</si>
  <si>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</si>
  <si>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</si>
  <si>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</si>
  <si>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</si>
  <si>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</si>
  <si>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</si>
  <si>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</si>
  <si>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</si>
  <si>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</si>
  <si>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</si>
  <si>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</si>
  <si>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</si>
  <si>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</si>
  <si>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</si>
  <si>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</si>
  <si>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</si>
  <si>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</si>
  <si>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</si>
  <si>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</si>
  <si>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</si>
  <si>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</si>
  <si>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</si>
  <si>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</si>
  <si>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</si>
  <si>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</si>
  <si>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</si>
  <si>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</si>
  <si>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</si>
  <si>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</si>
  <si>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</si>
  <si>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</si>
  <si>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</si>
  <si>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</si>
  <si>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</si>
  <si>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</si>
  <si>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</si>
  <si>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</si>
  <si>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</si>
  <si>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</si>
  <si>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</si>
  <si>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</si>
  <si>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</si>
  <si>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</si>
  <si>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</si>
  <si>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</si>
  <si>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</si>
  <si>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</si>
  <si>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</si>
  <si>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</si>
  <si>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</si>
  <si>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</si>
  <si>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</si>
  <si>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</si>
  <si>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</si>
  <si>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</si>
  <si>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</si>
  <si>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</si>
  <si>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</si>
  <si>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</si>
  <si>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</si>
  <si>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</si>
  <si>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</si>
  <si>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</si>
  <si>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</si>
  <si>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</si>
  <si>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</si>
  <si>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</si>
  <si>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</si>
  <si>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</si>
  <si>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</si>
  <si>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</si>
  <si>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</si>
  <si>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</si>
  <si>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</si>
  <si>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</si>
  <si>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</si>
  <si>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</si>
  <si>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</si>
  <si>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</si>
  <si>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</si>
  <si>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</si>
  <si>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</si>
  <si>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</si>
  <si>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</si>
  <si>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</si>
  <si>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</si>
  <si>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</si>
  <si>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</si>
  <si>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</si>
  <si>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</si>
  <si>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</si>
  <si>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</si>
  <si>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</si>
  <si>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</si>
  <si>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</si>
  <si>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</si>
  <si>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</si>
  <si>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</si>
  <si>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</si>
  <si>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</si>
  <si>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</si>
  <si>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</si>
  <si>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</si>
  <si>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</si>
  <si>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</si>
  <si>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</si>
  <si>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</si>
  <si>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</si>
  <si>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</si>
  <si>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</si>
  <si>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</si>
  <si>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</si>
  <si>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</si>
  <si>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</si>
  <si>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</si>
  <si>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</si>
  <si>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</si>
  <si>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</si>
  <si>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</si>
  <si>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</si>
  <si>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</si>
  <si>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</si>
  <si>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</si>
  <si>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</si>
  <si>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</si>
  <si>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</si>
  <si>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</si>
  <si>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</si>
  <si>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</si>
  <si>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</si>
  <si>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</si>
  <si>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</si>
  <si>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</si>
  <si>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</si>
  <si>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</si>
  <si>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</si>
  <si>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</si>
  <si>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</si>
  <si>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</si>
  <si>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</si>
  <si>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</si>
  <si>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</si>
  <si>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</si>
  <si>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</si>
  <si>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</si>
  <si>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</si>
  <si>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</si>
  <si>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</si>
  <si>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</si>
  <si>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</si>
  <si>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</si>
  <si>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</si>
  <si>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</si>
  <si>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</si>
  <si>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</si>
  <si>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</si>
  <si>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</si>
  <si>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</si>
  <si>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</si>
  <si>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</si>
  <si>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</si>
  <si>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</si>
  <si>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</si>
  <si>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</si>
  <si>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</si>
  <si>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</si>
  <si>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</si>
  <si>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</si>
  <si>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</si>
  <si>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</si>
  <si>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</si>
  <si>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</si>
  <si>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</si>
  <si>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</si>
  <si>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</si>
  <si>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</si>
  <si>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</si>
  <si>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</si>
  <si>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</si>
  <si>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</si>
  <si>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</si>
  <si>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</si>
  <si>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</si>
  <si>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</si>
  <si>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</si>
  <si>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</si>
  <si>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</si>
  <si>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</si>
  <si>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</si>
  <si>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</si>
  <si>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</si>
  <si>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</si>
  <si>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</si>
  <si>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</si>
  <si>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</si>
  <si>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</si>
  <si>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</si>
  <si>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</si>
  <si>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</si>
  <si>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</si>
  <si>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</si>
  <si>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</si>
  <si>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</si>
  <si>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</si>
  <si>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</si>
  <si>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</si>
  <si>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</si>
  <si>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</si>
  <si>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</si>
  <si>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</si>
  <si>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</si>
  <si>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</si>
  <si>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</si>
  <si>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</si>
  <si>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</si>
  <si>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</si>
  <si>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</si>
  <si>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</si>
  <si>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</si>
  <si>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</si>
  <si>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</si>
  <si>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</si>
  <si>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</si>
  <si>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</si>
  <si>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</si>
  <si>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</si>
  <si>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</si>
  <si>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</si>
  <si>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</si>
  <si>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</si>
  <si>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</si>
  <si>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</si>
  <si>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</si>
  <si>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</si>
  <si>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</si>
  <si>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</si>
  <si>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</si>
  <si>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</si>
  <si>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</si>
  <si>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</si>
  <si>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</si>
  <si>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</si>
  <si>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</si>
  <si>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</si>
  <si>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</si>
  <si>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</si>
  <si>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</si>
  <si>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</si>
  <si>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</si>
  <si>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</si>
  <si>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</si>
  <si>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</si>
  <si>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</si>
  <si>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</si>
  <si>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</si>
  <si>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</si>
  <si>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</si>
  <si>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</si>
  <si>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</si>
  <si>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</si>
  <si>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</si>
  <si>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</si>
  <si>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</si>
  <si>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</si>
  <si>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</si>
  <si>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</si>
  <si>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</si>
  <si>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</si>
  <si>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</si>
  <si>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</si>
  <si>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</si>
  <si>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</si>
  <si>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</si>
  <si>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</si>
  <si>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</si>
  <si>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</si>
  <si>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</si>
  <si>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</si>
  <si>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</si>
  <si>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</si>
  <si>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</si>
  <si>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</si>
  <si>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</si>
  <si>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</si>
  <si>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</si>
  <si>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</si>
  <si>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</si>
  <si>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</si>
  <si>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</si>
  <si>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</si>
  <si>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</si>
  <si>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</si>
  <si>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</si>
  <si>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</si>
  <si>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</si>
  <si>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</si>
  <si>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</si>
  <si>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</si>
  <si>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</si>
  <si>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</si>
  <si>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</si>
  <si>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</si>
  <si>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</si>
  <si>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</si>
  <si>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</si>
  <si>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</si>
  <si>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</si>
  <si>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</si>
  <si>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</si>
  <si>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</si>
  <si>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</si>
  <si>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</si>
  <si>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</si>
  <si>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</si>
  <si>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</si>
  <si>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</si>
  <si>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</si>
  <si>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</si>
  <si>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</si>
  <si>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</si>
  <si>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</si>
  <si>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</si>
  <si>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</si>
  <si>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</si>
  <si>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</si>
  <si>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</si>
  <si>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</si>
  <si>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</si>
  <si>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</si>
  <si>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</si>
  <si>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</si>
  <si>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</si>
  <si>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</si>
  <si>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</si>
  <si>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</si>
  <si>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</si>
  <si>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</si>
  <si>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</si>
  <si>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</si>
  <si>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</si>
  <si>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</si>
  <si>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</si>
  <si>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</si>
  <si>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</si>
  <si>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</si>
  <si>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</si>
  <si>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</si>
  <si>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</si>
  <si>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</si>
  <si>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</si>
  <si>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</si>
  <si>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</si>
  <si>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</si>
  <si>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</si>
  <si>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</si>
  <si>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</si>
  <si>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</si>
  <si>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</si>
  <si>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</si>
  <si>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</si>
  <si>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</si>
  <si>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</si>
  <si>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</si>
  <si>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</si>
  <si>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</si>
  <si>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</si>
  <si>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</si>
  <si>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</si>
  <si>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</si>
  <si>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</si>
  <si>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</si>
  <si>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</si>
  <si>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</si>
  <si>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</si>
  <si>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</si>
  <si>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</si>
  <si>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</si>
  <si>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</si>
  <si>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</si>
  <si>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</si>
  <si>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</si>
  <si>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</si>
  <si>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</si>
  <si>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</si>
  <si>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</si>
  <si>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</si>
  <si>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</si>
  <si>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</si>
  <si>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</si>
  <si>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</si>
  <si>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</si>
  <si>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</si>
  <si>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</si>
  <si>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</si>
  <si>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</si>
  <si>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</si>
  <si>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</si>
  <si>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</si>
  <si>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</si>
  <si>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</si>
  <si>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</si>
  <si>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</si>
  <si>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</si>
  <si>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</si>
  <si>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</si>
  <si>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</si>
  <si>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</si>
  <si>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</si>
  <si>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</si>
  <si>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</si>
  <si>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</si>
  <si>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</si>
  <si>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</si>
  <si>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</si>
  <si>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</si>
  <si>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</si>
  <si>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</si>
  <si>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</si>
  <si>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</si>
  <si>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</si>
  <si>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</si>
  <si>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</si>
  <si>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</si>
  <si>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</si>
  <si>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</si>
  <si>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</si>
  <si>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</si>
  <si>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</si>
  <si>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</si>
  <si>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</si>
  <si>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</si>
  <si>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</si>
  <si>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</si>
  <si>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</si>
  <si>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</si>
  <si>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</si>
  <si>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</si>
  <si>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</si>
  <si>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</si>
  <si>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</si>
  <si>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</si>
  <si>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</si>
  <si>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</si>
  <si>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</si>
  <si>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</si>
  <si>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</si>
  <si>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</si>
  <si>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</si>
  <si>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</si>
  <si>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</si>
  <si>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</si>
  <si>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</si>
  <si>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</si>
  <si>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</si>
  <si>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</si>
  <si>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</si>
  <si>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</si>
  <si>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</si>
  <si>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</si>
  <si>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</si>
  <si>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</si>
  <si>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</si>
  <si>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</si>
  <si>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</si>
  <si>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</si>
  <si>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</si>
  <si>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</si>
  <si>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</si>
  <si>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</si>
  <si>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</si>
  <si>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</si>
  <si>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</si>
  <si>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</si>
  <si>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</si>
  <si>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</si>
  <si>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</si>
  <si>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</si>
  <si>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</si>
  <si>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</si>
  <si>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</si>
  <si>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</si>
  <si>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</si>
  <si>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</si>
  <si>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</si>
  <si>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</si>
  <si>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</si>
  <si>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</si>
  <si>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</si>
  <si>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</si>
  <si>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</si>
  <si>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</si>
  <si>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</si>
  <si>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</si>
  <si>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</si>
  <si>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</si>
  <si>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</si>
  <si>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</si>
  <si>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</si>
  <si>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</si>
  <si>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</si>
  <si>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</si>
  <si>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</si>
  <si>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</si>
  <si>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</si>
  <si>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</si>
  <si>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</si>
  <si>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</si>
  <si>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</si>
  <si>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</si>
  <si>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</si>
  <si>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</si>
  <si>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</si>
  <si>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</si>
  <si>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</si>
  <si>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</si>
  <si>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</si>
  <si>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</si>
  <si>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</si>
  <si>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</si>
  <si>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</si>
  <si>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</si>
  <si>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</si>
  <si>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</si>
  <si>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</si>
  <si>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</si>
  <si>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</si>
  <si>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</si>
  <si>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</si>
  <si>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</si>
  <si>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</si>
  <si>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</si>
  <si>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</si>
  <si>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</si>
  <si>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</si>
  <si>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</si>
  <si>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</si>
  <si>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</si>
  <si>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</si>
  <si>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</si>
  <si>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</si>
  <si>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</si>
  <si>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</si>
  <si>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</si>
  <si>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</si>
  <si>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</si>
  <si>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https://divar.ir/v/%D8%AD%D9%88%D8%A7%D9%84%D9%87-H30%DA%A9%D8%B1%D8%A7%D8%B3-%D8%AA%D8%AD%D9%88%DB%8C%D9%84-%D8%A7%D8%B0%D8%B1_%D8%B3%D9%88%D8%A7%D8%B1%DB%8C_%D8%AA%D9%87%D8%B1%D8%A7%D9%86_%D9%82%D8%B1%DA%86%DA%A9_%D8%AF%DB%8C%D9%88%D8%A7%D8%B1/qOSy4e_r-</t>
  </si>
  <si>
    <t>فروش 4 عدد سهم سخاب7</t>
  </si>
  <si>
    <t>بورس 9 تا سکه</t>
  </si>
  <si>
    <t>مانده در حساب بورس علی که برای مریم شد</t>
  </si>
  <si>
    <t>نقد در بورس علی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</si>
  <si>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</si>
  <si>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</si>
  <si>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</si>
  <si>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</si>
  <si>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</si>
  <si>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</si>
  <si>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</si>
  <si>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>بدهی به رضا نجاتی</t>
  </si>
  <si>
    <t xml:space="preserve">ضرر نوسانگیری سکه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</si>
</sst>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B28" workbookViewId="0">
      <selection activeCell="D45" sqref="D45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1248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1248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3871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3874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3876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3886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8004224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A168" sqref="A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1229</v>
      </c>
      <c r="B154" s="18">
        <v>6824082</v>
      </c>
      <c r="C154" s="18">
        <v>6824082</v>
      </c>
      <c r="D154" s="18">
        <f t="shared" si="18"/>
        <v>0</v>
      </c>
      <c r="E154" s="105" t="s">
        <v>1230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1248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1248</v>
      </c>
      <c r="B156" s="18">
        <v>-247840</v>
      </c>
      <c r="C156" s="18">
        <v>0</v>
      </c>
      <c r="D156" s="18">
        <f t="shared" si="18"/>
        <v>-247840</v>
      </c>
      <c r="E156" s="105" t="s">
        <v>1250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1254</v>
      </c>
      <c r="B157" s="18">
        <v>-162340</v>
      </c>
      <c r="C157" s="18">
        <v>0</v>
      </c>
      <c r="D157" s="18">
        <f t="shared" si="18"/>
        <v>-162340</v>
      </c>
      <c r="E157" s="105" t="s">
        <v>1255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1254</v>
      </c>
      <c r="B158" s="18">
        <v>-3000900</v>
      </c>
      <c r="C158" s="18">
        <v>0</v>
      </c>
      <c r="D158" s="18">
        <f t="shared" si="18"/>
        <v>-3000900</v>
      </c>
      <c r="E158" s="105" t="s">
        <v>1256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1270</v>
      </c>
      <c r="B159" s="18">
        <v>-1000500</v>
      </c>
      <c r="C159" s="18">
        <v>0</v>
      </c>
      <c r="D159" s="18">
        <f t="shared" si="18"/>
        <v>-1000500</v>
      </c>
      <c r="E159" s="105" t="s">
        <v>1271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1282</v>
      </c>
      <c r="B160" s="18">
        <v>-100000</v>
      </c>
      <c r="C160" s="18">
        <v>0</v>
      </c>
      <c r="D160" s="18">
        <f t="shared" si="18"/>
        <v>-100000</v>
      </c>
      <c r="E160" s="105" t="s">
        <v>1283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1286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1286</v>
      </c>
      <c r="B162" s="18">
        <v>-1000500</v>
      </c>
      <c r="C162" s="18">
        <v>0</v>
      </c>
      <c r="D162" s="18">
        <f t="shared" si="18"/>
        <v>-1000500</v>
      </c>
      <c r="E162" s="105" t="s">
        <v>1294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1301</v>
      </c>
      <c r="B163" s="18">
        <v>-5000</v>
      </c>
      <c r="C163" s="18">
        <v>0</v>
      </c>
      <c r="D163" s="18">
        <f t="shared" si="18"/>
        <v>-5000</v>
      </c>
      <c r="E163" s="105" t="s">
        <v>1283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3777</v>
      </c>
      <c r="B166" s="18">
        <v>20314</v>
      </c>
      <c r="C166" s="18">
        <v>59842</v>
      </c>
      <c r="D166" s="18">
        <f t="shared" si="18"/>
        <v>-39528</v>
      </c>
      <c r="E166" s="105" t="s">
        <v>3780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3802</v>
      </c>
      <c r="B167" s="18">
        <v>-3000900</v>
      </c>
      <c r="C167" s="18">
        <v>0</v>
      </c>
      <c r="D167" s="18">
        <f t="shared" si="18"/>
        <v>-3000900</v>
      </c>
      <c r="E167" s="105" t="s">
        <v>3803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1218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1221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1270</v>
      </c>
      <c r="B67" s="3">
        <v>1000000</v>
      </c>
      <c r="C67" s="11" t="s">
        <v>1275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1286</v>
      </c>
      <c r="B68" s="3">
        <v>-910500</v>
      </c>
      <c r="C68" s="11" t="s">
        <v>1287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1300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1301</v>
      </c>
      <c r="B70" s="119">
        <v>-75000</v>
      </c>
      <c r="C70" s="105" t="s">
        <v>1303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3777</v>
      </c>
      <c r="B71" s="119">
        <v>1471</v>
      </c>
      <c r="C71" s="105" t="s">
        <v>3780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29" activePane="bottomLeft" state="frozen"/>
      <selection pane="bottomLeft" activeCell="G240" sqref="G240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741</v>
      </c>
      <c r="E2" s="11">
        <f>IF(B2&gt;0,1,0)</f>
        <v>1</v>
      </c>
      <c r="F2" s="11">
        <f>B2*(D2-E2)</f>
        <v>71558000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739</v>
      </c>
      <c r="E3" s="11">
        <f t="shared" ref="E3:E66" si="1">IF(B3&gt;0,1,0)</f>
        <v>1</v>
      </c>
      <c r="F3" s="11">
        <f t="shared" ref="F3:F66" si="2">B3*(D3-E3)</f>
        <v>2214000000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736</v>
      </c>
      <c r="E4" s="11">
        <f t="shared" si="1"/>
        <v>0</v>
      </c>
      <c r="F4" s="11">
        <f t="shared" si="2"/>
        <v>-147200000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734</v>
      </c>
      <c r="E5" s="11">
        <f t="shared" si="1"/>
        <v>0</v>
      </c>
      <c r="F5" s="11">
        <f t="shared" si="2"/>
        <v>-73400000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733</v>
      </c>
      <c r="E6" s="11">
        <f t="shared" si="1"/>
        <v>0</v>
      </c>
      <c r="F6" s="11">
        <f t="shared" si="2"/>
        <v>-40315000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732</v>
      </c>
      <c r="E7" s="11">
        <f t="shared" si="1"/>
        <v>0</v>
      </c>
      <c r="F7" s="11">
        <f t="shared" si="2"/>
        <v>-146400000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728</v>
      </c>
      <c r="E8" s="11">
        <f t="shared" si="1"/>
        <v>0</v>
      </c>
      <c r="F8" s="11">
        <f t="shared" si="2"/>
        <v>-145600000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718</v>
      </c>
      <c r="E9" s="11">
        <f t="shared" si="1"/>
        <v>0</v>
      </c>
      <c r="F9" s="11">
        <f t="shared" si="2"/>
        <v>-682459000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717</v>
      </c>
      <c r="E10" s="11">
        <f t="shared" si="1"/>
        <v>1</v>
      </c>
      <c r="F10" s="11">
        <f t="shared" si="2"/>
        <v>1432000000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715</v>
      </c>
      <c r="E11" s="11">
        <f t="shared" si="1"/>
        <v>0</v>
      </c>
      <c r="F11" s="11">
        <f t="shared" si="2"/>
        <v>-761475000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712</v>
      </c>
      <c r="E12" s="11">
        <f t="shared" si="1"/>
        <v>0</v>
      </c>
      <c r="F12" s="11">
        <f t="shared" si="2"/>
        <v>-32040000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711</v>
      </c>
      <c r="E13" s="11">
        <f t="shared" si="1"/>
        <v>0</v>
      </c>
      <c r="F13" s="11">
        <f t="shared" si="2"/>
        <v>-1422497700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707</v>
      </c>
      <c r="E14" s="11">
        <f t="shared" si="1"/>
        <v>0</v>
      </c>
      <c r="F14" s="11">
        <f t="shared" si="2"/>
        <v>-141400000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705</v>
      </c>
      <c r="E15" s="11">
        <f t="shared" si="1"/>
        <v>1</v>
      </c>
      <c r="F15" s="11">
        <f t="shared" si="2"/>
        <v>1408000000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705</v>
      </c>
      <c r="E16" s="11">
        <f t="shared" si="1"/>
        <v>1</v>
      </c>
      <c r="F16" s="11">
        <f t="shared" si="2"/>
        <v>1408000000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705</v>
      </c>
      <c r="E17" s="11">
        <f t="shared" si="1"/>
        <v>1</v>
      </c>
      <c r="F17" s="11">
        <f t="shared" si="2"/>
        <v>844800000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705</v>
      </c>
      <c r="E18" s="11">
        <f t="shared" si="1"/>
        <v>1</v>
      </c>
      <c r="F18" s="11">
        <f t="shared" si="2"/>
        <v>704000000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704</v>
      </c>
      <c r="E19" s="11">
        <f t="shared" si="1"/>
        <v>1</v>
      </c>
      <c r="F19" s="11">
        <f t="shared" si="2"/>
        <v>2109000000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704</v>
      </c>
      <c r="E20" s="11">
        <f t="shared" si="1"/>
        <v>0</v>
      </c>
      <c r="F20" s="11">
        <f t="shared" si="2"/>
        <v>-304620800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704</v>
      </c>
      <c r="E21" s="11">
        <f t="shared" si="1"/>
        <v>0</v>
      </c>
      <c r="F21" s="11">
        <f t="shared" si="2"/>
        <v>-304620800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704</v>
      </c>
      <c r="E22" s="11">
        <f t="shared" si="1"/>
        <v>0</v>
      </c>
      <c r="F22" s="11">
        <f t="shared" si="2"/>
        <v>-304620800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704</v>
      </c>
      <c r="E23" s="11">
        <f t="shared" si="1"/>
        <v>0</v>
      </c>
      <c r="F23" s="11">
        <f t="shared" si="2"/>
        <v>-304620800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704</v>
      </c>
      <c r="E24" s="11">
        <f t="shared" si="1"/>
        <v>0</v>
      </c>
      <c r="F24" s="11">
        <f t="shared" si="2"/>
        <v>-304620800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704</v>
      </c>
      <c r="E25" s="11">
        <f t="shared" si="1"/>
        <v>0</v>
      </c>
      <c r="F25" s="11">
        <f t="shared" si="2"/>
        <v>-140800000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703</v>
      </c>
      <c r="E26" s="11">
        <f t="shared" si="1"/>
        <v>1</v>
      </c>
      <c r="F26" s="11">
        <f t="shared" si="2"/>
        <v>2106000000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701</v>
      </c>
      <c r="E27" s="11">
        <f t="shared" si="1"/>
        <v>0</v>
      </c>
      <c r="F27" s="11">
        <f t="shared" si="2"/>
        <v>-140200000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700</v>
      </c>
      <c r="E28" s="11">
        <f t="shared" si="1"/>
        <v>1</v>
      </c>
      <c r="F28" s="11">
        <f t="shared" si="2"/>
        <v>1398000000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699</v>
      </c>
      <c r="E29" s="11">
        <f t="shared" si="1"/>
        <v>0</v>
      </c>
      <c r="F29" s="11">
        <f t="shared" si="2"/>
        <v>-4893559200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698</v>
      </c>
      <c r="E30" s="11">
        <f t="shared" si="1"/>
        <v>0</v>
      </c>
      <c r="F30" s="11">
        <f t="shared" si="2"/>
        <v>-2094628200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697</v>
      </c>
      <c r="E31" s="11">
        <f t="shared" si="1"/>
        <v>0</v>
      </c>
      <c r="F31" s="11">
        <f t="shared" si="2"/>
        <v>-1182042300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694</v>
      </c>
      <c r="E32" s="11">
        <f t="shared" si="1"/>
        <v>1</v>
      </c>
      <c r="F32" s="11">
        <f t="shared" si="2"/>
        <v>689049900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688</v>
      </c>
      <c r="E33" s="11">
        <f t="shared" si="1"/>
        <v>1</v>
      </c>
      <c r="F33" s="11">
        <f t="shared" si="2"/>
        <v>24107517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687</v>
      </c>
      <c r="E34" s="11">
        <f t="shared" si="1"/>
        <v>0</v>
      </c>
      <c r="F34" s="11">
        <f t="shared" si="2"/>
        <v>-583950000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679</v>
      </c>
      <c r="E35" s="11">
        <f t="shared" si="1"/>
        <v>0</v>
      </c>
      <c r="F35" s="11">
        <f t="shared" si="2"/>
        <v>-129349500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678</v>
      </c>
      <c r="E36" s="11">
        <f t="shared" si="1"/>
        <v>1</v>
      </c>
      <c r="F36" s="11">
        <f t="shared" si="2"/>
        <v>135400000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678</v>
      </c>
      <c r="E37" s="11">
        <f t="shared" si="1"/>
        <v>0</v>
      </c>
      <c r="F37" s="11">
        <f t="shared" si="2"/>
        <v>-135600000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656</v>
      </c>
      <c r="E38" s="11">
        <f t="shared" si="1"/>
        <v>1</v>
      </c>
      <c r="F38" s="11">
        <f t="shared" si="2"/>
        <v>197027930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655</v>
      </c>
      <c r="E39" s="11">
        <f t="shared" si="1"/>
        <v>0</v>
      </c>
      <c r="F39" s="11">
        <f t="shared" si="2"/>
        <v>-62225000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655</v>
      </c>
      <c r="E40" s="11">
        <f t="shared" si="1"/>
        <v>0</v>
      </c>
      <c r="F40" s="11">
        <f t="shared" si="2"/>
        <v>-57707465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650</v>
      </c>
      <c r="E41" s="11">
        <f t="shared" si="1"/>
        <v>0</v>
      </c>
      <c r="F41" s="11">
        <f t="shared" si="2"/>
        <v>-78000000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628</v>
      </c>
      <c r="E42" s="11">
        <f t="shared" si="1"/>
        <v>1</v>
      </c>
      <c r="F42" s="11">
        <f t="shared" si="2"/>
        <v>627127908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624</v>
      </c>
      <c r="E43" s="11">
        <f t="shared" si="1"/>
        <v>0</v>
      </c>
      <c r="F43" s="11">
        <f t="shared" si="2"/>
        <v>-49920000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620</v>
      </c>
      <c r="E44" s="11">
        <f t="shared" si="1"/>
        <v>0</v>
      </c>
      <c r="F44" s="11">
        <f t="shared" si="2"/>
        <v>-130837980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619</v>
      </c>
      <c r="E45" s="11">
        <f t="shared" si="1"/>
        <v>0</v>
      </c>
      <c r="F45" s="11">
        <f t="shared" si="2"/>
        <v>-123800000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618</v>
      </c>
      <c r="E46" s="11">
        <f t="shared" si="1"/>
        <v>0</v>
      </c>
      <c r="F46" s="11">
        <f t="shared" si="2"/>
        <v>-58710000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616</v>
      </c>
      <c r="E47" s="11">
        <f t="shared" si="1"/>
        <v>0</v>
      </c>
      <c r="F47" s="11">
        <f t="shared" si="2"/>
        <v>-27720000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616</v>
      </c>
      <c r="E48" s="11">
        <f t="shared" si="1"/>
        <v>0</v>
      </c>
      <c r="F48" s="11">
        <f t="shared" si="2"/>
        <v>-39534880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613</v>
      </c>
      <c r="E49" s="11">
        <f t="shared" si="1"/>
        <v>0</v>
      </c>
      <c r="F49" s="11">
        <f t="shared" si="2"/>
        <v>-16847692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612</v>
      </c>
      <c r="E50" s="11">
        <f t="shared" si="1"/>
        <v>0</v>
      </c>
      <c r="F50" s="11">
        <f t="shared" si="2"/>
        <v>-86292000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612</v>
      </c>
      <c r="E51" s="11">
        <f t="shared" si="1"/>
        <v>0</v>
      </c>
      <c r="F51" s="11">
        <f t="shared" si="2"/>
        <v>-16368552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611</v>
      </c>
      <c r="E52" s="11">
        <f t="shared" si="1"/>
        <v>0</v>
      </c>
      <c r="F52" s="11">
        <f t="shared" si="2"/>
        <v>-32566300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610</v>
      </c>
      <c r="E53" s="11">
        <f t="shared" si="1"/>
        <v>1</v>
      </c>
      <c r="F53" s="11">
        <f t="shared" si="2"/>
        <v>609000000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604</v>
      </c>
      <c r="E54" s="11">
        <f t="shared" si="1"/>
        <v>0</v>
      </c>
      <c r="F54" s="11">
        <f t="shared" si="2"/>
        <v>-12684000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603</v>
      </c>
      <c r="E55" s="11">
        <f t="shared" si="1"/>
        <v>0</v>
      </c>
      <c r="F55" s="11">
        <f t="shared" si="2"/>
        <v>-591241500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603</v>
      </c>
      <c r="E56" s="11">
        <f t="shared" si="1"/>
        <v>0</v>
      </c>
      <c r="F56" s="11">
        <f t="shared" si="2"/>
        <v>-27135000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590</v>
      </c>
      <c r="E57" s="11">
        <f t="shared" si="1"/>
        <v>1</v>
      </c>
      <c r="F57" s="11">
        <f t="shared" si="2"/>
        <v>1770056321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590</v>
      </c>
      <c r="E58" s="11">
        <f t="shared" si="1"/>
        <v>1</v>
      </c>
      <c r="F58" s="11">
        <f t="shared" si="2"/>
        <v>1178000000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589</v>
      </c>
      <c r="E59" s="11">
        <f t="shared" si="1"/>
        <v>1</v>
      </c>
      <c r="F59" s="11">
        <f t="shared" si="2"/>
        <v>1176000000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589</v>
      </c>
      <c r="E60" s="11">
        <f t="shared" si="1"/>
        <v>0</v>
      </c>
      <c r="F60" s="11">
        <f t="shared" si="2"/>
        <v>-4123883500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565</v>
      </c>
      <c r="E61" s="11">
        <f t="shared" si="1"/>
        <v>1</v>
      </c>
      <c r="F61" s="11">
        <f t="shared" si="2"/>
        <v>1692000000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564</v>
      </c>
      <c r="E62" s="11">
        <f t="shared" si="1"/>
        <v>0</v>
      </c>
      <c r="F62" s="11">
        <f t="shared" si="2"/>
        <v>-15289476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564</v>
      </c>
      <c r="E63" s="11">
        <f t="shared" si="1"/>
        <v>0</v>
      </c>
      <c r="F63" s="11">
        <f t="shared" si="2"/>
        <v>-18605796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564</v>
      </c>
      <c r="E64" s="11">
        <f t="shared" si="1"/>
        <v>1</v>
      </c>
      <c r="F64" s="11">
        <f t="shared" si="2"/>
        <v>1689000000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564</v>
      </c>
      <c r="E65" s="11">
        <f t="shared" si="1"/>
        <v>1</v>
      </c>
      <c r="F65" s="11">
        <f t="shared" si="2"/>
        <v>1672110000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564</v>
      </c>
      <c r="E66" s="11">
        <f t="shared" si="1"/>
        <v>1</v>
      </c>
      <c r="F66" s="11">
        <f t="shared" si="2"/>
        <v>563000000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564</v>
      </c>
      <c r="E67" s="11">
        <f t="shared" ref="E67:E130" si="4">IF(B67&gt;0,1,0)</f>
        <v>1</v>
      </c>
      <c r="F67" s="11">
        <f t="shared" ref="F67:F261" si="5">B67*(D67-E67)</f>
        <v>16890000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563</v>
      </c>
      <c r="E68" s="11">
        <f t="shared" si="4"/>
        <v>1</v>
      </c>
      <c r="F68" s="11">
        <f t="shared" si="5"/>
        <v>16860000000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562</v>
      </c>
      <c r="E69" s="11">
        <f t="shared" si="4"/>
        <v>0</v>
      </c>
      <c r="F69" s="11">
        <f t="shared" si="5"/>
        <v>-112400000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562</v>
      </c>
      <c r="E70" s="11">
        <f t="shared" si="4"/>
        <v>1</v>
      </c>
      <c r="F70" s="11">
        <f t="shared" si="5"/>
        <v>785400000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562</v>
      </c>
      <c r="E71" s="11">
        <f t="shared" si="4"/>
        <v>1</v>
      </c>
      <c r="F71" s="11">
        <f t="shared" si="5"/>
        <v>1458600000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562</v>
      </c>
      <c r="E72" s="11">
        <f t="shared" si="4"/>
        <v>0</v>
      </c>
      <c r="F72" s="11">
        <f t="shared" si="5"/>
        <v>-562000000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560</v>
      </c>
      <c r="E73" s="11">
        <f t="shared" si="4"/>
        <v>1</v>
      </c>
      <c r="F73" s="11">
        <f t="shared" si="5"/>
        <v>8385000000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555</v>
      </c>
      <c r="E74" s="11">
        <f t="shared" si="4"/>
        <v>0</v>
      </c>
      <c r="F74" s="11">
        <f t="shared" si="5"/>
        <v>-8327331000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553</v>
      </c>
      <c r="E75" s="11">
        <f t="shared" si="4"/>
        <v>0</v>
      </c>
      <c r="F75" s="11">
        <f t="shared" si="5"/>
        <v>-1659000000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553</v>
      </c>
      <c r="E76" s="11">
        <f t="shared" si="4"/>
        <v>0</v>
      </c>
      <c r="F76" s="11">
        <f t="shared" si="5"/>
        <v>-110600000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553</v>
      </c>
      <c r="E77" s="11">
        <f t="shared" si="4"/>
        <v>0</v>
      </c>
      <c r="F77" s="11">
        <f t="shared" si="5"/>
        <v>-6637659000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549</v>
      </c>
      <c r="E78" s="11">
        <f t="shared" si="4"/>
        <v>0</v>
      </c>
      <c r="F78" s="11">
        <f t="shared" si="5"/>
        <v>-1647494100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544</v>
      </c>
      <c r="E79" s="11">
        <f t="shared" si="4"/>
        <v>1</v>
      </c>
      <c r="F79" s="11">
        <f t="shared" si="5"/>
        <v>12489000000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539</v>
      </c>
      <c r="E80" s="11">
        <f t="shared" si="4"/>
        <v>0</v>
      </c>
      <c r="F80" s="11">
        <f t="shared" si="5"/>
        <v>-323669500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539</v>
      </c>
      <c r="E81" s="11">
        <f t="shared" si="4"/>
        <v>0</v>
      </c>
      <c r="F81" s="11">
        <f t="shared" si="5"/>
        <v>-107800000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538</v>
      </c>
      <c r="E82" s="11">
        <f t="shared" si="4"/>
        <v>1</v>
      </c>
      <c r="F82" s="11">
        <f t="shared" si="5"/>
        <v>152089677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538</v>
      </c>
      <c r="E83" s="11">
        <f t="shared" si="4"/>
        <v>0</v>
      </c>
      <c r="F83" s="11">
        <f t="shared" si="5"/>
        <v>-107600000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536</v>
      </c>
      <c r="E84" s="11">
        <f t="shared" si="4"/>
        <v>1</v>
      </c>
      <c r="F84" s="11">
        <f t="shared" si="5"/>
        <v>1070000000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533</v>
      </c>
      <c r="E85" s="11">
        <f t="shared" si="4"/>
        <v>0</v>
      </c>
      <c r="F85" s="11">
        <f t="shared" si="5"/>
        <v>-106600000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527</v>
      </c>
      <c r="E86" s="11">
        <f t="shared" si="4"/>
        <v>0</v>
      </c>
      <c r="F86" s="11">
        <f t="shared" si="5"/>
        <v>-105400000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525</v>
      </c>
      <c r="E87" s="11">
        <f t="shared" si="4"/>
        <v>0</v>
      </c>
      <c r="F87" s="11">
        <f t="shared" si="5"/>
        <v>-695625000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510</v>
      </c>
      <c r="E88" s="11">
        <f t="shared" si="4"/>
        <v>0</v>
      </c>
      <c r="F88" s="11">
        <f t="shared" si="5"/>
        <v>-255000000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510</v>
      </c>
      <c r="E89" s="11">
        <f t="shared" si="4"/>
        <v>0</v>
      </c>
      <c r="F89" s="11">
        <f t="shared" si="5"/>
        <v>-61200000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508</v>
      </c>
      <c r="E90" s="11">
        <f t="shared" si="4"/>
        <v>1</v>
      </c>
      <c r="F90" s="11">
        <f t="shared" si="5"/>
        <v>217099935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505</v>
      </c>
      <c r="E91" s="11">
        <f t="shared" si="4"/>
        <v>0</v>
      </c>
      <c r="F91" s="11">
        <f t="shared" si="5"/>
        <v>-1516010000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503</v>
      </c>
      <c r="E92" s="11">
        <f t="shared" si="4"/>
        <v>0</v>
      </c>
      <c r="F92" s="11">
        <f t="shared" si="5"/>
        <v>-103115000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503</v>
      </c>
      <c r="E93" s="11">
        <f t="shared" si="4"/>
        <v>0</v>
      </c>
      <c r="F93" s="11">
        <f t="shared" si="5"/>
        <v>-176301500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492</v>
      </c>
      <c r="E94" s="11">
        <f t="shared" si="4"/>
        <v>1</v>
      </c>
      <c r="F94" s="11">
        <f t="shared" si="5"/>
        <v>491000000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487</v>
      </c>
      <c r="E95" s="11">
        <f t="shared" si="4"/>
        <v>1</v>
      </c>
      <c r="F95" s="11">
        <f t="shared" si="5"/>
        <v>4374000000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485</v>
      </c>
      <c r="E96" s="11">
        <f t="shared" si="4"/>
        <v>0</v>
      </c>
      <c r="F96" s="11">
        <f t="shared" si="5"/>
        <v>-12610000000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485</v>
      </c>
      <c r="E97" s="11">
        <f t="shared" si="4"/>
        <v>0</v>
      </c>
      <c r="F97" s="11">
        <f t="shared" si="5"/>
        <v>-12610000000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485</v>
      </c>
      <c r="E98" s="11">
        <f t="shared" si="4"/>
        <v>1</v>
      </c>
      <c r="F98" s="11">
        <f t="shared" si="5"/>
        <v>12584000000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485</v>
      </c>
      <c r="E99" s="11">
        <f t="shared" si="4"/>
        <v>0</v>
      </c>
      <c r="F99" s="11">
        <f t="shared" si="5"/>
        <v>-97000000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483</v>
      </c>
      <c r="E100" s="11">
        <f t="shared" si="4"/>
        <v>1</v>
      </c>
      <c r="F100" s="11">
        <f t="shared" si="5"/>
        <v>14074400000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478</v>
      </c>
      <c r="E101" s="11">
        <f t="shared" si="4"/>
        <v>1</v>
      </c>
      <c r="F101" s="11">
        <f t="shared" si="5"/>
        <v>190773765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477</v>
      </c>
      <c r="E102" s="11">
        <f t="shared" si="4"/>
        <v>1</v>
      </c>
      <c r="F102" s="11">
        <f t="shared" si="5"/>
        <v>952000000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476</v>
      </c>
      <c r="E103" s="11">
        <f t="shared" si="4"/>
        <v>1</v>
      </c>
      <c r="F103" s="11">
        <f t="shared" si="5"/>
        <v>3562500000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476</v>
      </c>
      <c r="E104" s="11">
        <f t="shared" si="4"/>
        <v>0</v>
      </c>
      <c r="F104" s="11">
        <f t="shared" si="5"/>
        <v>-31416000000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476</v>
      </c>
      <c r="E105" s="11">
        <f t="shared" si="4"/>
        <v>0</v>
      </c>
      <c r="F105" s="11">
        <f t="shared" si="5"/>
        <v>-69020000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474</v>
      </c>
      <c r="E106" s="11">
        <f t="shared" si="4"/>
        <v>1</v>
      </c>
      <c r="F106" s="11">
        <f t="shared" si="5"/>
        <v>2838000000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472</v>
      </c>
      <c r="E107" s="11">
        <f t="shared" si="4"/>
        <v>0</v>
      </c>
      <c r="F107" s="11">
        <f t="shared" si="5"/>
        <v>-2834784800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469</v>
      </c>
      <c r="E108" s="11">
        <f t="shared" si="4"/>
        <v>1</v>
      </c>
      <c r="F108" s="11">
        <f t="shared" si="5"/>
        <v>2808000000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457</v>
      </c>
      <c r="E109" s="11">
        <f t="shared" si="4"/>
        <v>0</v>
      </c>
      <c r="F109" s="11">
        <f t="shared" si="5"/>
        <v>-54840000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456</v>
      </c>
      <c r="E110" s="11">
        <f t="shared" si="4"/>
        <v>1</v>
      </c>
      <c r="F110" s="11">
        <f t="shared" si="5"/>
        <v>1820000000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455</v>
      </c>
      <c r="E111" s="11">
        <f t="shared" si="4"/>
        <v>1</v>
      </c>
      <c r="F111" s="11">
        <f t="shared" si="5"/>
        <v>1271200000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451</v>
      </c>
      <c r="E112" s="11">
        <f t="shared" si="4"/>
        <v>0</v>
      </c>
      <c r="F112" s="11">
        <f t="shared" si="5"/>
        <v>-90200000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450</v>
      </c>
      <c r="E113" s="11">
        <f t="shared" si="4"/>
        <v>1</v>
      </c>
      <c r="F113" s="11">
        <f t="shared" si="5"/>
        <v>32467190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433</v>
      </c>
      <c r="E114" s="11">
        <f t="shared" si="4"/>
        <v>0</v>
      </c>
      <c r="F114" s="11">
        <f t="shared" si="5"/>
        <v>-86600000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432</v>
      </c>
      <c r="E115" s="11">
        <f t="shared" si="4"/>
        <v>0</v>
      </c>
      <c r="F115" s="23">
        <f t="shared" si="5"/>
        <v>-4752000000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432</v>
      </c>
      <c r="E116" s="11">
        <f t="shared" si="4"/>
        <v>0</v>
      </c>
      <c r="F116" s="11">
        <f t="shared" si="5"/>
        <v>-86400000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430</v>
      </c>
      <c r="E117" s="11">
        <f t="shared" si="4"/>
        <v>0</v>
      </c>
      <c r="F117" s="11">
        <f t="shared" si="5"/>
        <v>-193715000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430</v>
      </c>
      <c r="E118" s="11">
        <f t="shared" si="4"/>
        <v>0</v>
      </c>
      <c r="F118" s="11">
        <f t="shared" si="5"/>
        <v>-86000000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424</v>
      </c>
      <c r="E119" s="11">
        <f t="shared" si="4"/>
        <v>0</v>
      </c>
      <c r="F119" s="11">
        <f t="shared" si="5"/>
        <v>-65529200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424</v>
      </c>
      <c r="E120" s="11">
        <f t="shared" si="4"/>
        <v>0</v>
      </c>
      <c r="F120" s="11">
        <f t="shared" si="5"/>
        <v>-135680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423</v>
      </c>
      <c r="E121" s="11">
        <f t="shared" si="4"/>
        <v>0</v>
      </c>
      <c r="F121" s="11">
        <f t="shared" si="5"/>
        <v>-182736000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417</v>
      </c>
      <c r="E122" s="11">
        <f t="shared" si="4"/>
        <v>1</v>
      </c>
      <c r="F122" s="11">
        <f t="shared" si="5"/>
        <v>30801888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396</v>
      </c>
      <c r="E123" s="11">
        <f t="shared" si="4"/>
        <v>0</v>
      </c>
      <c r="F123" s="11">
        <f t="shared" si="5"/>
        <v>-20592000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355</v>
      </c>
      <c r="E124" s="11">
        <f t="shared" si="4"/>
        <v>1</v>
      </c>
      <c r="F124" s="11">
        <f t="shared" si="5"/>
        <v>420198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354</v>
      </c>
      <c r="E125" s="11">
        <f t="shared" si="4"/>
        <v>1</v>
      </c>
      <c r="F125" s="11">
        <f t="shared" si="5"/>
        <v>847200000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352</v>
      </c>
      <c r="E126" s="11">
        <f t="shared" si="4"/>
        <v>1</v>
      </c>
      <c r="F126" s="11">
        <f t="shared" si="5"/>
        <v>471322800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352</v>
      </c>
      <c r="E127" s="11">
        <f t="shared" si="4"/>
        <v>1</v>
      </c>
      <c r="F127" s="11">
        <f t="shared" si="5"/>
        <v>471322800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340</v>
      </c>
      <c r="E128" s="11">
        <f t="shared" si="4"/>
        <v>0</v>
      </c>
      <c r="F128" s="11">
        <f t="shared" si="5"/>
        <v>-68000000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338</v>
      </c>
      <c r="E129" s="11">
        <f t="shared" si="4"/>
        <v>0</v>
      </c>
      <c r="F129" s="11">
        <f>B129*(D129-E129)</f>
        <v>-5278884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337</v>
      </c>
      <c r="E130" s="11">
        <f t="shared" si="4"/>
        <v>0</v>
      </c>
      <c r="F130" s="11">
        <f t="shared" si="5"/>
        <v>-67400000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336</v>
      </c>
      <c r="E131" s="11">
        <f t="shared" ref="E131:E262" si="7">IF(B131&gt;0,1,0)</f>
        <v>0</v>
      </c>
      <c r="F131" s="11">
        <f t="shared" si="5"/>
        <v>-67200000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335</v>
      </c>
      <c r="E132" s="11">
        <f t="shared" si="7"/>
        <v>0</v>
      </c>
      <c r="F132" s="11">
        <f t="shared" si="5"/>
        <v>-130650000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335</v>
      </c>
      <c r="E133" s="11">
        <f t="shared" si="7"/>
        <v>0</v>
      </c>
      <c r="F133" s="11">
        <f t="shared" si="5"/>
        <v>-8207500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334</v>
      </c>
      <c r="E134" s="11">
        <f t="shared" si="7"/>
        <v>0</v>
      </c>
      <c r="F134" s="11">
        <f t="shared" si="5"/>
        <v>-31730000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330</v>
      </c>
      <c r="E135" s="11">
        <f t="shared" si="7"/>
        <v>0</v>
      </c>
      <c r="F135" s="11">
        <f t="shared" si="5"/>
        <v>-66000000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328</v>
      </c>
      <c r="E136" s="11">
        <f t="shared" si="7"/>
        <v>1</v>
      </c>
      <c r="F136" s="11">
        <f t="shared" si="5"/>
        <v>16350000000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327</v>
      </c>
      <c r="E137" s="11">
        <f t="shared" si="7"/>
        <v>1</v>
      </c>
      <c r="F137" s="11">
        <f t="shared" si="5"/>
        <v>3912000000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325</v>
      </c>
      <c r="E138" s="11">
        <f t="shared" si="7"/>
        <v>1</v>
      </c>
      <c r="F138" s="11">
        <f t="shared" si="5"/>
        <v>648000000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324</v>
      </c>
      <c r="E139" s="11">
        <f t="shared" si="7"/>
        <v>1</v>
      </c>
      <c r="F139" s="11">
        <f t="shared" si="5"/>
        <v>28274774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311</v>
      </c>
      <c r="E140" s="11">
        <f t="shared" si="7"/>
        <v>0</v>
      </c>
      <c r="F140" s="11">
        <f t="shared" si="5"/>
        <v>-933279900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310</v>
      </c>
      <c r="E141" s="11">
        <f t="shared" si="7"/>
        <v>0</v>
      </c>
      <c r="F141" s="11">
        <f t="shared" si="5"/>
        <v>-930279000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293</v>
      </c>
      <c r="E142" s="11">
        <f t="shared" si="7"/>
        <v>1</v>
      </c>
      <c r="F142" s="11">
        <f t="shared" si="5"/>
        <v>175791300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293</v>
      </c>
      <c r="E143" s="11">
        <f t="shared" si="7"/>
        <v>0</v>
      </c>
      <c r="F143" s="11">
        <f t="shared" si="5"/>
        <v>-13478000000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262</v>
      </c>
      <c r="E144" s="11">
        <f t="shared" si="7"/>
        <v>1</v>
      </c>
      <c r="F144" s="11">
        <f t="shared" si="5"/>
        <v>40221927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261</v>
      </c>
      <c r="E145" s="11">
        <f t="shared" si="7"/>
        <v>1</v>
      </c>
      <c r="F145" s="11">
        <f t="shared" si="5"/>
        <v>780000000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258</v>
      </c>
      <c r="E146" s="11">
        <f t="shared" si="7"/>
        <v>0</v>
      </c>
      <c r="F146" s="11">
        <f t="shared" si="5"/>
        <v>-51600000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253</v>
      </c>
      <c r="E147" s="11">
        <f t="shared" si="7"/>
        <v>0</v>
      </c>
      <c r="F147" s="11">
        <f t="shared" si="5"/>
        <v>-50600000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252</v>
      </c>
      <c r="E148" s="11">
        <f t="shared" si="7"/>
        <v>0</v>
      </c>
      <c r="F148" s="11">
        <f t="shared" si="5"/>
        <v>-50400000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248</v>
      </c>
      <c r="E149" s="11">
        <f t="shared" si="7"/>
        <v>0</v>
      </c>
      <c r="F149" s="11">
        <f t="shared" si="5"/>
        <v>-49600000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247</v>
      </c>
      <c r="E150" s="11">
        <f t="shared" si="7"/>
        <v>1</v>
      </c>
      <c r="F150" s="11">
        <f t="shared" si="5"/>
        <v>5922056400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245</v>
      </c>
      <c r="E151" s="11">
        <f t="shared" si="7"/>
        <v>0</v>
      </c>
      <c r="F151" s="11">
        <f t="shared" si="5"/>
        <v>-49000000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239</v>
      </c>
      <c r="E152" s="11">
        <f t="shared" si="7"/>
        <v>0</v>
      </c>
      <c r="F152" s="11">
        <f t="shared" si="5"/>
        <v>-7170000000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238</v>
      </c>
      <c r="E153" s="11">
        <f t="shared" si="7"/>
        <v>0</v>
      </c>
      <c r="F153" s="11">
        <f t="shared" si="5"/>
        <v>-12376000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238</v>
      </c>
      <c r="E154" s="11">
        <f t="shared" si="7"/>
        <v>0</v>
      </c>
      <c r="F154" s="11">
        <f t="shared" si="5"/>
        <v>-32368000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233</v>
      </c>
      <c r="E155" s="11">
        <f t="shared" si="7"/>
        <v>1</v>
      </c>
      <c r="F155" s="11">
        <f t="shared" si="5"/>
        <v>696000000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232</v>
      </c>
      <c r="E156" s="11">
        <f t="shared" si="7"/>
        <v>1</v>
      </c>
      <c r="F156" s="11">
        <f t="shared" si="5"/>
        <v>43682793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232</v>
      </c>
      <c r="E157" s="11">
        <f t="shared" si="7"/>
        <v>1</v>
      </c>
      <c r="F157" s="11">
        <f t="shared" si="5"/>
        <v>5596598700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224</v>
      </c>
      <c r="E158" s="11">
        <f t="shared" si="7"/>
        <v>1</v>
      </c>
      <c r="F158" s="11">
        <f t="shared" si="5"/>
        <v>5417829600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224</v>
      </c>
      <c r="E159" s="11">
        <f t="shared" si="7"/>
        <v>0</v>
      </c>
      <c r="F159" s="11">
        <f t="shared" si="5"/>
        <v>-45024000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219</v>
      </c>
      <c r="E160" s="11">
        <f t="shared" si="7"/>
        <v>0</v>
      </c>
      <c r="F160" s="11">
        <f t="shared" si="5"/>
        <v>-43800000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216</v>
      </c>
      <c r="E161" s="11">
        <f t="shared" si="7"/>
        <v>0</v>
      </c>
      <c r="F161" s="11">
        <f t="shared" si="5"/>
        <v>-43200000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212</v>
      </c>
      <c r="E162" s="11">
        <f t="shared" si="7"/>
        <v>0</v>
      </c>
      <c r="F162" s="11">
        <f t="shared" si="5"/>
        <v>-42400000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209</v>
      </c>
      <c r="E163" s="11">
        <f t="shared" si="7"/>
        <v>0</v>
      </c>
      <c r="F163" s="11">
        <f t="shared" si="5"/>
        <v>-41800000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202</v>
      </c>
      <c r="E164" s="11">
        <f t="shared" si="7"/>
        <v>1</v>
      </c>
      <c r="F164" s="11">
        <f t="shared" si="5"/>
        <v>91992474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199</v>
      </c>
      <c r="E165" s="11">
        <f t="shared" si="7"/>
        <v>1</v>
      </c>
      <c r="F165" s="11">
        <f t="shared" si="5"/>
        <v>534600000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199</v>
      </c>
      <c r="E166" s="11">
        <f t="shared" si="7"/>
        <v>1</v>
      </c>
      <c r="F166" s="11">
        <f t="shared" si="5"/>
        <v>495000000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192</v>
      </c>
      <c r="E167" s="11">
        <f t="shared" si="7"/>
        <v>0</v>
      </c>
      <c r="F167" s="11">
        <f t="shared" si="5"/>
        <v>-38400000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190</v>
      </c>
      <c r="E168" s="11">
        <f t="shared" si="7"/>
        <v>0</v>
      </c>
      <c r="F168" s="11">
        <f t="shared" si="5"/>
        <v>-38000000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184</v>
      </c>
      <c r="E169" s="11">
        <f t="shared" si="7"/>
        <v>0</v>
      </c>
      <c r="F169" s="11">
        <f t="shared" si="5"/>
        <v>-36800000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181</v>
      </c>
      <c r="E170" s="11">
        <f t="shared" si="7"/>
        <v>0</v>
      </c>
      <c r="F170" s="11">
        <f t="shared" si="5"/>
        <v>-36200000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181</v>
      </c>
      <c r="E171" s="11">
        <f t="shared" si="7"/>
        <v>1</v>
      </c>
      <c r="F171" s="11">
        <f t="shared" si="5"/>
        <v>540000000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178</v>
      </c>
      <c r="E172" s="11">
        <f t="shared" si="7"/>
        <v>0</v>
      </c>
      <c r="F172" s="11">
        <f t="shared" si="5"/>
        <v>-35600000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177</v>
      </c>
      <c r="E173" s="11">
        <f t="shared" si="7"/>
        <v>1</v>
      </c>
      <c r="F173" s="11">
        <f t="shared" si="5"/>
        <v>528000000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176</v>
      </c>
      <c r="E174" s="11">
        <f t="shared" si="7"/>
        <v>1</v>
      </c>
      <c r="F174" s="11">
        <f t="shared" si="5"/>
        <v>350000000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175</v>
      </c>
      <c r="E175" s="11">
        <f t="shared" si="7"/>
        <v>1</v>
      </c>
      <c r="F175" s="11">
        <f t="shared" si="5"/>
        <v>226200000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173</v>
      </c>
      <c r="E176" s="11">
        <f t="shared" si="7"/>
        <v>0</v>
      </c>
      <c r="F176" s="11">
        <f t="shared" si="5"/>
        <v>-34600000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173</v>
      </c>
      <c r="E177" s="11">
        <f t="shared" si="7"/>
        <v>1</v>
      </c>
      <c r="F177" s="11">
        <f t="shared" si="5"/>
        <v>292400000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172</v>
      </c>
      <c r="E178" s="11">
        <f t="shared" si="7"/>
        <v>0</v>
      </c>
      <c r="F178" s="11">
        <f t="shared" si="5"/>
        <v>-34400000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171</v>
      </c>
      <c r="E179" s="11">
        <f t="shared" si="7"/>
        <v>1</v>
      </c>
      <c r="F179" s="11">
        <f t="shared" si="5"/>
        <v>97153640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168</v>
      </c>
      <c r="E180" s="11">
        <f t="shared" si="7"/>
        <v>1</v>
      </c>
      <c r="F180" s="11">
        <f t="shared" si="5"/>
        <v>501000000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161</v>
      </c>
      <c r="E181" s="11">
        <f t="shared" si="7"/>
        <v>1</v>
      </c>
      <c r="F181" s="11">
        <f t="shared" si="5"/>
        <v>320000000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153</v>
      </c>
      <c r="E182" s="11">
        <f t="shared" si="7"/>
        <v>0</v>
      </c>
      <c r="F182" s="11">
        <f t="shared" si="5"/>
        <v>-336707100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141</v>
      </c>
      <c r="E183" s="11">
        <f t="shared" si="7"/>
        <v>1</v>
      </c>
      <c r="F183" s="11">
        <f t="shared" si="5"/>
        <v>94512180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111</v>
      </c>
      <c r="E184" s="11">
        <f t="shared" si="7"/>
        <v>1</v>
      </c>
      <c r="F184" s="11">
        <f t="shared" si="5"/>
        <v>74470000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96</v>
      </c>
      <c r="E185" s="11">
        <f t="shared" si="7"/>
        <v>0</v>
      </c>
      <c r="F185" s="11">
        <f t="shared" si="5"/>
        <v>-960000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61" si="8">D187+C186</f>
        <v>91</v>
      </c>
      <c r="E186" s="11">
        <f t="shared" si="7"/>
        <v>0</v>
      </c>
      <c r="F186" s="11">
        <f t="shared" si="5"/>
        <v>-7325500000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86</v>
      </c>
      <c r="E187" s="11">
        <f t="shared" si="7"/>
        <v>0</v>
      </c>
      <c r="F187" s="11">
        <f t="shared" si="5"/>
        <v>-94600000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86</v>
      </c>
      <c r="E188" s="11">
        <f t="shared" si="7"/>
        <v>1</v>
      </c>
      <c r="F188" s="11">
        <f t="shared" si="5"/>
        <v>255000000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85</v>
      </c>
      <c r="E189" s="11">
        <f t="shared" si="7"/>
        <v>1</v>
      </c>
      <c r="F189" s="11">
        <f t="shared" si="5"/>
        <v>168000000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85</v>
      </c>
      <c r="E190" s="11">
        <f t="shared" si="7"/>
        <v>0</v>
      </c>
      <c r="F190" s="11">
        <f t="shared" si="5"/>
        <v>-425000000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84</v>
      </c>
      <c r="E191" s="11">
        <f t="shared" si="7"/>
        <v>1</v>
      </c>
      <c r="F191" s="11">
        <f t="shared" si="5"/>
        <v>40109584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80</v>
      </c>
      <c r="E192" s="11">
        <f t="shared" si="7"/>
        <v>0</v>
      </c>
      <c r="F192" s="11">
        <f t="shared" si="5"/>
        <v>-9224000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76</v>
      </c>
      <c r="E193" s="11">
        <f t="shared" si="7"/>
        <v>1</v>
      </c>
      <c r="F193" s="11">
        <f t="shared" si="5"/>
        <v>6750000000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69</v>
      </c>
      <c r="E194" s="11">
        <f t="shared" si="7"/>
        <v>1</v>
      </c>
      <c r="F194" s="11">
        <f t="shared" si="5"/>
        <v>3536000000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69</v>
      </c>
      <c r="E195" s="11">
        <f t="shared" si="7"/>
        <v>1</v>
      </c>
      <c r="F195" s="105">
        <f t="shared" si="5"/>
        <v>1700000000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69</v>
      </c>
      <c r="E196" s="105">
        <f t="shared" si="7"/>
        <v>0</v>
      </c>
      <c r="F196" s="105">
        <f t="shared" si="5"/>
        <v>-11592000000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62</v>
      </c>
      <c r="E197" s="105">
        <f t="shared" si="7"/>
        <v>0</v>
      </c>
      <c r="F197" s="105">
        <f t="shared" si="5"/>
        <v>-10261000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58</v>
      </c>
      <c r="E198" s="105">
        <f t="shared" si="7"/>
        <v>0</v>
      </c>
      <c r="F198" s="105">
        <f t="shared" si="5"/>
        <v>-11600000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58</v>
      </c>
      <c r="E199" s="105">
        <f t="shared" si="7"/>
        <v>0</v>
      </c>
      <c r="F199" s="105">
        <f t="shared" si="5"/>
        <v>-2724898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55</v>
      </c>
      <c r="E200" s="105">
        <f t="shared" si="7"/>
        <v>0</v>
      </c>
      <c r="F200" s="105">
        <f t="shared" si="5"/>
        <v>-255750</v>
      </c>
      <c r="G200" s="105" t="s">
        <v>875</v>
      </c>
    </row>
    <row r="201" spans="1:7">
      <c r="A201" s="105" t="s">
        <v>1218</v>
      </c>
      <c r="B201" s="119">
        <v>159828</v>
      </c>
      <c r="C201" s="105">
        <v>3</v>
      </c>
      <c r="D201" s="105">
        <f t="shared" si="8"/>
        <v>53</v>
      </c>
      <c r="E201" s="105">
        <f t="shared" si="7"/>
        <v>1</v>
      </c>
      <c r="F201" s="105">
        <f t="shared" si="5"/>
        <v>8311056</v>
      </c>
      <c r="G201" s="105" t="s">
        <v>510</v>
      </c>
    </row>
    <row r="202" spans="1:7">
      <c r="A202" s="105" t="s">
        <v>1229</v>
      </c>
      <c r="B202" s="119">
        <v>-300500</v>
      </c>
      <c r="C202" s="105">
        <v>0</v>
      </c>
      <c r="D202" s="105">
        <f t="shared" si="8"/>
        <v>50</v>
      </c>
      <c r="E202" s="105">
        <f t="shared" si="7"/>
        <v>0</v>
      </c>
      <c r="F202" s="105">
        <f t="shared" si="5"/>
        <v>-15025000</v>
      </c>
      <c r="G202" s="105" t="s">
        <v>1233</v>
      </c>
    </row>
    <row r="203" spans="1:7">
      <c r="A203" s="105" t="s">
        <v>1229</v>
      </c>
      <c r="B203" s="119">
        <v>6000000</v>
      </c>
      <c r="C203" s="105">
        <v>2</v>
      </c>
      <c r="D203" s="105">
        <f t="shared" si="8"/>
        <v>50</v>
      </c>
      <c r="E203" s="105">
        <f t="shared" si="7"/>
        <v>1</v>
      </c>
      <c r="F203" s="105">
        <f t="shared" si="5"/>
        <v>294000000</v>
      </c>
      <c r="G203" s="105" t="s">
        <v>1234</v>
      </c>
    </row>
    <row r="204" spans="1:7">
      <c r="A204" s="105" t="s">
        <v>1238</v>
      </c>
      <c r="B204" s="119">
        <v>-685000</v>
      </c>
      <c r="C204" s="105">
        <v>1</v>
      </c>
      <c r="D204" s="105">
        <f t="shared" si="8"/>
        <v>48</v>
      </c>
      <c r="E204" s="105">
        <f t="shared" si="7"/>
        <v>0</v>
      </c>
      <c r="F204" s="105">
        <f t="shared" si="5"/>
        <v>-32880000</v>
      </c>
      <c r="G204" s="105" t="s">
        <v>1239</v>
      </c>
    </row>
    <row r="205" spans="1:7">
      <c r="A205" s="105" t="s">
        <v>1240</v>
      </c>
      <c r="B205" s="119">
        <v>-3000000</v>
      </c>
      <c r="C205" s="105">
        <v>1</v>
      </c>
      <c r="D205" s="105">
        <f t="shared" si="8"/>
        <v>47</v>
      </c>
      <c r="E205" s="105">
        <f t="shared" si="7"/>
        <v>0</v>
      </c>
      <c r="F205" s="105">
        <f t="shared" si="5"/>
        <v>-141000000</v>
      </c>
      <c r="G205" s="105" t="s">
        <v>724</v>
      </c>
    </row>
    <row r="206" spans="1:7">
      <c r="A206" s="105" t="s">
        <v>1245</v>
      </c>
      <c r="B206" s="119">
        <v>-156000</v>
      </c>
      <c r="C206" s="105">
        <v>1</v>
      </c>
      <c r="D206" s="105">
        <f t="shared" si="8"/>
        <v>46</v>
      </c>
      <c r="E206" s="105">
        <f t="shared" si="7"/>
        <v>0</v>
      </c>
      <c r="F206" s="105">
        <f t="shared" si="5"/>
        <v>-7176000</v>
      </c>
      <c r="G206" s="105" t="s">
        <v>1246</v>
      </c>
    </row>
    <row r="207" spans="1:7">
      <c r="A207" s="105" t="s">
        <v>1248</v>
      </c>
      <c r="B207" s="119">
        <v>-66000</v>
      </c>
      <c r="C207" s="105">
        <v>1</v>
      </c>
      <c r="D207" s="105">
        <f t="shared" si="8"/>
        <v>45</v>
      </c>
      <c r="E207" s="105">
        <f t="shared" si="7"/>
        <v>0</v>
      </c>
      <c r="F207" s="105">
        <f t="shared" si="5"/>
        <v>-2970000</v>
      </c>
      <c r="G207" s="105" t="s">
        <v>1253</v>
      </c>
    </row>
    <row r="208" spans="1:7">
      <c r="A208" s="105" t="s">
        <v>1254</v>
      </c>
      <c r="B208" s="119">
        <v>-2500900</v>
      </c>
      <c r="C208" s="105">
        <v>2</v>
      </c>
      <c r="D208" s="105">
        <f t="shared" si="8"/>
        <v>44</v>
      </c>
      <c r="E208" s="105">
        <f t="shared" si="7"/>
        <v>0</v>
      </c>
      <c r="F208" s="105">
        <f t="shared" si="5"/>
        <v>-110039600</v>
      </c>
      <c r="G208" s="105" t="s">
        <v>1261</v>
      </c>
    </row>
    <row r="209" spans="1:7">
      <c r="A209" s="105" t="s">
        <v>1270</v>
      </c>
      <c r="B209" s="119">
        <v>3000000</v>
      </c>
      <c r="C209" s="105">
        <v>0</v>
      </c>
      <c r="D209" s="105">
        <f t="shared" si="8"/>
        <v>42</v>
      </c>
      <c r="E209" s="105">
        <f t="shared" si="7"/>
        <v>1</v>
      </c>
      <c r="F209" s="105">
        <f t="shared" si="5"/>
        <v>123000000</v>
      </c>
      <c r="G209" s="105" t="s">
        <v>1276</v>
      </c>
    </row>
    <row r="210" spans="1:7">
      <c r="A210" s="105" t="s">
        <v>1270</v>
      </c>
      <c r="B210" s="119">
        <v>-2601400</v>
      </c>
      <c r="C210" s="105">
        <v>2</v>
      </c>
      <c r="D210" s="105">
        <f t="shared" si="8"/>
        <v>42</v>
      </c>
      <c r="E210" s="105">
        <f t="shared" si="7"/>
        <v>0</v>
      </c>
      <c r="F210" s="105">
        <f t="shared" si="5"/>
        <v>-109258800</v>
      </c>
      <c r="G210" s="105" t="s">
        <v>1277</v>
      </c>
    </row>
    <row r="211" spans="1:7">
      <c r="A211" s="105" t="s">
        <v>1279</v>
      </c>
      <c r="B211" s="119">
        <v>1000000</v>
      </c>
      <c r="C211" s="105">
        <v>2</v>
      </c>
      <c r="D211" s="105">
        <f t="shared" si="8"/>
        <v>40</v>
      </c>
      <c r="E211" s="105">
        <f t="shared" si="7"/>
        <v>1</v>
      </c>
      <c r="F211" s="105">
        <f t="shared" si="5"/>
        <v>39000000</v>
      </c>
      <c r="G211" s="105" t="s">
        <v>1276</v>
      </c>
    </row>
    <row r="212" spans="1:7">
      <c r="A212" s="105" t="s">
        <v>1282</v>
      </c>
      <c r="B212" s="119">
        <v>1350000</v>
      </c>
      <c r="C212" s="105">
        <v>1</v>
      </c>
      <c r="D212" s="105">
        <f t="shared" si="8"/>
        <v>38</v>
      </c>
      <c r="E212" s="105">
        <f t="shared" si="7"/>
        <v>1</v>
      </c>
      <c r="F212" s="105">
        <f t="shared" si="5"/>
        <v>49950000</v>
      </c>
      <c r="G212" s="105" t="s">
        <v>1285</v>
      </c>
    </row>
    <row r="213" spans="1:7">
      <c r="A213" s="105" t="s">
        <v>1288</v>
      </c>
      <c r="B213" s="119">
        <v>-2200000</v>
      </c>
      <c r="C213" s="105">
        <v>0</v>
      </c>
      <c r="D213" s="105">
        <f t="shared" si="8"/>
        <v>37</v>
      </c>
      <c r="E213" s="105">
        <f t="shared" si="7"/>
        <v>0</v>
      </c>
      <c r="F213" s="105">
        <f t="shared" si="5"/>
        <v>-81400000</v>
      </c>
      <c r="G213" s="105" t="s">
        <v>1289</v>
      </c>
    </row>
    <row r="214" spans="1:7">
      <c r="A214" s="105" t="s">
        <v>1286</v>
      </c>
      <c r="B214" s="119">
        <v>-500500</v>
      </c>
      <c r="C214" s="105">
        <v>3</v>
      </c>
      <c r="D214" s="105">
        <f t="shared" si="8"/>
        <v>37</v>
      </c>
      <c r="E214" s="105">
        <f t="shared" si="7"/>
        <v>0</v>
      </c>
      <c r="F214" s="105">
        <f t="shared" si="5"/>
        <v>-18518500</v>
      </c>
      <c r="G214" s="105" t="s">
        <v>1294</v>
      </c>
    </row>
    <row r="215" spans="1:7">
      <c r="A215" s="105" t="s">
        <v>1301</v>
      </c>
      <c r="B215" s="119">
        <v>-45000</v>
      </c>
      <c r="C215" s="105">
        <v>0</v>
      </c>
      <c r="D215" s="105">
        <f t="shared" si="8"/>
        <v>34</v>
      </c>
      <c r="E215" s="105">
        <f t="shared" si="7"/>
        <v>0</v>
      </c>
      <c r="F215" s="105">
        <f t="shared" si="5"/>
        <v>-1530000</v>
      </c>
      <c r="G215" s="105" t="s">
        <v>1304</v>
      </c>
    </row>
    <row r="216" spans="1:7">
      <c r="A216" s="105" t="s">
        <v>1301</v>
      </c>
      <c r="B216" s="119">
        <v>1000000</v>
      </c>
      <c r="C216" s="105">
        <v>0</v>
      </c>
      <c r="D216" s="105">
        <f t="shared" si="8"/>
        <v>34</v>
      </c>
      <c r="E216" s="105">
        <f t="shared" si="7"/>
        <v>1</v>
      </c>
      <c r="F216" s="105">
        <f t="shared" si="5"/>
        <v>33000000</v>
      </c>
      <c r="G216" s="105" t="s">
        <v>1305</v>
      </c>
    </row>
    <row r="217" spans="1:7">
      <c r="A217" s="105" t="s">
        <v>1301</v>
      </c>
      <c r="B217" s="119">
        <v>-100000</v>
      </c>
      <c r="C217" s="105">
        <v>1</v>
      </c>
      <c r="D217" s="105">
        <f t="shared" si="8"/>
        <v>34</v>
      </c>
      <c r="E217" s="105">
        <f t="shared" si="7"/>
        <v>0</v>
      </c>
      <c r="F217" s="105">
        <f t="shared" si="5"/>
        <v>-3400000</v>
      </c>
      <c r="G217" s="105" t="s">
        <v>502</v>
      </c>
    </row>
    <row r="218" spans="1:7">
      <c r="A218" s="105" t="s">
        <v>1307</v>
      </c>
      <c r="B218" s="119">
        <v>-300000</v>
      </c>
      <c r="C218" s="105">
        <v>3</v>
      </c>
      <c r="D218" s="105">
        <f t="shared" si="8"/>
        <v>33</v>
      </c>
      <c r="E218" s="105">
        <f t="shared" si="7"/>
        <v>0</v>
      </c>
      <c r="F218" s="105">
        <f t="shared" si="5"/>
        <v>-9900000</v>
      </c>
      <c r="G218" s="105" t="s">
        <v>1308</v>
      </c>
    </row>
    <row r="219" spans="1:7">
      <c r="A219" s="105" t="s">
        <v>1347</v>
      </c>
      <c r="B219" s="119">
        <v>-50910</v>
      </c>
      <c r="C219" s="105">
        <v>0</v>
      </c>
      <c r="D219" s="105">
        <f t="shared" si="8"/>
        <v>30</v>
      </c>
      <c r="E219" s="105">
        <f t="shared" si="7"/>
        <v>0</v>
      </c>
      <c r="F219" s="105">
        <f t="shared" si="5"/>
        <v>-1527300</v>
      </c>
      <c r="G219" s="105" t="s">
        <v>1348</v>
      </c>
    </row>
    <row r="220" spans="1:7">
      <c r="A220" s="105" t="s">
        <v>1347</v>
      </c>
      <c r="B220" s="119">
        <v>-550500</v>
      </c>
      <c r="C220" s="105">
        <v>2</v>
      </c>
      <c r="D220" s="105">
        <f t="shared" si="8"/>
        <v>30</v>
      </c>
      <c r="E220" s="105">
        <f t="shared" si="7"/>
        <v>0</v>
      </c>
      <c r="F220" s="105">
        <f t="shared" si="5"/>
        <v>-16515000</v>
      </c>
      <c r="G220" s="105" t="s">
        <v>1349</v>
      </c>
    </row>
    <row r="221" spans="1:7">
      <c r="A221" s="105" t="s">
        <v>3765</v>
      </c>
      <c r="B221" s="119">
        <v>1600000</v>
      </c>
      <c r="C221" s="105">
        <v>1</v>
      </c>
      <c r="D221" s="105">
        <f t="shared" si="8"/>
        <v>28</v>
      </c>
      <c r="E221" s="105">
        <f t="shared" si="7"/>
        <v>1</v>
      </c>
      <c r="F221" s="105">
        <f t="shared" si="5"/>
        <v>43200000</v>
      </c>
      <c r="G221" s="105" t="s">
        <v>3766</v>
      </c>
    </row>
    <row r="222" spans="1:7">
      <c r="A222" s="105" t="s">
        <v>3767</v>
      </c>
      <c r="B222" s="119">
        <v>-1500700</v>
      </c>
      <c r="C222" s="105">
        <v>5</v>
      </c>
      <c r="D222" s="105">
        <f t="shared" si="8"/>
        <v>27</v>
      </c>
      <c r="E222" s="105">
        <f t="shared" si="7"/>
        <v>0</v>
      </c>
      <c r="F222" s="105">
        <f t="shared" si="5"/>
        <v>-40518900</v>
      </c>
      <c r="G222" s="105" t="s">
        <v>3769</v>
      </c>
    </row>
    <row r="223" spans="1:7">
      <c r="A223" s="105" t="s">
        <v>3777</v>
      </c>
      <c r="B223" s="119">
        <v>8619</v>
      </c>
      <c r="C223" s="105">
        <v>3</v>
      </c>
      <c r="D223" s="105">
        <f t="shared" si="8"/>
        <v>22</v>
      </c>
      <c r="E223" s="105">
        <f t="shared" si="7"/>
        <v>1</v>
      </c>
      <c r="F223" s="105">
        <f t="shared" si="5"/>
        <v>180999</v>
      </c>
      <c r="G223" s="105" t="s">
        <v>3780</v>
      </c>
    </row>
    <row r="224" spans="1:7">
      <c r="A224" s="11" t="s">
        <v>3785</v>
      </c>
      <c r="B224" s="3">
        <v>3000000</v>
      </c>
      <c r="C224" s="11">
        <v>2</v>
      </c>
      <c r="D224" s="105">
        <f t="shared" si="8"/>
        <v>19</v>
      </c>
      <c r="E224" s="105">
        <f t="shared" si="7"/>
        <v>1</v>
      </c>
      <c r="F224" s="105">
        <f t="shared" si="5"/>
        <v>54000000</v>
      </c>
      <c r="G224" s="11" t="s">
        <v>1276</v>
      </c>
    </row>
    <row r="225" spans="1:7">
      <c r="A225" s="11" t="s">
        <v>3802</v>
      </c>
      <c r="B225" s="3">
        <v>-3000900</v>
      </c>
      <c r="C225" s="11">
        <v>1</v>
      </c>
      <c r="D225" s="105">
        <f t="shared" si="8"/>
        <v>17</v>
      </c>
      <c r="E225" s="105">
        <f t="shared" si="7"/>
        <v>0</v>
      </c>
      <c r="F225" s="105">
        <f t="shared" si="5"/>
        <v>-51015300</v>
      </c>
      <c r="G225" s="11" t="s">
        <v>3803</v>
      </c>
    </row>
    <row r="226" spans="1:7">
      <c r="A226" s="105" t="s">
        <v>3808</v>
      </c>
      <c r="B226" s="119">
        <v>3000000</v>
      </c>
      <c r="C226" s="105">
        <v>0</v>
      </c>
      <c r="D226" s="105">
        <f t="shared" si="8"/>
        <v>16</v>
      </c>
      <c r="E226" s="105">
        <f t="shared" si="7"/>
        <v>1</v>
      </c>
      <c r="F226" s="105">
        <f t="shared" si="5"/>
        <v>45000000</v>
      </c>
      <c r="G226" s="105" t="s">
        <v>616</v>
      </c>
    </row>
    <row r="227" spans="1:7">
      <c r="A227" s="105" t="s">
        <v>3808</v>
      </c>
      <c r="B227" s="119">
        <v>-175400</v>
      </c>
      <c r="C227" s="105">
        <v>1</v>
      </c>
      <c r="D227" s="105">
        <f t="shared" si="8"/>
        <v>16</v>
      </c>
      <c r="E227" s="105">
        <f t="shared" si="7"/>
        <v>0</v>
      </c>
      <c r="F227" s="105">
        <f t="shared" si="5"/>
        <v>-2806400</v>
      </c>
      <c r="G227" s="105" t="s">
        <v>3809</v>
      </c>
    </row>
    <row r="228" spans="1:7">
      <c r="A228" s="105" t="s">
        <v>3812</v>
      </c>
      <c r="B228" s="119">
        <v>-1200500</v>
      </c>
      <c r="C228" s="105">
        <v>0</v>
      </c>
      <c r="D228" s="105">
        <f t="shared" si="8"/>
        <v>15</v>
      </c>
      <c r="E228" s="105">
        <f t="shared" si="7"/>
        <v>0</v>
      </c>
      <c r="F228" s="105">
        <f t="shared" si="5"/>
        <v>-18007500</v>
      </c>
      <c r="G228" s="105" t="s">
        <v>3813</v>
      </c>
    </row>
    <row r="229" spans="1:7">
      <c r="A229" s="105" t="s">
        <v>3812</v>
      </c>
      <c r="B229" s="119">
        <v>-20555</v>
      </c>
      <c r="C229" s="105">
        <v>1</v>
      </c>
      <c r="D229" s="105">
        <f t="shared" si="8"/>
        <v>15</v>
      </c>
      <c r="E229" s="105">
        <f t="shared" si="7"/>
        <v>0</v>
      </c>
      <c r="F229" s="105">
        <f t="shared" si="5"/>
        <v>-308325</v>
      </c>
      <c r="G229" s="105" t="s">
        <v>655</v>
      </c>
    </row>
    <row r="230" spans="1:7">
      <c r="A230" s="105" t="s">
        <v>3815</v>
      </c>
      <c r="B230" s="119">
        <v>-1014466</v>
      </c>
      <c r="C230" s="105">
        <v>1</v>
      </c>
      <c r="D230" s="105">
        <f t="shared" si="8"/>
        <v>14</v>
      </c>
      <c r="E230" s="105">
        <f t="shared" si="7"/>
        <v>0</v>
      </c>
      <c r="F230" s="105">
        <f t="shared" si="5"/>
        <v>-14202524</v>
      </c>
      <c r="G230" s="105" t="s">
        <v>3816</v>
      </c>
    </row>
    <row r="231" spans="1:7">
      <c r="A231" s="105" t="s">
        <v>3823</v>
      </c>
      <c r="B231" s="119">
        <v>-24225</v>
      </c>
      <c r="C231" s="105">
        <v>1</v>
      </c>
      <c r="D231" s="105">
        <f t="shared" si="8"/>
        <v>13</v>
      </c>
      <c r="E231" s="105">
        <f t="shared" si="7"/>
        <v>0</v>
      </c>
      <c r="F231" s="105">
        <f t="shared" si="5"/>
        <v>-314925</v>
      </c>
      <c r="G231" s="105" t="s">
        <v>655</v>
      </c>
    </row>
    <row r="232" spans="1:7">
      <c r="A232" s="105" t="s">
        <v>3825</v>
      </c>
      <c r="B232" s="119">
        <v>1100000</v>
      </c>
      <c r="C232" s="105">
        <v>0</v>
      </c>
      <c r="D232" s="105">
        <f t="shared" si="8"/>
        <v>12</v>
      </c>
      <c r="E232" s="105">
        <f t="shared" si="7"/>
        <v>1</v>
      </c>
      <c r="F232" s="105">
        <f t="shared" si="5"/>
        <v>12100000</v>
      </c>
      <c r="G232" s="105" t="s">
        <v>3826</v>
      </c>
    </row>
    <row r="233" spans="1:7">
      <c r="A233" s="105" t="s">
        <v>3825</v>
      </c>
      <c r="B233" s="119">
        <v>-147900</v>
      </c>
      <c r="C233" s="105">
        <v>4</v>
      </c>
      <c r="D233" s="105">
        <f t="shared" si="8"/>
        <v>12</v>
      </c>
      <c r="E233" s="105">
        <f t="shared" si="7"/>
        <v>0</v>
      </c>
      <c r="F233" s="105">
        <f t="shared" si="5"/>
        <v>-1774800</v>
      </c>
      <c r="G233" s="105" t="s">
        <v>3833</v>
      </c>
    </row>
    <row r="234" spans="1:7">
      <c r="A234" s="105" t="s">
        <v>3842</v>
      </c>
      <c r="B234" s="119">
        <v>-67965</v>
      </c>
      <c r="C234" s="105">
        <v>5</v>
      </c>
      <c r="D234" s="105">
        <f t="shared" si="8"/>
        <v>8</v>
      </c>
      <c r="E234" s="105">
        <f t="shared" si="7"/>
        <v>0</v>
      </c>
      <c r="F234" s="105">
        <f t="shared" si="5"/>
        <v>-543720</v>
      </c>
      <c r="G234" s="105" t="s">
        <v>655</v>
      </c>
    </row>
    <row r="235" spans="1:7">
      <c r="A235" s="105" t="s">
        <v>3868</v>
      </c>
      <c r="B235" s="119">
        <v>-114734</v>
      </c>
      <c r="C235" s="105">
        <v>1</v>
      </c>
      <c r="D235" s="105">
        <f t="shared" si="8"/>
        <v>3</v>
      </c>
      <c r="E235" s="105">
        <f t="shared" si="7"/>
        <v>0</v>
      </c>
      <c r="F235" s="105">
        <f t="shared" si="5"/>
        <v>-344202</v>
      </c>
      <c r="G235" s="105" t="s">
        <v>3869</v>
      </c>
    </row>
    <row r="236" spans="1:7">
      <c r="A236" s="105" t="s">
        <v>1215</v>
      </c>
      <c r="B236" s="119">
        <v>-360000</v>
      </c>
      <c r="C236" s="105">
        <v>0</v>
      </c>
      <c r="D236" s="105">
        <f t="shared" si="8"/>
        <v>2</v>
      </c>
      <c r="E236" s="105">
        <f t="shared" si="7"/>
        <v>0</v>
      </c>
      <c r="F236" s="105">
        <f t="shared" si="5"/>
        <v>-720000</v>
      </c>
      <c r="G236" s="105" t="s">
        <v>3870</v>
      </c>
    </row>
    <row r="237" spans="1:7">
      <c r="A237" s="105" t="s">
        <v>1215</v>
      </c>
      <c r="B237" s="119">
        <v>-211000</v>
      </c>
      <c r="C237" s="105">
        <v>0</v>
      </c>
      <c r="D237" s="105">
        <f t="shared" si="8"/>
        <v>2</v>
      </c>
      <c r="E237" s="105">
        <f t="shared" si="7"/>
        <v>0</v>
      </c>
      <c r="F237" s="105">
        <f t="shared" si="5"/>
        <v>-422000</v>
      </c>
      <c r="G237" s="105" t="s">
        <v>3872</v>
      </c>
    </row>
    <row r="238" spans="1:7">
      <c r="A238" s="105" t="s">
        <v>1215</v>
      </c>
      <c r="B238" s="119">
        <v>-189700</v>
      </c>
      <c r="C238" s="105">
        <v>1</v>
      </c>
      <c r="D238" s="105">
        <f t="shared" si="8"/>
        <v>2</v>
      </c>
      <c r="E238" s="105">
        <f t="shared" si="7"/>
        <v>0</v>
      </c>
      <c r="F238" s="105">
        <f t="shared" si="5"/>
        <v>-379400</v>
      </c>
      <c r="G238" s="105" t="s">
        <v>3878</v>
      </c>
    </row>
    <row r="239" spans="1:7">
      <c r="A239" s="105" t="s">
        <v>3879</v>
      </c>
      <c r="B239" s="119">
        <v>-400500</v>
      </c>
      <c r="C239" s="105">
        <v>0</v>
      </c>
      <c r="D239" s="105">
        <f t="shared" si="8"/>
        <v>1</v>
      </c>
      <c r="E239" s="105">
        <f t="shared" si="7"/>
        <v>0</v>
      </c>
      <c r="F239" s="105">
        <f t="shared" si="5"/>
        <v>-400500</v>
      </c>
      <c r="G239" s="105" t="s">
        <v>3880</v>
      </c>
    </row>
    <row r="240" spans="1:7">
      <c r="A240" s="105" t="s">
        <v>3879</v>
      </c>
      <c r="B240" s="119">
        <v>400000</v>
      </c>
      <c r="C240" s="105">
        <v>1</v>
      </c>
      <c r="D240" s="105">
        <f t="shared" si="8"/>
        <v>1</v>
      </c>
      <c r="E240" s="105">
        <f t="shared" si="7"/>
        <v>1</v>
      </c>
      <c r="F240" s="105">
        <f t="shared" si="5"/>
        <v>0</v>
      </c>
      <c r="G240" s="105" t="s">
        <v>3881</v>
      </c>
    </row>
    <row r="241" spans="1:7">
      <c r="A241" s="105"/>
      <c r="B241" s="119"/>
      <c r="C241" s="105"/>
      <c r="D241" s="105">
        <f t="shared" si="8"/>
        <v>0</v>
      </c>
      <c r="E241" s="105"/>
      <c r="F241" s="105"/>
      <c r="G241" s="105"/>
    </row>
    <row r="242" spans="1:7">
      <c r="A242" s="105"/>
      <c r="B242" s="119"/>
      <c r="C242" s="105"/>
      <c r="D242" s="105">
        <f t="shared" si="8"/>
        <v>0</v>
      </c>
      <c r="E242" s="105"/>
      <c r="F242" s="105"/>
      <c r="G242" s="105"/>
    </row>
    <row r="243" spans="1:7">
      <c r="A243" s="105"/>
      <c r="B243" s="119"/>
      <c r="C243" s="105"/>
      <c r="D243" s="105">
        <f t="shared" si="8"/>
        <v>0</v>
      </c>
      <c r="E243" s="105"/>
      <c r="F243" s="105"/>
      <c r="G243" s="105"/>
    </row>
    <row r="244" spans="1:7">
      <c r="A244" s="105"/>
      <c r="B244" s="119"/>
      <c r="C244" s="105"/>
      <c r="D244" s="105">
        <f t="shared" si="8"/>
        <v>0</v>
      </c>
      <c r="E244" s="105"/>
      <c r="F244" s="105"/>
      <c r="G244" s="105"/>
    </row>
    <row r="245" spans="1:7">
      <c r="A245" s="105"/>
      <c r="B245" s="119"/>
      <c r="C245" s="105"/>
      <c r="D245" s="105">
        <f t="shared" si="8"/>
        <v>0</v>
      </c>
      <c r="E245" s="105"/>
      <c r="F245" s="105"/>
      <c r="G245" s="105"/>
    </row>
    <row r="246" spans="1:7">
      <c r="A246" s="105"/>
      <c r="B246" s="119"/>
      <c r="C246" s="105"/>
      <c r="D246" s="105">
        <f t="shared" si="8"/>
        <v>0</v>
      </c>
      <c r="E246" s="105"/>
      <c r="F246" s="105"/>
      <c r="G246" s="105"/>
    </row>
    <row r="247" spans="1:7">
      <c r="A247" s="105"/>
      <c r="B247" s="119"/>
      <c r="C247" s="105"/>
      <c r="D247" s="105">
        <f t="shared" si="8"/>
        <v>0</v>
      </c>
      <c r="E247" s="105"/>
      <c r="F247" s="105"/>
      <c r="G247" s="105"/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700408</v>
      </c>
      <c r="C263" s="11"/>
      <c r="D263" s="11"/>
      <c r="E263" s="11"/>
      <c r="F263" s="29">
        <f>SUM(F2:F261)</f>
        <v>18807689707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25381497.580296896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70" activePane="bottomLeft" state="frozen"/>
      <selection pane="bottomLeft" activeCell="D151" sqref="D151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554</v>
      </c>
      <c r="F2" s="11">
        <f>IF(B2&gt;0,1,0)</f>
        <v>1</v>
      </c>
      <c r="G2" s="11">
        <f>B2*(E2-F2)</f>
        <v>27650000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550</v>
      </c>
      <c r="F3" s="11">
        <f t="shared" ref="F3:F38" si="1">IF(B3&gt;0,1,0)</f>
        <v>1</v>
      </c>
      <c r="G3" s="11">
        <f t="shared" ref="G3:G23" si="2">B3*(E3-F3)</f>
        <v>1647000000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549</v>
      </c>
      <c r="F4" s="11">
        <f t="shared" si="1"/>
        <v>1</v>
      </c>
      <c r="G4" s="11">
        <f t="shared" si="2"/>
        <v>1644000000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549</v>
      </c>
      <c r="F5" s="11">
        <f t="shared" si="1"/>
        <v>1</v>
      </c>
      <c r="G5" s="11">
        <f t="shared" si="2"/>
        <v>8220000000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548</v>
      </c>
      <c r="F6" s="11">
        <f t="shared" si="1"/>
        <v>1</v>
      </c>
      <c r="G6" s="11">
        <f t="shared" si="2"/>
        <v>1641000000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547</v>
      </c>
      <c r="F7" s="11">
        <f t="shared" si="1"/>
        <v>0</v>
      </c>
      <c r="G7" s="11">
        <f t="shared" si="2"/>
        <v>-1641000000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547</v>
      </c>
      <c r="F8" s="11">
        <f t="shared" si="1"/>
        <v>0</v>
      </c>
      <c r="G8" s="11">
        <f t="shared" si="2"/>
        <v>-109400000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547</v>
      </c>
      <c r="F9" s="11">
        <f t="shared" si="1"/>
        <v>1</v>
      </c>
      <c r="G9" s="11">
        <f>B9*(E9-F9)</f>
        <v>1638000000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546</v>
      </c>
      <c r="F10" s="11">
        <f t="shared" si="1"/>
        <v>1</v>
      </c>
      <c r="G10" s="11">
        <f t="shared" si="2"/>
        <v>1635000000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546</v>
      </c>
      <c r="F11" s="11">
        <f t="shared" si="1"/>
        <v>1</v>
      </c>
      <c r="G11" s="11">
        <f t="shared" si="2"/>
        <v>13625000000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543</v>
      </c>
      <c r="F12" s="11">
        <f t="shared" si="1"/>
        <v>1</v>
      </c>
      <c r="G12" s="11">
        <f t="shared" si="2"/>
        <v>541094860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543</v>
      </c>
      <c r="F13" s="11">
        <f t="shared" si="1"/>
        <v>1</v>
      </c>
      <c r="G13" s="11">
        <f t="shared" si="2"/>
        <v>1626000000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543</v>
      </c>
      <c r="F14" s="11">
        <f t="shared" si="1"/>
        <v>1</v>
      </c>
      <c r="G14" s="11">
        <f t="shared" si="2"/>
        <v>645574032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531</v>
      </c>
      <c r="F15" s="11">
        <f t="shared" si="1"/>
        <v>1</v>
      </c>
      <c r="G15" s="11">
        <f t="shared" si="2"/>
        <v>1060000000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519</v>
      </c>
      <c r="F16" s="11">
        <f t="shared" si="1"/>
        <v>1</v>
      </c>
      <c r="G16" s="11">
        <f t="shared" si="2"/>
        <v>1554000000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518</v>
      </c>
      <c r="F17" s="11">
        <f t="shared" si="1"/>
        <v>1</v>
      </c>
      <c r="G17" s="11">
        <f t="shared" si="2"/>
        <v>1551000000</v>
      </c>
      <c r="K17" t="s">
        <v>1219</v>
      </c>
      <c r="L17">
        <v>200011228</v>
      </c>
      <c r="M17" t="s">
        <v>1220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517</v>
      </c>
      <c r="F18" s="11">
        <f t="shared" si="1"/>
        <v>1</v>
      </c>
      <c r="G18" s="11">
        <f t="shared" si="2"/>
        <v>980400000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502</v>
      </c>
      <c r="F19" s="11">
        <f t="shared" si="1"/>
        <v>1</v>
      </c>
      <c r="G19" s="11">
        <f t="shared" si="2"/>
        <v>403061013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501</v>
      </c>
      <c r="F20" s="11">
        <f t="shared" si="1"/>
        <v>1</v>
      </c>
      <c r="G20" s="11">
        <f t="shared" si="2"/>
        <v>1500000000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495</v>
      </c>
      <c r="F21" s="11">
        <f t="shared" si="1"/>
        <v>1</v>
      </c>
      <c r="G21" s="11">
        <f t="shared" si="2"/>
        <v>247000000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481</v>
      </c>
      <c r="F22" s="11">
        <f t="shared" si="1"/>
        <v>0</v>
      </c>
      <c r="G22" s="11">
        <f t="shared" si="2"/>
        <v>-1443000000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473</v>
      </c>
      <c r="F23" s="11">
        <f t="shared" si="1"/>
        <v>1</v>
      </c>
      <c r="G23" s="11">
        <f t="shared" si="2"/>
        <v>1416000000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473</v>
      </c>
      <c r="F24" s="11">
        <f t="shared" si="1"/>
        <v>1</v>
      </c>
      <c r="G24" s="11">
        <f>B24*(E24-F24)</f>
        <v>297757896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471</v>
      </c>
      <c r="F25" s="11">
        <f t="shared" si="1"/>
        <v>0</v>
      </c>
      <c r="G25" s="11">
        <f t="shared" ref="G25:G30" si="3">B25*(E25-F25)</f>
        <v>-1507623900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469</v>
      </c>
      <c r="F26" s="11">
        <f t="shared" si="1"/>
        <v>0</v>
      </c>
      <c r="G26" s="11">
        <f t="shared" si="3"/>
        <v>-1407422100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467</v>
      </c>
      <c r="F27" s="11">
        <f t="shared" si="1"/>
        <v>1</v>
      </c>
      <c r="G27" s="11">
        <f t="shared" si="3"/>
        <v>466000000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467</v>
      </c>
      <c r="F28" s="11">
        <f t="shared" si="1"/>
        <v>1</v>
      </c>
      <c r="G28" s="11">
        <f t="shared" si="3"/>
        <v>2796000000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467</v>
      </c>
      <c r="F29" s="11">
        <f t="shared" si="1"/>
        <v>1</v>
      </c>
      <c r="G29" s="11">
        <f t="shared" si="3"/>
        <v>2702800000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467</v>
      </c>
      <c r="F30" s="11">
        <f t="shared" si="1"/>
        <v>0</v>
      </c>
      <c r="G30" s="11">
        <f t="shared" si="3"/>
        <v>-2335000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466</v>
      </c>
      <c r="F31" s="11">
        <f t="shared" si="1"/>
        <v>0</v>
      </c>
      <c r="G31" s="11">
        <f>B31*(E31-F31)</f>
        <v>-12116000000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464</v>
      </c>
      <c r="F32" s="11">
        <f t="shared" si="1"/>
        <v>0</v>
      </c>
      <c r="G32" s="11">
        <f>B32*(E32-F32)</f>
        <v>-12156800000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445</v>
      </c>
      <c r="F33" s="11">
        <f t="shared" si="1"/>
        <v>1</v>
      </c>
      <c r="G33" s="11">
        <f>B33*(E33-F33)</f>
        <v>145190220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427</v>
      </c>
      <c r="F34" s="11">
        <f t="shared" si="1"/>
        <v>1</v>
      </c>
      <c r="G34" s="11">
        <f t="shared" ref="G34:G193" si="4">B34*(E34-F34)</f>
        <v>12098400000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427</v>
      </c>
      <c r="F35" s="11">
        <f t="shared" si="1"/>
        <v>1</v>
      </c>
      <c r="G35" s="12">
        <f t="shared" si="4"/>
        <v>4686000000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412</v>
      </c>
      <c r="F36" s="11">
        <f t="shared" si="1"/>
        <v>1</v>
      </c>
      <c r="G36" s="11">
        <f t="shared" si="4"/>
        <v>172086111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412</v>
      </c>
      <c r="F37" s="11">
        <f t="shared" si="1"/>
        <v>0</v>
      </c>
      <c r="G37" s="11">
        <f t="shared" si="4"/>
        <v>-370800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411</v>
      </c>
      <c r="F38" s="11">
        <f t="shared" si="1"/>
        <v>1</v>
      </c>
      <c r="G38" s="12">
        <f t="shared" si="4"/>
        <v>820000000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411</v>
      </c>
      <c r="F39" s="11">
        <f>IF(B39&gt;0,1,0)</f>
        <v>1</v>
      </c>
      <c r="G39" s="11">
        <f t="shared" si="4"/>
        <v>820000000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397</v>
      </c>
      <c r="F40" s="11">
        <f>IF(B40&gt;0,1,0)</f>
        <v>0</v>
      </c>
      <c r="G40" s="11">
        <f t="shared" si="4"/>
        <v>-79400000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397</v>
      </c>
      <c r="F41" s="11">
        <f>IF(B41&gt;0,1,0)</f>
        <v>0</v>
      </c>
      <c r="G41" s="11">
        <f t="shared" si="4"/>
        <v>-246140000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397</v>
      </c>
      <c r="F42" s="11">
        <f t="shared" ref="F42:F193" si="5">IF(B42&gt;0,1,0)</f>
        <v>0</v>
      </c>
      <c r="G42" s="11">
        <f t="shared" si="4"/>
        <v>-47640000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395</v>
      </c>
      <c r="F43" s="11">
        <f t="shared" si="5"/>
        <v>1</v>
      </c>
      <c r="G43" s="11">
        <f t="shared" si="4"/>
        <v>256100000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395</v>
      </c>
      <c r="F44" s="11">
        <f t="shared" si="5"/>
        <v>0</v>
      </c>
      <c r="G44" s="11">
        <f t="shared" si="4"/>
        <v>-1975000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395</v>
      </c>
      <c r="F45" s="11">
        <f t="shared" si="5"/>
        <v>1</v>
      </c>
      <c r="G45" s="11">
        <f t="shared" si="4"/>
        <v>11426000000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391</v>
      </c>
      <c r="F46" s="11">
        <f t="shared" si="5"/>
        <v>0</v>
      </c>
      <c r="G46" s="11">
        <f t="shared" si="4"/>
        <v>-78200000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388</v>
      </c>
      <c r="F47" s="11">
        <f t="shared" si="5"/>
        <v>0</v>
      </c>
      <c r="G47" s="11">
        <f t="shared" si="4"/>
        <v>-77600000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387</v>
      </c>
      <c r="F48" s="11">
        <f t="shared" si="5"/>
        <v>0</v>
      </c>
      <c r="G48" s="11">
        <f t="shared" si="4"/>
        <v>-77400000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382</v>
      </c>
      <c r="F49" s="11">
        <f t="shared" si="5"/>
        <v>1</v>
      </c>
      <c r="G49" s="11">
        <f t="shared" si="4"/>
        <v>1143000000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382</v>
      </c>
      <c r="F50" s="11">
        <f t="shared" si="5"/>
        <v>1</v>
      </c>
      <c r="G50" s="12">
        <f t="shared" si="4"/>
        <v>1143000000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381</v>
      </c>
      <c r="F51" s="11">
        <f t="shared" si="5"/>
        <v>1</v>
      </c>
      <c r="G51" s="11">
        <f t="shared" si="4"/>
        <v>291002860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381</v>
      </c>
      <c r="F52" s="11">
        <f t="shared" si="5"/>
        <v>0</v>
      </c>
      <c r="G52" s="11">
        <f t="shared" si="4"/>
        <v>-76200000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374</v>
      </c>
      <c r="F53" s="11">
        <f t="shared" si="5"/>
        <v>0</v>
      </c>
      <c r="G53" s="11">
        <f t="shared" si="4"/>
        <v>-149787000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365</v>
      </c>
      <c r="F54" s="11">
        <f t="shared" si="5"/>
        <v>0</v>
      </c>
      <c r="G54" s="11">
        <f t="shared" si="4"/>
        <v>-365144540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359</v>
      </c>
      <c r="F55" s="11">
        <f t="shared" si="5"/>
        <v>0</v>
      </c>
      <c r="G55" s="11">
        <f t="shared" si="4"/>
        <v>-14360000000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350</v>
      </c>
      <c r="F56" s="11">
        <f t="shared" si="5"/>
        <v>1</v>
      </c>
      <c r="G56" s="11">
        <f t="shared" si="4"/>
        <v>302112548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323</v>
      </c>
      <c r="F57" s="11">
        <f t="shared" si="5"/>
        <v>0</v>
      </c>
      <c r="G57" s="11">
        <f t="shared" si="4"/>
        <v>-16214600000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322</v>
      </c>
      <c r="F58" s="11">
        <f t="shared" si="5"/>
        <v>0</v>
      </c>
      <c r="G58" s="11">
        <f t="shared" si="4"/>
        <v>-3928561000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319</v>
      </c>
      <c r="F59" s="11">
        <f t="shared" si="5"/>
        <v>1</v>
      </c>
      <c r="G59" s="11">
        <f t="shared" si="4"/>
        <v>170100108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318</v>
      </c>
      <c r="F60" s="11">
        <f t="shared" si="5"/>
        <v>0</v>
      </c>
      <c r="G60" s="11">
        <f t="shared" si="4"/>
        <v>-107484000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316</v>
      </c>
      <c r="F61" s="11">
        <f t="shared" si="5"/>
        <v>0</v>
      </c>
      <c r="G61" s="11">
        <f t="shared" si="4"/>
        <v>-47400000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312</v>
      </c>
      <c r="F62" s="11">
        <f t="shared" si="5"/>
        <v>0</v>
      </c>
      <c r="G62" s="11">
        <f t="shared" si="4"/>
        <v>-31200000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308</v>
      </c>
      <c r="F63" s="11">
        <f t="shared" si="5"/>
        <v>0</v>
      </c>
      <c r="G63" s="11">
        <f t="shared" si="4"/>
        <v>-61600000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308</v>
      </c>
      <c r="F64" s="11">
        <f t="shared" si="5"/>
        <v>0</v>
      </c>
      <c r="G64" s="11">
        <f t="shared" si="4"/>
        <v>-26796000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304</v>
      </c>
      <c r="F65" s="11">
        <f t="shared" si="5"/>
        <v>0</v>
      </c>
      <c r="G65" s="11">
        <f t="shared" si="4"/>
        <v>-8350880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303</v>
      </c>
      <c r="F66" s="11">
        <f t="shared" si="5"/>
        <v>0</v>
      </c>
      <c r="G66" s="11">
        <f t="shared" si="4"/>
        <v>-101202000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298</v>
      </c>
      <c r="F67" s="11">
        <f t="shared" si="5"/>
        <v>0</v>
      </c>
      <c r="G67" s="11">
        <f t="shared" si="4"/>
        <v>-5960000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297</v>
      </c>
      <c r="F68" s="11">
        <f t="shared" si="5"/>
        <v>0</v>
      </c>
      <c r="G68" s="11">
        <f t="shared" si="4"/>
        <v>-89248500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297</v>
      </c>
      <c r="F69" s="11">
        <f t="shared" si="5"/>
        <v>0</v>
      </c>
      <c r="G69" s="11">
        <f t="shared" si="4"/>
        <v>-29700000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292</v>
      </c>
      <c r="F70" s="11">
        <f t="shared" si="5"/>
        <v>0</v>
      </c>
      <c r="G70" s="11">
        <f t="shared" si="4"/>
        <v>-58400000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288</v>
      </c>
      <c r="F71" s="11">
        <f t="shared" si="5"/>
        <v>1</v>
      </c>
      <c r="G71" s="11">
        <f t="shared" si="4"/>
        <v>4416643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288</v>
      </c>
      <c r="F72" s="11">
        <f t="shared" si="5"/>
        <v>1</v>
      </c>
      <c r="G72" s="11">
        <f t="shared" si="4"/>
        <v>1148000000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288</v>
      </c>
      <c r="F73" s="11">
        <f t="shared" si="5"/>
        <v>1</v>
      </c>
      <c r="G73" s="11">
        <f t="shared" si="4"/>
        <v>746200000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288</v>
      </c>
      <c r="F74" s="11">
        <f t="shared" si="5"/>
        <v>1</v>
      </c>
      <c r="G74" s="11">
        <f t="shared" si="4"/>
        <v>861000000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285</v>
      </c>
      <c r="F75" s="11">
        <f t="shared" si="5"/>
        <v>0</v>
      </c>
      <c r="G75" s="11">
        <f t="shared" si="4"/>
        <v>-57000000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282</v>
      </c>
      <c r="F76" s="11">
        <f t="shared" si="5"/>
        <v>0</v>
      </c>
      <c r="G76" s="11">
        <f t="shared" si="4"/>
        <v>-564197400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282</v>
      </c>
      <c r="F77" s="11">
        <f t="shared" si="5"/>
        <v>0</v>
      </c>
      <c r="G77" s="11">
        <f t="shared" si="4"/>
        <v>-56400000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278</v>
      </c>
      <c r="F78" s="11">
        <f t="shared" si="5"/>
        <v>1</v>
      </c>
      <c r="G78" s="11">
        <f t="shared" si="4"/>
        <v>554000000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270</v>
      </c>
      <c r="F79" s="11">
        <f t="shared" si="5"/>
        <v>0</v>
      </c>
      <c r="G79" s="11">
        <f t="shared" si="4"/>
        <v>-270135000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270</v>
      </c>
      <c r="F80" s="11">
        <f t="shared" si="5"/>
        <v>0</v>
      </c>
      <c r="G80" s="11">
        <f t="shared" si="4"/>
        <v>-38326500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267</v>
      </c>
      <c r="F81" s="11">
        <f t="shared" si="5"/>
        <v>0</v>
      </c>
      <c r="G81" s="11">
        <f t="shared" si="4"/>
        <v>-240433500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257</v>
      </c>
      <c r="F82" s="11">
        <f t="shared" si="5"/>
        <v>1</v>
      </c>
      <c r="G82" s="11">
        <f t="shared" si="4"/>
        <v>20800256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235</v>
      </c>
      <c r="F83" s="11">
        <f t="shared" si="5"/>
        <v>1</v>
      </c>
      <c r="G83" s="11">
        <f t="shared" si="4"/>
        <v>11700000000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234</v>
      </c>
      <c r="F84" s="11">
        <f t="shared" si="5"/>
        <v>1</v>
      </c>
      <c r="G84" s="11">
        <f t="shared" si="4"/>
        <v>6990000000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234</v>
      </c>
      <c r="F85" s="11">
        <f t="shared" si="5"/>
        <v>0</v>
      </c>
      <c r="G85" s="11">
        <f t="shared" si="4"/>
        <v>-16965000000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233</v>
      </c>
      <c r="F86" s="11">
        <f t="shared" si="5"/>
        <v>0</v>
      </c>
      <c r="G86" s="11">
        <f t="shared" si="4"/>
        <v>-65473000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228</v>
      </c>
      <c r="F87" s="11">
        <f t="shared" si="5"/>
        <v>1</v>
      </c>
      <c r="G87" s="11">
        <f t="shared" si="4"/>
        <v>567500000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227</v>
      </c>
      <c r="F88" s="11">
        <f t="shared" si="5"/>
        <v>1</v>
      </c>
      <c r="G88" s="11">
        <f t="shared" si="4"/>
        <v>17704840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222</v>
      </c>
      <c r="F89" s="11">
        <f t="shared" si="5"/>
        <v>1</v>
      </c>
      <c r="G89" s="11">
        <f t="shared" si="4"/>
        <v>3315000000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197</v>
      </c>
      <c r="F90" s="11">
        <f t="shared" si="5"/>
        <v>1</v>
      </c>
      <c r="G90" s="11">
        <f t="shared" si="4"/>
        <v>47989816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168</v>
      </c>
      <c r="F91" s="11">
        <f t="shared" si="5"/>
        <v>1</v>
      </c>
      <c r="G91" s="11">
        <f t="shared" si="4"/>
        <v>45449885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138</v>
      </c>
      <c r="F92" s="11">
        <f t="shared" si="5"/>
        <v>1</v>
      </c>
      <c r="G92" s="11">
        <f t="shared" si="4"/>
        <v>411000000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138</v>
      </c>
      <c r="F93" s="11">
        <f t="shared" si="5"/>
        <v>1</v>
      </c>
      <c r="G93" s="11">
        <f t="shared" si="4"/>
        <v>37590745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137</v>
      </c>
      <c r="F94" s="11">
        <f t="shared" si="5"/>
        <v>1</v>
      </c>
      <c r="G94" s="11">
        <f t="shared" si="4"/>
        <v>748000000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136</v>
      </c>
      <c r="F95" s="11">
        <f t="shared" si="5"/>
        <v>1</v>
      </c>
      <c r="G95" s="11">
        <f t="shared" si="4"/>
        <v>405000000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135</v>
      </c>
      <c r="F96" s="11">
        <f t="shared" si="5"/>
        <v>1</v>
      </c>
      <c r="G96" s="11">
        <f t="shared" si="4"/>
        <v>402000000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134</v>
      </c>
      <c r="F97" s="11">
        <f t="shared" si="5"/>
        <v>1</v>
      </c>
      <c r="G97" s="11">
        <f t="shared" si="4"/>
        <v>399000000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133</v>
      </c>
      <c r="F98" s="11">
        <f t="shared" si="5"/>
        <v>1</v>
      </c>
      <c r="G98" s="11">
        <f t="shared" si="4"/>
        <v>396000000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132</v>
      </c>
      <c r="F99" s="11">
        <f t="shared" si="5"/>
        <v>1</v>
      </c>
      <c r="G99" s="11">
        <f t="shared" si="4"/>
        <v>393000000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130</v>
      </c>
      <c r="F100" s="11">
        <f t="shared" si="5"/>
        <v>1</v>
      </c>
      <c r="G100" s="11">
        <f t="shared" si="4"/>
        <v>128935500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129</v>
      </c>
      <c r="F101" s="11">
        <f t="shared" si="5"/>
        <v>0</v>
      </c>
      <c r="G101" s="11">
        <f t="shared" si="4"/>
        <v>-256284300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108</v>
      </c>
      <c r="F102" s="11">
        <f t="shared" si="5"/>
        <v>1</v>
      </c>
      <c r="G102" s="11">
        <f t="shared" si="4"/>
        <v>321000000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108</v>
      </c>
      <c r="F103" s="11">
        <f t="shared" si="5"/>
        <v>1</v>
      </c>
      <c r="G103" s="11">
        <f t="shared" si="4"/>
        <v>31618500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93</v>
      </c>
      <c r="F104" s="11">
        <f t="shared" si="5"/>
        <v>0</v>
      </c>
      <c r="G104" s="11">
        <f t="shared" si="4"/>
        <v>-930000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87</v>
      </c>
      <c r="F105" s="11">
        <f t="shared" si="5"/>
        <v>1</v>
      </c>
      <c r="G105" s="11">
        <f t="shared" si="4"/>
        <v>171914000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82</v>
      </c>
      <c r="F106" s="11">
        <f t="shared" si="5"/>
        <v>0</v>
      </c>
      <c r="G106" s="11">
        <f t="shared" si="4"/>
        <v>-4920000000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82</v>
      </c>
      <c r="F107" s="11">
        <f t="shared" si="5"/>
        <v>1</v>
      </c>
      <c r="G107" s="11">
        <f t="shared" si="4"/>
        <v>473850000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81</v>
      </c>
      <c r="F108" s="11">
        <f t="shared" si="5"/>
        <v>1</v>
      </c>
      <c r="G108" s="11">
        <f t="shared" si="4"/>
        <v>240000000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80</v>
      </c>
      <c r="F109" s="11">
        <f t="shared" si="5"/>
        <v>1</v>
      </c>
      <c r="G109" s="11">
        <f t="shared" si="4"/>
        <v>158000000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80</v>
      </c>
      <c r="F110" s="11">
        <f t="shared" si="5"/>
        <v>0</v>
      </c>
      <c r="G110" s="11">
        <f t="shared" si="4"/>
        <v>-400000000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79</v>
      </c>
      <c r="F111" s="11">
        <f t="shared" si="5"/>
        <v>1</v>
      </c>
      <c r="G111" s="11">
        <f t="shared" si="4"/>
        <v>32188104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71</v>
      </c>
      <c r="F112" s="11">
        <f t="shared" si="5"/>
        <v>1</v>
      </c>
      <c r="G112" s="11">
        <f t="shared" si="4"/>
        <v>2940000000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64</v>
      </c>
      <c r="F113" s="11">
        <f t="shared" si="5"/>
        <v>0</v>
      </c>
      <c r="G113" s="11">
        <f t="shared" si="4"/>
        <v>-1600000000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63</v>
      </c>
      <c r="F114" s="11">
        <f t="shared" si="5"/>
        <v>0</v>
      </c>
      <c r="G114" s="11">
        <f t="shared" si="4"/>
        <v>-12600000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61</v>
      </c>
      <c r="F115" s="11">
        <f t="shared" si="5"/>
        <v>0</v>
      </c>
      <c r="G115" s="11">
        <f t="shared" si="4"/>
        <v>-1098000000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60</v>
      </c>
      <c r="F116" s="11">
        <f t="shared" si="5"/>
        <v>0</v>
      </c>
      <c r="G116" s="11">
        <f t="shared" si="4"/>
        <v>-150000000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50</v>
      </c>
      <c r="F117" s="11">
        <f t="shared" si="5"/>
        <v>1</v>
      </c>
      <c r="G117" s="11">
        <f t="shared" si="4"/>
        <v>29155000</v>
      </c>
    </row>
    <row r="118" spans="1:7">
      <c r="A118" s="11" t="s">
        <v>1218</v>
      </c>
      <c r="B118" s="38">
        <v>137334</v>
      </c>
      <c r="C118" s="73" t="s">
        <v>510</v>
      </c>
      <c r="D118" s="11">
        <v>2</v>
      </c>
      <c r="E118" s="11">
        <f t="shared" si="6"/>
        <v>48</v>
      </c>
      <c r="F118" s="11">
        <f t="shared" si="5"/>
        <v>1</v>
      </c>
      <c r="G118" s="11">
        <f t="shared" si="4"/>
        <v>6454698</v>
      </c>
    </row>
    <row r="119" spans="1:7">
      <c r="A119" s="11" t="s">
        <v>1221</v>
      </c>
      <c r="B119" s="38">
        <v>-3200900</v>
      </c>
      <c r="C119" s="73" t="s">
        <v>1222</v>
      </c>
      <c r="D119" s="11">
        <v>1</v>
      </c>
      <c r="E119" s="11">
        <f t="shared" si="6"/>
        <v>46</v>
      </c>
      <c r="F119" s="11">
        <f t="shared" si="5"/>
        <v>0</v>
      </c>
      <c r="G119" s="11">
        <f t="shared" si="4"/>
        <v>-147241400</v>
      </c>
    </row>
    <row r="120" spans="1:7">
      <c r="A120" s="11" t="s">
        <v>1229</v>
      </c>
      <c r="B120" s="38">
        <v>16276000</v>
      </c>
      <c r="C120" s="73" t="s">
        <v>1231</v>
      </c>
      <c r="D120" s="11">
        <v>3</v>
      </c>
      <c r="E120" s="11">
        <f t="shared" si="6"/>
        <v>45</v>
      </c>
      <c r="F120" s="11">
        <f t="shared" si="5"/>
        <v>1</v>
      </c>
      <c r="G120" s="11">
        <f t="shared" si="4"/>
        <v>716144000</v>
      </c>
    </row>
    <row r="121" spans="1:7">
      <c r="A121" s="11" t="s">
        <v>1240</v>
      </c>
      <c r="B121" s="38">
        <v>3000000</v>
      </c>
      <c r="C121" s="73" t="s">
        <v>727</v>
      </c>
      <c r="D121" s="11">
        <v>0</v>
      </c>
      <c r="E121" s="11">
        <f t="shared" si="6"/>
        <v>42</v>
      </c>
      <c r="F121" s="11">
        <f t="shared" si="5"/>
        <v>1</v>
      </c>
      <c r="G121" s="105">
        <f t="shared" si="4"/>
        <v>123000000</v>
      </c>
    </row>
    <row r="122" spans="1:7">
      <c r="A122" s="11" t="s">
        <v>1240</v>
      </c>
      <c r="B122" s="38">
        <v>2020000</v>
      </c>
      <c r="C122" s="73" t="s">
        <v>1244</v>
      </c>
      <c r="D122" s="11">
        <v>0</v>
      </c>
      <c r="E122" s="105">
        <f t="shared" si="6"/>
        <v>42</v>
      </c>
      <c r="F122" s="105">
        <f t="shared" si="5"/>
        <v>1</v>
      </c>
      <c r="G122" s="105">
        <f t="shared" si="4"/>
        <v>82820000</v>
      </c>
    </row>
    <row r="123" spans="1:7">
      <c r="A123" s="11" t="s">
        <v>1240</v>
      </c>
      <c r="B123" s="38">
        <v>4975000</v>
      </c>
      <c r="C123" s="73" t="s">
        <v>1241</v>
      </c>
      <c r="D123" s="11">
        <v>1</v>
      </c>
      <c r="E123" s="105">
        <f t="shared" si="6"/>
        <v>42</v>
      </c>
      <c r="F123" s="105">
        <f t="shared" si="5"/>
        <v>1</v>
      </c>
      <c r="G123" s="105">
        <f t="shared" si="4"/>
        <v>203975000</v>
      </c>
    </row>
    <row r="124" spans="1:7">
      <c r="A124" s="105" t="s">
        <v>1254</v>
      </c>
      <c r="B124" s="38">
        <v>-18500000</v>
      </c>
      <c r="C124" s="73" t="s">
        <v>1143</v>
      </c>
      <c r="D124" s="105">
        <v>0</v>
      </c>
      <c r="E124" s="105">
        <f t="shared" si="6"/>
        <v>41</v>
      </c>
      <c r="F124" s="105">
        <f t="shared" si="5"/>
        <v>0</v>
      </c>
      <c r="G124" s="105">
        <f t="shared" si="4"/>
        <v>-758500000</v>
      </c>
    </row>
    <row r="125" spans="1:7">
      <c r="A125" s="105" t="s">
        <v>1254</v>
      </c>
      <c r="B125" s="38">
        <v>3000000</v>
      </c>
      <c r="C125" s="73" t="s">
        <v>1260</v>
      </c>
      <c r="D125" s="105">
        <v>0</v>
      </c>
      <c r="E125" s="105">
        <f t="shared" si="6"/>
        <v>41</v>
      </c>
      <c r="F125" s="105">
        <f t="shared" si="5"/>
        <v>1</v>
      </c>
      <c r="G125" s="105">
        <f t="shared" si="4"/>
        <v>120000000</v>
      </c>
    </row>
    <row r="126" spans="1:7">
      <c r="A126" s="105" t="s">
        <v>1254</v>
      </c>
      <c r="B126" s="38">
        <v>-3000900</v>
      </c>
      <c r="C126" s="73" t="s">
        <v>1266</v>
      </c>
      <c r="D126" s="105">
        <v>1</v>
      </c>
      <c r="E126" s="105">
        <f t="shared" si="6"/>
        <v>41</v>
      </c>
      <c r="F126" s="105">
        <f t="shared" si="5"/>
        <v>0</v>
      </c>
      <c r="G126" s="105">
        <f t="shared" si="4"/>
        <v>-123036900</v>
      </c>
    </row>
    <row r="127" spans="1:7">
      <c r="A127" s="105" t="s">
        <v>1263</v>
      </c>
      <c r="B127" s="38">
        <v>900000</v>
      </c>
      <c r="C127" s="73" t="s">
        <v>1265</v>
      </c>
      <c r="D127" s="105">
        <v>0</v>
      </c>
      <c r="E127" s="105">
        <f t="shared" si="6"/>
        <v>40</v>
      </c>
      <c r="F127" s="105">
        <f t="shared" si="5"/>
        <v>1</v>
      </c>
      <c r="G127" s="105">
        <f t="shared" si="4"/>
        <v>35100000</v>
      </c>
    </row>
    <row r="128" spans="1:7">
      <c r="A128" s="105" t="s">
        <v>1263</v>
      </c>
      <c r="B128" s="38">
        <v>-3000900</v>
      </c>
      <c r="C128" s="73" t="s">
        <v>1266</v>
      </c>
      <c r="D128" s="105">
        <v>1</v>
      </c>
      <c r="E128" s="105">
        <f t="shared" si="6"/>
        <v>40</v>
      </c>
      <c r="F128" s="105">
        <f t="shared" si="5"/>
        <v>0</v>
      </c>
      <c r="G128" s="105">
        <f t="shared" si="4"/>
        <v>-120036000</v>
      </c>
    </row>
    <row r="129" spans="1:10">
      <c r="A129" s="105" t="s">
        <v>1270</v>
      </c>
      <c r="B129" s="38">
        <v>-3000900</v>
      </c>
      <c r="C129" s="73" t="s">
        <v>1278</v>
      </c>
      <c r="D129" s="105">
        <v>2</v>
      </c>
      <c r="E129" s="105">
        <f t="shared" si="6"/>
        <v>39</v>
      </c>
      <c r="F129" s="105">
        <f t="shared" si="5"/>
        <v>0</v>
      </c>
      <c r="G129" s="105">
        <f t="shared" si="4"/>
        <v>-117035100</v>
      </c>
    </row>
    <row r="130" spans="1:10">
      <c r="A130" s="105" t="s">
        <v>1279</v>
      </c>
      <c r="B130" s="38">
        <v>-1000500</v>
      </c>
      <c r="C130" s="73" t="s">
        <v>1278</v>
      </c>
      <c r="D130" s="105">
        <v>0</v>
      </c>
      <c r="E130" s="105">
        <f t="shared" si="6"/>
        <v>37</v>
      </c>
      <c r="F130" s="105">
        <f t="shared" si="5"/>
        <v>0</v>
      </c>
      <c r="G130" s="105">
        <f t="shared" si="4"/>
        <v>-37018500</v>
      </c>
    </row>
    <row r="131" spans="1:10">
      <c r="A131" s="105" t="s">
        <v>1279</v>
      </c>
      <c r="B131" s="38">
        <v>100000</v>
      </c>
      <c r="C131" s="73" t="s">
        <v>1280</v>
      </c>
      <c r="D131" s="105">
        <v>2</v>
      </c>
      <c r="E131" s="105">
        <f t="shared" si="6"/>
        <v>37</v>
      </c>
      <c r="F131" s="105">
        <f t="shared" si="5"/>
        <v>1</v>
      </c>
      <c r="G131" s="105">
        <f t="shared" si="4"/>
        <v>3600000</v>
      </c>
    </row>
    <row r="132" spans="1:10">
      <c r="A132" s="105" t="s">
        <v>1282</v>
      </c>
      <c r="B132" s="38">
        <v>-200000</v>
      </c>
      <c r="C132" s="73" t="s">
        <v>1283</v>
      </c>
      <c r="D132" s="105">
        <v>1</v>
      </c>
      <c r="E132" s="105">
        <f t="shared" si="6"/>
        <v>35</v>
      </c>
      <c r="F132" s="105">
        <f t="shared" si="5"/>
        <v>0</v>
      </c>
      <c r="G132" s="105">
        <f t="shared" si="4"/>
        <v>-7000000</v>
      </c>
    </row>
    <row r="133" spans="1:10">
      <c r="A133" s="105" t="s">
        <v>1286</v>
      </c>
      <c r="B133" s="38">
        <v>-2200000</v>
      </c>
      <c r="C133" s="73" t="s">
        <v>1290</v>
      </c>
      <c r="D133" s="105">
        <v>3</v>
      </c>
      <c r="E133" s="105">
        <f t="shared" si="6"/>
        <v>34</v>
      </c>
      <c r="F133" s="105">
        <f t="shared" si="5"/>
        <v>0</v>
      </c>
      <c r="G133" s="105">
        <f t="shared" si="4"/>
        <v>-74800000</v>
      </c>
    </row>
    <row r="134" spans="1:10">
      <c r="A134" s="105" t="s">
        <v>1301</v>
      </c>
      <c r="B134" s="38">
        <v>-905500</v>
      </c>
      <c r="C134" s="73" t="s">
        <v>1302</v>
      </c>
      <c r="D134" s="105">
        <v>3</v>
      </c>
      <c r="E134" s="105">
        <f t="shared" si="6"/>
        <v>31</v>
      </c>
      <c r="F134" s="105">
        <f t="shared" si="5"/>
        <v>0</v>
      </c>
      <c r="G134" s="105">
        <f t="shared" si="4"/>
        <v>-28070500</v>
      </c>
    </row>
    <row r="135" spans="1:10">
      <c r="A135" s="105" t="s">
        <v>1331</v>
      </c>
      <c r="B135" s="38">
        <v>1500000</v>
      </c>
      <c r="C135" s="73" t="s">
        <v>1332</v>
      </c>
      <c r="D135" s="105">
        <v>1</v>
      </c>
      <c r="E135" s="105">
        <f t="shared" si="6"/>
        <v>28</v>
      </c>
      <c r="F135" s="105">
        <f t="shared" si="5"/>
        <v>1</v>
      </c>
      <c r="G135" s="105">
        <f t="shared" si="4"/>
        <v>40500000</v>
      </c>
    </row>
    <row r="136" spans="1:10">
      <c r="A136" s="105" t="s">
        <v>3762</v>
      </c>
      <c r="B136" s="38">
        <v>-1000500</v>
      </c>
      <c r="C136" s="73" t="s">
        <v>1294</v>
      </c>
      <c r="D136" s="105">
        <v>0</v>
      </c>
      <c r="E136" s="105">
        <f t="shared" si="6"/>
        <v>27</v>
      </c>
      <c r="F136" s="105">
        <f t="shared" si="5"/>
        <v>0</v>
      </c>
      <c r="G136" s="105">
        <f t="shared" si="4"/>
        <v>-27013500</v>
      </c>
    </row>
    <row r="137" spans="1:10">
      <c r="A137" s="105" t="s">
        <v>3762</v>
      </c>
      <c r="B137" s="38">
        <v>-365000</v>
      </c>
      <c r="C137" s="73" t="s">
        <v>3764</v>
      </c>
      <c r="D137" s="105">
        <v>2</v>
      </c>
      <c r="E137" s="105">
        <f>D137+E138</f>
        <v>27</v>
      </c>
      <c r="F137" s="105">
        <f t="shared" si="5"/>
        <v>0</v>
      </c>
      <c r="G137" s="105">
        <f t="shared" si="4"/>
        <v>-9855000</v>
      </c>
    </row>
    <row r="138" spans="1:10">
      <c r="A138" s="105" t="s">
        <v>3767</v>
      </c>
      <c r="B138" s="38">
        <v>23000000</v>
      </c>
      <c r="C138" s="73" t="s">
        <v>3768</v>
      </c>
      <c r="D138" s="105">
        <v>1</v>
      </c>
      <c r="E138" s="105">
        <f t="shared" ref="E138:E193" si="7">D138+E139</f>
        <v>25</v>
      </c>
      <c r="F138" s="105">
        <f t="shared" si="5"/>
        <v>1</v>
      </c>
      <c r="G138" s="105">
        <f t="shared" si="4"/>
        <v>552000000</v>
      </c>
    </row>
    <row r="139" spans="1:10">
      <c r="A139" s="105" t="s">
        <v>3770</v>
      </c>
      <c r="B139" s="38">
        <v>1800000</v>
      </c>
      <c r="C139" s="73" t="s">
        <v>3768</v>
      </c>
      <c r="D139" s="105">
        <v>2</v>
      </c>
      <c r="E139" s="105">
        <f t="shared" si="7"/>
        <v>24</v>
      </c>
      <c r="F139" s="105">
        <f t="shared" si="5"/>
        <v>1</v>
      </c>
      <c r="G139" s="105">
        <f t="shared" si="4"/>
        <v>41400000</v>
      </c>
    </row>
    <row r="140" spans="1:10">
      <c r="A140" s="105" t="s">
        <v>3784</v>
      </c>
      <c r="B140" s="38">
        <v>200000</v>
      </c>
      <c r="C140" s="73" t="s">
        <v>3768</v>
      </c>
      <c r="D140" s="105"/>
      <c r="E140" s="105">
        <f t="shared" si="7"/>
        <v>22</v>
      </c>
      <c r="F140" s="105">
        <f t="shared" si="5"/>
        <v>1</v>
      </c>
      <c r="G140" s="105">
        <f t="shared" si="4"/>
        <v>4200000</v>
      </c>
      <c r="J140" t="s">
        <v>25</v>
      </c>
    </row>
    <row r="141" spans="1:10">
      <c r="A141" s="105" t="s">
        <v>3771</v>
      </c>
      <c r="B141" s="38">
        <v>-3200900</v>
      </c>
      <c r="C141" s="73" t="s">
        <v>3772</v>
      </c>
      <c r="D141" s="105">
        <v>1</v>
      </c>
      <c r="E141" s="105">
        <f t="shared" si="7"/>
        <v>22</v>
      </c>
      <c r="F141" s="105">
        <f t="shared" si="5"/>
        <v>0</v>
      </c>
      <c r="G141" s="105">
        <f t="shared" si="4"/>
        <v>-70419800</v>
      </c>
    </row>
    <row r="142" spans="1:10">
      <c r="A142" s="105" t="s">
        <v>3775</v>
      </c>
      <c r="B142" s="38">
        <v>-3020900</v>
      </c>
      <c r="C142" s="73" t="s">
        <v>3776</v>
      </c>
      <c r="D142" s="105">
        <v>1</v>
      </c>
      <c r="E142" s="105">
        <f t="shared" si="7"/>
        <v>21</v>
      </c>
      <c r="F142" s="105">
        <f t="shared" si="5"/>
        <v>0</v>
      </c>
      <c r="G142" s="105">
        <f t="shared" si="4"/>
        <v>-63438900</v>
      </c>
    </row>
    <row r="143" spans="1:10">
      <c r="A143" s="105" t="s">
        <v>3777</v>
      </c>
      <c r="B143" s="38">
        <v>72533</v>
      </c>
      <c r="C143" s="73" t="s">
        <v>3780</v>
      </c>
      <c r="D143" s="105">
        <v>3</v>
      </c>
      <c r="E143" s="105">
        <f t="shared" si="7"/>
        <v>20</v>
      </c>
      <c r="F143" s="105">
        <f t="shared" si="5"/>
        <v>1</v>
      </c>
      <c r="G143" s="105">
        <f t="shared" si="4"/>
        <v>1378127</v>
      </c>
    </row>
    <row r="144" spans="1:10">
      <c r="A144" s="105" t="s">
        <v>3785</v>
      </c>
      <c r="B144" s="38">
        <v>-3000900</v>
      </c>
      <c r="C144" s="73" t="s">
        <v>1278</v>
      </c>
      <c r="D144" s="105">
        <v>1</v>
      </c>
      <c r="E144" s="105">
        <f t="shared" si="7"/>
        <v>17</v>
      </c>
      <c r="F144" s="105">
        <f t="shared" si="5"/>
        <v>0</v>
      </c>
      <c r="G144" s="105">
        <f t="shared" si="4"/>
        <v>-51015300</v>
      </c>
    </row>
    <row r="145" spans="1:10">
      <c r="A145" s="105" t="s">
        <v>3802</v>
      </c>
      <c r="B145" s="38">
        <v>-3001400</v>
      </c>
      <c r="C145" s="73" t="s">
        <v>3804</v>
      </c>
      <c r="D145" s="105">
        <v>0</v>
      </c>
      <c r="E145" s="105">
        <f t="shared" si="7"/>
        <v>16</v>
      </c>
      <c r="F145" s="105">
        <f t="shared" si="5"/>
        <v>0</v>
      </c>
      <c r="G145" s="105">
        <f t="shared" si="4"/>
        <v>-48022400</v>
      </c>
    </row>
    <row r="146" spans="1:10">
      <c r="A146" s="105" t="s">
        <v>3802</v>
      </c>
      <c r="B146" s="38">
        <v>-216910</v>
      </c>
      <c r="C146" s="73" t="s">
        <v>3807</v>
      </c>
      <c r="D146" s="105">
        <v>1</v>
      </c>
      <c r="E146" s="105">
        <f t="shared" si="7"/>
        <v>16</v>
      </c>
      <c r="F146" s="105">
        <f t="shared" si="5"/>
        <v>0</v>
      </c>
      <c r="G146" s="105">
        <f t="shared" si="4"/>
        <v>-3470560</v>
      </c>
    </row>
    <row r="147" spans="1:10">
      <c r="A147" s="105" t="s">
        <v>3808</v>
      </c>
      <c r="B147" s="38">
        <v>-3000900</v>
      </c>
      <c r="C147" s="73" t="s">
        <v>462</v>
      </c>
      <c r="D147" s="105">
        <v>1</v>
      </c>
      <c r="E147" s="105">
        <f t="shared" si="7"/>
        <v>15</v>
      </c>
      <c r="F147" s="105">
        <f t="shared" si="5"/>
        <v>0</v>
      </c>
      <c r="G147" s="105">
        <f t="shared" si="4"/>
        <v>-45013500</v>
      </c>
    </row>
    <row r="148" spans="1:10">
      <c r="A148" s="105" t="s">
        <v>3821</v>
      </c>
      <c r="B148" s="38">
        <v>5900000</v>
      </c>
      <c r="C148" s="73" t="s">
        <v>3822</v>
      </c>
      <c r="D148" s="105">
        <v>13</v>
      </c>
      <c r="E148" s="105">
        <f t="shared" si="7"/>
        <v>14</v>
      </c>
      <c r="F148" s="105">
        <f t="shared" si="5"/>
        <v>1</v>
      </c>
      <c r="G148" s="105">
        <f t="shared" si="4"/>
        <v>76700000</v>
      </c>
    </row>
    <row r="149" spans="1:10">
      <c r="A149" s="105" t="s">
        <v>3882</v>
      </c>
      <c r="B149" s="38">
        <v>17000000</v>
      </c>
      <c r="C149" s="73" t="s">
        <v>3883</v>
      </c>
      <c r="D149" s="105">
        <v>0</v>
      </c>
      <c r="E149" s="105">
        <f t="shared" si="7"/>
        <v>1</v>
      </c>
      <c r="F149" s="105">
        <f t="shared" si="5"/>
        <v>1</v>
      </c>
      <c r="G149" s="105">
        <f t="shared" si="4"/>
        <v>0</v>
      </c>
    </row>
    <row r="150" spans="1:10">
      <c r="A150" s="105" t="s">
        <v>3882</v>
      </c>
      <c r="B150" s="38">
        <v>-1000</v>
      </c>
      <c r="C150" s="73" t="s">
        <v>3884</v>
      </c>
      <c r="D150" s="105">
        <v>1</v>
      </c>
      <c r="E150" s="105">
        <f t="shared" si="7"/>
        <v>1</v>
      </c>
      <c r="F150" s="105">
        <f t="shared" si="5"/>
        <v>0</v>
      </c>
      <c r="G150" s="105">
        <f t="shared" si="4"/>
        <v>-1000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32685318</v>
      </c>
      <c r="C194" s="11"/>
      <c r="D194" s="11"/>
      <c r="E194" s="11"/>
      <c r="F194" s="11"/>
      <c r="G194" s="29">
        <f>SUM(G2:G193)</f>
        <v>22001205982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39713368.198555954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topLeftCell="A10" zoomScaleNormal="100" workbookViewId="0">
      <selection activeCell="L16" activeCellId="1" sqref="N16 L1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3779</v>
      </c>
      <c r="K16" s="19" t="s">
        <v>299</v>
      </c>
      <c r="L16" s="43">
        <f>'مسکن ایلیا'!B263</f>
        <v>700408</v>
      </c>
      <c r="M16" s="2" t="s">
        <v>753</v>
      </c>
      <c r="N16" s="3">
        <f>'مسکن مریم یاران'!B194</f>
        <v>32685318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90250808</v>
      </c>
      <c r="G17" s="29">
        <f t="shared" si="0"/>
        <v>9526588.700000003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-8004224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544000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8004224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1225</v>
      </c>
      <c r="L28" s="123">
        <v>170621</v>
      </c>
      <c r="M28" s="118" t="s">
        <v>3875</v>
      </c>
      <c r="N28" s="119">
        <v>23000000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1226</v>
      </c>
      <c r="L29" s="123">
        <v>12100</v>
      </c>
      <c r="M29" s="118" t="s">
        <v>3877</v>
      </c>
      <c r="N29" s="119">
        <v>347500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 t="s">
        <v>3885</v>
      </c>
      <c r="N30" s="119">
        <v>-17000000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90250808</v>
      </c>
      <c r="M35" s="2"/>
      <c r="N35" s="3">
        <f>SUM(N16:N30)</f>
        <v>162473131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1455032</v>
      </c>
      <c r="M36" s="2"/>
      <c r="N36" s="3">
        <f>N16+N17+N22</f>
        <v>28921407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147250808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1200000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28000000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23000000</v>
      </c>
      <c r="P48" s="56" t="s">
        <v>3824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81300000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3836</v>
      </c>
    </row>
    <row r="74" spans="1:28">
      <c r="K74" s="47">
        <v>1150000</v>
      </c>
      <c r="L74" s="48" t="s">
        <v>1054</v>
      </c>
      <c r="V74" t="s">
        <v>1215</v>
      </c>
      <c r="W74" s="1">
        <v>15000000</v>
      </c>
      <c r="X74">
        <v>238</v>
      </c>
      <c r="AA74" s="1"/>
      <c r="AB74" t="s">
        <v>3837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1216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1217</v>
      </c>
    </row>
    <row r="79" spans="1:28">
      <c r="K79" s="47">
        <v>500000</v>
      </c>
      <c r="L79" s="48" t="s">
        <v>790</v>
      </c>
      <c r="AA79" s="1">
        <f>AA75*300000/365000000</f>
        <v>1294520.5479452056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1236</v>
      </c>
      <c r="B16" s="3">
        <v>-694356</v>
      </c>
      <c r="C16" t="s">
        <v>1237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1248</v>
      </c>
      <c r="B17" s="3">
        <v>50000</v>
      </c>
      <c r="C17" t="s">
        <v>1262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3777</v>
      </c>
      <c r="B18" s="3">
        <v>1047</v>
      </c>
      <c r="C18" t="s">
        <v>3780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3815</v>
      </c>
      <c r="B19" s="3">
        <v>785500</v>
      </c>
      <c r="C19" t="s">
        <v>3819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1218</v>
      </c>
      <c r="B7" s="39">
        <v>135087</v>
      </c>
      <c r="C7" s="39">
        <v>41130</v>
      </c>
      <c r="D7" s="35">
        <f t="shared" si="0"/>
        <v>93957</v>
      </c>
      <c r="E7" s="5" t="s">
        <v>1227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1248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1248</v>
      </c>
      <c r="B5" s="18">
        <v>-247840</v>
      </c>
      <c r="C5" s="18">
        <v>0</v>
      </c>
      <c r="D5" s="119">
        <f t="shared" si="0"/>
        <v>-247840</v>
      </c>
      <c r="E5" s="20" t="s">
        <v>1251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1254</v>
      </c>
      <c r="B6" s="18">
        <v>-162340</v>
      </c>
      <c r="C6" s="18">
        <v>0</v>
      </c>
      <c r="D6" s="119">
        <f t="shared" si="0"/>
        <v>-162340</v>
      </c>
      <c r="E6" s="19" t="s">
        <v>1257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1254</v>
      </c>
      <c r="B7" s="18">
        <v>-3000900</v>
      </c>
      <c r="C7" s="18">
        <v>0</v>
      </c>
      <c r="D7" s="119">
        <f t="shared" si="0"/>
        <v>-3000900</v>
      </c>
      <c r="E7" s="19" t="s">
        <v>1258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1270</v>
      </c>
      <c r="B8" s="18">
        <v>-1000500</v>
      </c>
      <c r="C8" s="18">
        <v>0</v>
      </c>
      <c r="D8" s="119">
        <f t="shared" si="0"/>
        <v>-1000500</v>
      </c>
      <c r="E8" s="19" t="s">
        <v>1272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1282</v>
      </c>
      <c r="B9" s="18">
        <v>-100000</v>
      </c>
      <c r="C9" s="18">
        <v>0</v>
      </c>
      <c r="D9" s="119">
        <f t="shared" si="0"/>
        <v>-100000</v>
      </c>
      <c r="E9" s="21" t="s">
        <v>1283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1286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1286</v>
      </c>
      <c r="B11" s="18">
        <v>-1000500</v>
      </c>
      <c r="C11" s="18">
        <v>0</v>
      </c>
      <c r="D11" s="119">
        <f t="shared" si="0"/>
        <v>-1000500</v>
      </c>
      <c r="E11" s="19" t="s">
        <v>1294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1301</v>
      </c>
      <c r="B12" s="18">
        <v>-5000</v>
      </c>
      <c r="C12" s="18">
        <v>0</v>
      </c>
      <c r="D12" s="119">
        <f t="shared" si="0"/>
        <v>-5000</v>
      </c>
      <c r="E12" s="20" t="s">
        <v>1283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3771</v>
      </c>
      <c r="B13" s="18">
        <v>3000000</v>
      </c>
      <c r="C13" s="18">
        <v>0</v>
      </c>
      <c r="D13" s="119">
        <f t="shared" si="0"/>
        <v>3000000</v>
      </c>
      <c r="E13" s="20" t="s">
        <v>3774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3775</v>
      </c>
      <c r="B14" s="18">
        <v>3000000</v>
      </c>
      <c r="C14" s="18">
        <v>0</v>
      </c>
      <c r="D14" s="119">
        <f t="shared" si="0"/>
        <v>3000000</v>
      </c>
      <c r="E14" s="20" t="s">
        <v>3774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3777</v>
      </c>
      <c r="B15" s="39">
        <v>20314</v>
      </c>
      <c r="C15" s="39">
        <v>59842</v>
      </c>
      <c r="D15" s="35">
        <f t="shared" si="0"/>
        <v>-39528</v>
      </c>
      <c r="E15" s="23" t="s">
        <v>3780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1223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1293</v>
      </c>
    </row>
    <row r="51" spans="1:18">
      <c r="D51" s="120">
        <v>1000000</v>
      </c>
      <c r="E51" s="41" t="s">
        <v>1295</v>
      </c>
    </row>
    <row r="52" spans="1:18">
      <c r="D52" s="120">
        <v>910500</v>
      </c>
      <c r="E52" s="41" t="s">
        <v>1306</v>
      </c>
    </row>
    <row r="53" spans="1:18">
      <c r="D53" s="120">
        <v>-300000</v>
      </c>
      <c r="E53" s="41" t="s">
        <v>1309</v>
      </c>
    </row>
    <row r="54" spans="1:18">
      <c r="D54" s="120">
        <v>-58500</v>
      </c>
      <c r="E54" s="41" t="s">
        <v>1310</v>
      </c>
    </row>
    <row r="55" spans="1:18">
      <c r="D55" s="120">
        <v>-1500000</v>
      </c>
      <c r="E55" s="41" t="s">
        <v>1333</v>
      </c>
    </row>
    <row r="56" spans="1:18">
      <c r="D56" s="120">
        <v>-61000</v>
      </c>
      <c r="E56" s="41" t="s">
        <v>1344</v>
      </c>
    </row>
    <row r="57" spans="1:18">
      <c r="D57" s="120">
        <v>1000000</v>
      </c>
      <c r="E57" s="41" t="s">
        <v>3763</v>
      </c>
    </row>
    <row r="58" spans="1:18">
      <c r="D58" s="120">
        <v>200000</v>
      </c>
      <c r="E58" s="41" t="s">
        <v>3773</v>
      </c>
    </row>
    <row r="59" spans="1:18">
      <c r="D59" s="120">
        <v>3000000</v>
      </c>
      <c r="E59" s="41" t="s">
        <v>3778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32" activePane="bottomLeft" state="frozen"/>
      <selection pane="bottomLeft" activeCell="F61" activeCellId="1" sqref="F62 F6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3815</v>
      </c>
      <c r="B48" s="124" t="s">
        <v>960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955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3815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3867</v>
      </c>
      <c r="B62" s="82" t="s">
        <v>1116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16" zoomScaleNormal="100" workbookViewId="0">
      <pane xSplit="1" topLeftCell="B1" activePane="topRight" state="frozen"/>
      <selection pane="topRight" activeCell="I45" sqref="I45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97168.816047202024</v>
      </c>
      <c r="C2" s="91">
        <f>$S2/(1+($AC$3-$O2+$P2)/36500)^$N2</f>
        <v>97220.978077384629</v>
      </c>
      <c r="D2" s="91">
        <f>$S2/(1+($AC$4-$O2+$P2)/36500)^$N2</f>
        <v>97286.22079821935</v>
      </c>
      <c r="E2" s="91">
        <f>$S2/(1+($AC$5-$O2+$P2)/36500)^$N2</f>
        <v>97351.508196054492</v>
      </c>
      <c r="F2" s="91">
        <f>$S2/(1+($AC$6-$O2+$P2)/36500)^$N2</f>
        <v>97416.840302097786</v>
      </c>
      <c r="G2" s="91">
        <f>$S2/(1+($AC$7-$O2+$P2)/36500)^$N2</f>
        <v>97482.217147576128</v>
      </c>
      <c r="H2" s="91">
        <f>$S2/(1+($AC$8-$O2+$P2)/36500)^$N2</f>
        <v>97547.63876374175</v>
      </c>
      <c r="I2" s="91">
        <f>$S2/(1+($AC$9-$O2+$P2)/36500)^$N2</f>
        <v>97613.105181866675</v>
      </c>
      <c r="J2" s="91">
        <f>$S2/(1+($AC$10-$O2+$P2)/36500)^$N2</f>
        <v>97678.616433246279</v>
      </c>
      <c r="K2" s="91">
        <f>$S2/(1+($AC$11-$O2+$P2)/36500)^$N2</f>
        <v>97744.172549200041</v>
      </c>
      <c r="L2" s="91">
        <f>$S2/(1+($AC$5-$O2+$P2)/36500)^$N2</f>
        <v>97351.508196054492</v>
      </c>
      <c r="M2" s="90" t="s">
        <v>1001</v>
      </c>
      <c r="N2" s="90">
        <f>132-$AD$19</f>
        <v>49</v>
      </c>
      <c r="O2" s="90">
        <v>0</v>
      </c>
      <c r="P2" s="90">
        <v>0</v>
      </c>
      <c r="Q2" s="90">
        <v>0</v>
      </c>
      <c r="R2" s="90">
        <f t="shared" ref="R2:R29" si="0">N2/30.5</f>
        <v>1.6065573770491803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95195.750457484595</v>
      </c>
      <c r="C3" s="93">
        <f t="shared" ref="C3:C29" si="3">$S3/(1+($AC$3-$O3+$P3)/36500)^$N3</f>
        <v>95283.372141162952</v>
      </c>
      <c r="D3" s="93">
        <f t="shared" ref="D3:D29" si="4">$S3/(1+($AC$4-$O3+$P3)/36500)^$N3</f>
        <v>95393.01402059244</v>
      </c>
      <c r="E3" s="93">
        <f t="shared" ref="E3:E29" si="5">$S3/(1+($AC$5-$O3+$P3)/36500)^$N3</f>
        <v>95502.783567831822</v>
      </c>
      <c r="F3" s="93">
        <f t="shared" ref="F3:F29" si="6">$S3/(1+($AC$6-$O3+$P3)/36500)^$N3</f>
        <v>95612.680933291849</v>
      </c>
      <c r="G3" s="93">
        <f t="shared" ref="G3:G29" si="7">$S3/(1+($AC$7-$O3+$P3)/36500)^$N3</f>
        <v>95722.706267557398</v>
      </c>
      <c r="H3" s="93">
        <f t="shared" ref="H3:H29" si="8">$S3/(1+($AC$8-$O3+$P3)/36500)^$N3</f>
        <v>95832.859721397923</v>
      </c>
      <c r="I3" s="93">
        <f t="shared" ref="I3:I29" si="9">$S3/(1+($AC$9-$O3+$P3)/36500)^$N3</f>
        <v>95943.141445758578</v>
      </c>
      <c r="J3" s="93">
        <f t="shared" ref="J3:J29" si="10">$S3/(1+($AC$10-$O3+$P3)/36500)^$N3</f>
        <v>96053.55159176614</v>
      </c>
      <c r="K3" s="93">
        <f t="shared" ref="K3:K29" si="11">$S3/(1+($AC$11-$O3+$P3)/36500)^$N3</f>
        <v>96164.090310730608</v>
      </c>
      <c r="L3" s="93">
        <f t="shared" ref="L3:L29" si="12">$S3/(1+($AC$5-$O3+$P3)/36500)^$N3</f>
        <v>95502.783567831822</v>
      </c>
      <c r="M3" s="92" t="s">
        <v>1002</v>
      </c>
      <c r="N3" s="92">
        <f>167-$AD$19</f>
        <v>84</v>
      </c>
      <c r="O3" s="92">
        <v>0</v>
      </c>
      <c r="P3" s="92">
        <v>0</v>
      </c>
      <c r="Q3" s="92">
        <v>0</v>
      </c>
      <c r="R3" s="92">
        <f t="shared" si="0"/>
        <v>2.7540983606557377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93591.310762548906</v>
      </c>
      <c r="C4" s="95">
        <f t="shared" si="3"/>
        <v>93707.21456998722</v>
      </c>
      <c r="D4" s="95">
        <f t="shared" si="4"/>
        <v>93852.297986210644</v>
      </c>
      <c r="E4" s="95">
        <f t="shared" si="5"/>
        <v>93997.608020679108</v>
      </c>
      <c r="F4" s="95">
        <f t="shared" si="6"/>
        <v>94143.1450304803</v>
      </c>
      <c r="G4" s="95">
        <f t="shared" si="7"/>
        <v>94288.909373262621</v>
      </c>
      <c r="H4" s="95">
        <f t="shared" si="8"/>
        <v>94434.901407249825</v>
      </c>
      <c r="I4" s="95">
        <f t="shared" si="9"/>
        <v>94581.121491229555</v>
      </c>
      <c r="J4" s="95">
        <f t="shared" si="10"/>
        <v>94727.569984562157</v>
      </c>
      <c r="K4" s="95">
        <f t="shared" si="11"/>
        <v>94874.247247183244</v>
      </c>
      <c r="L4" s="95">
        <f t="shared" si="12"/>
        <v>93997.608020679108</v>
      </c>
      <c r="M4" s="94" t="s">
        <v>1003</v>
      </c>
      <c r="N4" s="94">
        <f>196-$AD$19</f>
        <v>113</v>
      </c>
      <c r="O4" s="94">
        <v>0</v>
      </c>
      <c r="P4" s="94">
        <v>0</v>
      </c>
      <c r="Q4" s="94">
        <v>0</v>
      </c>
      <c r="R4" s="94">
        <f t="shared" si="0"/>
        <v>3.7049180327868854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73814.491394010489</v>
      </c>
      <c r="C5" s="91">
        <f t="shared" si="3"/>
        <v>74234.46199822893</v>
      </c>
      <c r="D5" s="91">
        <f t="shared" si="4"/>
        <v>74762.793528157665</v>
      </c>
      <c r="E5" s="91">
        <f t="shared" si="5"/>
        <v>75294.892538943604</v>
      </c>
      <c r="F5" s="91">
        <f t="shared" si="6"/>
        <v>75830.785948272896</v>
      </c>
      <c r="G5" s="91">
        <f t="shared" si="7"/>
        <v>76370.500866498463</v>
      </c>
      <c r="H5" s="91">
        <f t="shared" si="8"/>
        <v>76914.064598073208</v>
      </c>
      <c r="I5" s="91">
        <f t="shared" si="9"/>
        <v>77461.50464289615</v>
      </c>
      <c r="J5" s="91">
        <f t="shared" si="10"/>
        <v>78012.848697743233</v>
      </c>
      <c r="K5" s="91">
        <f t="shared" si="11"/>
        <v>78568.124657686567</v>
      </c>
      <c r="L5" s="91">
        <f t="shared" si="12"/>
        <v>75294.892538943604</v>
      </c>
      <c r="M5" s="90" t="s">
        <v>1004</v>
      </c>
      <c r="N5" s="90">
        <f>601-$AD$19</f>
        <v>518</v>
      </c>
      <c r="O5" s="90">
        <v>0</v>
      </c>
      <c r="P5" s="90">
        <v>0</v>
      </c>
      <c r="Q5" s="90">
        <v>0</v>
      </c>
      <c r="R5" s="90">
        <f t="shared" si="0"/>
        <v>16.983606557377048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89513.701119718025</v>
      </c>
      <c r="C6" s="93">
        <f t="shared" si="3"/>
        <v>89699.189133052714</v>
      </c>
      <c r="D6" s="93">
        <f t="shared" si="4"/>
        <v>89931.592621546282</v>
      </c>
      <c r="E6" s="93">
        <f t="shared" si="5"/>
        <v>90164.601443270163</v>
      </c>
      <c r="F6" s="93">
        <f t="shared" si="6"/>
        <v>90398.217183240005</v>
      </c>
      <c r="G6" s="93">
        <f t="shared" si="7"/>
        <v>90632.441430632316</v>
      </c>
      <c r="H6" s="93">
        <f t="shared" si="8"/>
        <v>90867.275778817799</v>
      </c>
      <c r="I6" s="93">
        <f t="shared" si="9"/>
        <v>91102.721825352492</v>
      </c>
      <c r="J6" s="93">
        <f t="shared" si="10"/>
        <v>91338.78117200124</v>
      </c>
      <c r="K6" s="93">
        <f t="shared" si="11"/>
        <v>91575.455424752072</v>
      </c>
      <c r="L6" s="93">
        <f t="shared" si="12"/>
        <v>90164.601443270163</v>
      </c>
      <c r="M6" s="92" t="s">
        <v>1005</v>
      </c>
      <c r="N6" s="92">
        <f>272-$AD$19</f>
        <v>189</v>
      </c>
      <c r="O6" s="92">
        <v>0</v>
      </c>
      <c r="P6" s="92">
        <v>0</v>
      </c>
      <c r="Q6" s="92">
        <v>0</v>
      </c>
      <c r="R6" s="92">
        <f t="shared" si="0"/>
        <v>6.1967213114754101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75035.902607520533</v>
      </c>
      <c r="C7" s="95">
        <f t="shared" si="3"/>
        <v>75439.683755716498</v>
      </c>
      <c r="D7" s="95">
        <f t="shared" si="4"/>
        <v>75947.473360189178</v>
      </c>
      <c r="E7" s="95">
        <f t="shared" si="5"/>
        <v>76458.687953228975</v>
      </c>
      <c r="F7" s="95">
        <f t="shared" si="6"/>
        <v>76973.350683409662</v>
      </c>
      <c r="G7" s="95">
        <f t="shared" si="7"/>
        <v>77491.484856055569</v>
      </c>
      <c r="H7" s="95">
        <f t="shared" si="8"/>
        <v>78013.113934354406</v>
      </c>
      <c r="I7" s="95">
        <f t="shared" si="9"/>
        <v>78538.261540384527</v>
      </c>
      <c r="J7" s="95">
        <f t="shared" si="10"/>
        <v>79066.951456221112</v>
      </c>
      <c r="K7" s="95">
        <f t="shared" si="11"/>
        <v>79599.207625028605</v>
      </c>
      <c r="L7" s="95">
        <f t="shared" si="12"/>
        <v>76458.687953228975</v>
      </c>
      <c r="M7" s="94" t="s">
        <v>1006</v>
      </c>
      <c r="N7" s="94">
        <f>573-$AD$19</f>
        <v>490</v>
      </c>
      <c r="O7" s="94">
        <v>0</v>
      </c>
      <c r="P7" s="94">
        <v>0</v>
      </c>
      <c r="Q7" s="94">
        <v>0</v>
      </c>
      <c r="R7" s="94">
        <f t="shared" si="0"/>
        <v>16.065573770491802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88782.173842377189</v>
      </c>
      <c r="C8" s="91">
        <f t="shared" si="3"/>
        <v>88979.788726533676</v>
      </c>
      <c r="D8" s="91">
        <f t="shared" si="4"/>
        <v>89227.429053775239</v>
      </c>
      <c r="E8" s="91">
        <f t="shared" si="5"/>
        <v>89475.761995308509</v>
      </c>
      <c r="F8" s="91">
        <f t="shared" si="6"/>
        <v>89724.78949780394</v>
      </c>
      <c r="G8" s="91">
        <f t="shared" si="7"/>
        <v>89974.513513418147</v>
      </c>
      <c r="H8" s="91">
        <f t="shared" si="8"/>
        <v>90224.935999833411</v>
      </c>
      <c r="I8" s="91">
        <f t="shared" si="9"/>
        <v>90476.058920251729</v>
      </c>
      <c r="J8" s="91">
        <f t="shared" si="10"/>
        <v>90727.884243424429</v>
      </c>
      <c r="K8" s="91">
        <f t="shared" si="11"/>
        <v>90980.413943670399</v>
      </c>
      <c r="L8" s="91">
        <f t="shared" si="12"/>
        <v>89475.761995308509</v>
      </c>
      <c r="M8" s="90" t="s">
        <v>1008</v>
      </c>
      <c r="N8" s="90">
        <f>286-$AD$19</f>
        <v>203</v>
      </c>
      <c r="O8" s="90">
        <v>0</v>
      </c>
      <c r="P8" s="90">
        <v>0</v>
      </c>
      <c r="Q8" s="90">
        <v>0</v>
      </c>
      <c r="R8" s="90">
        <f t="shared" si="0"/>
        <v>6.6557377049180326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79752.187831697767</v>
      </c>
      <c r="C9" s="93">
        <f t="shared" si="3"/>
        <v>80090.068399743643</v>
      </c>
      <c r="D9" s="93">
        <f t="shared" si="4"/>
        <v>80514.43807467795</v>
      </c>
      <c r="E9" s="93">
        <f t="shared" si="5"/>
        <v>80941.062194577564</v>
      </c>
      <c r="F9" s="93">
        <f t="shared" si="6"/>
        <v>81369.952767202703</v>
      </c>
      <c r="G9" s="93">
        <f t="shared" si="7"/>
        <v>81801.121864415225</v>
      </c>
      <c r="H9" s="93">
        <f t="shared" si="8"/>
        <v>82234.58162256272</v>
      </c>
      <c r="I9" s="93">
        <f t="shared" si="9"/>
        <v>82670.344242787265</v>
      </c>
      <c r="J9" s="93">
        <f t="shared" si="10"/>
        <v>83108.421991395167</v>
      </c>
      <c r="K9" s="93">
        <f t="shared" si="11"/>
        <v>83548.827200211643</v>
      </c>
      <c r="L9" s="93">
        <f t="shared" si="12"/>
        <v>80941.062194577564</v>
      </c>
      <c r="M9" s="92" t="s">
        <v>1007</v>
      </c>
      <c r="N9" s="92">
        <f>469-$AD$19</f>
        <v>386</v>
      </c>
      <c r="O9" s="92">
        <v>0</v>
      </c>
      <c r="P9" s="92">
        <v>0</v>
      </c>
      <c r="Q9" s="92">
        <v>0</v>
      </c>
      <c r="R9" s="92">
        <f t="shared" si="0"/>
        <v>12.655737704918034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79752.187831697767</v>
      </c>
      <c r="C10" s="95">
        <f t="shared" si="3"/>
        <v>80090.068399743643</v>
      </c>
      <c r="D10" s="95">
        <f t="shared" si="4"/>
        <v>80514.43807467795</v>
      </c>
      <c r="E10" s="95">
        <f t="shared" si="5"/>
        <v>80941.062194577564</v>
      </c>
      <c r="F10" s="95">
        <f t="shared" si="6"/>
        <v>81369.952767202703</v>
      </c>
      <c r="G10" s="95">
        <f t="shared" si="7"/>
        <v>81801.121864415225</v>
      </c>
      <c r="H10" s="95">
        <f t="shared" si="8"/>
        <v>82234.58162256272</v>
      </c>
      <c r="I10" s="95">
        <f t="shared" si="9"/>
        <v>82670.344242787265</v>
      </c>
      <c r="J10" s="95">
        <f t="shared" si="10"/>
        <v>83108.421991395167</v>
      </c>
      <c r="K10" s="95">
        <f t="shared" si="11"/>
        <v>83548.827200211643</v>
      </c>
      <c r="L10" s="95">
        <f t="shared" si="12"/>
        <v>80941.062194577564</v>
      </c>
      <c r="M10" s="94" t="s">
        <v>1007</v>
      </c>
      <c r="N10" s="94">
        <f>469-$AD$19</f>
        <v>386</v>
      </c>
      <c r="O10" s="94">
        <v>0</v>
      </c>
      <c r="P10" s="94">
        <v>0</v>
      </c>
      <c r="Q10" s="94">
        <v>0</v>
      </c>
      <c r="R10" s="94">
        <f t="shared" si="0"/>
        <v>12.655737704918034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72911.498174059321</v>
      </c>
      <c r="C11" s="91">
        <f t="shared" si="3"/>
        <v>73343.198405793431</v>
      </c>
      <c r="D11" s="91">
        <f t="shared" si="4"/>
        <v>73886.42662386247</v>
      </c>
      <c r="E11" s="91">
        <f t="shared" si="5"/>
        <v>74433.685869383437</v>
      </c>
      <c r="F11" s="91">
        <f t="shared" si="6"/>
        <v>74985.006110430899</v>
      </c>
      <c r="G11" s="91">
        <f t="shared" si="7"/>
        <v>75540.417538261172</v>
      </c>
      <c r="H11" s="91">
        <f t="shared" si="8"/>
        <v>76099.950569030319</v>
      </c>
      <c r="I11" s="91">
        <f t="shared" si="9"/>
        <v>76663.635845425102</v>
      </c>
      <c r="J11" s="91">
        <f t="shared" si="10"/>
        <v>77231.504238383262</v>
      </c>
      <c r="K11" s="91">
        <f t="shared" si="11"/>
        <v>77803.586848803912</v>
      </c>
      <c r="L11" s="91">
        <f t="shared" si="12"/>
        <v>74433.685869383437</v>
      </c>
      <c r="M11" s="90" t="s">
        <v>1011</v>
      </c>
      <c r="N11" s="90">
        <f>622-$AD$19</f>
        <v>539</v>
      </c>
      <c r="O11" s="90">
        <v>0</v>
      </c>
      <c r="P11" s="90">
        <v>0</v>
      </c>
      <c r="Q11" s="90">
        <v>0</v>
      </c>
      <c r="R11" s="90">
        <f t="shared" si="0"/>
        <v>17.672131147540984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90198.37244075739</v>
      </c>
      <c r="C12" s="93">
        <f>$S12/(1+($AC$3-$O12+$P12)/36500)^$N12</f>
        <v>90372.410796611162</v>
      </c>
      <c r="D12" s="93">
        <f t="shared" si="4"/>
        <v>90590.433737190149</v>
      </c>
      <c r="E12" s="93">
        <f t="shared" si="5"/>
        <v>90808.985652670541</v>
      </c>
      <c r="F12" s="93">
        <f t="shared" si="6"/>
        <v>91028.067833743422</v>
      </c>
      <c r="G12" s="93">
        <f t="shared" si="7"/>
        <v>91247.681574256407</v>
      </c>
      <c r="H12" s="93">
        <f t="shared" si="8"/>
        <v>91467.828171242276</v>
      </c>
      <c r="I12" s="93">
        <f t="shared" si="9"/>
        <v>91688.508924908325</v>
      </c>
      <c r="J12" s="93">
        <f t="shared" si="10"/>
        <v>91909.725138655675</v>
      </c>
      <c r="K12" s="93">
        <f t="shared" si="11"/>
        <v>92131.47811909017</v>
      </c>
      <c r="L12" s="93">
        <f t="shared" si="12"/>
        <v>90808.985652670541</v>
      </c>
      <c r="M12" s="92" t="s">
        <v>1012</v>
      </c>
      <c r="N12" s="92">
        <f>259-$AD$19</f>
        <v>176</v>
      </c>
      <c r="O12" s="92">
        <v>0</v>
      </c>
      <c r="P12" s="92">
        <v>0</v>
      </c>
      <c r="Q12" s="92">
        <v>0</v>
      </c>
      <c r="R12" s="92">
        <f t="shared" si="0"/>
        <v>5.7704918032786887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70268.259028903645</v>
      </c>
      <c r="C13" s="95">
        <f t="shared" si="3"/>
        <v>70733.098682762648</v>
      </c>
      <c r="D13" s="95">
        <f t="shared" si="4"/>
        <v>71318.482112502039</v>
      </c>
      <c r="E13" s="95">
        <f t="shared" si="5"/>
        <v>71908.718259098867</v>
      </c>
      <c r="F13" s="95">
        <f t="shared" si="6"/>
        <v>72503.847417929675</v>
      </c>
      <c r="G13" s="95">
        <f t="shared" si="7"/>
        <v>73103.9102195007</v>
      </c>
      <c r="H13" s="95">
        <f t="shared" si="8"/>
        <v>73708.947632296869</v>
      </c>
      <c r="I13" s="95">
        <f t="shared" si="9"/>
        <v>74319.000965546686</v>
      </c>
      <c r="J13" s="95">
        <f t="shared" si="10"/>
        <v>74934.111872093257</v>
      </c>
      <c r="K13" s="95">
        <f t="shared" si="11"/>
        <v>75554.322351265117</v>
      </c>
      <c r="L13" s="95">
        <f t="shared" si="12"/>
        <v>71908.718259098867</v>
      </c>
      <c r="M13" s="94" t="s">
        <v>1013</v>
      </c>
      <c r="N13" s="94">
        <f>685-$AD$19</f>
        <v>602</v>
      </c>
      <c r="O13" s="94">
        <v>0</v>
      </c>
      <c r="P13" s="94">
        <v>0</v>
      </c>
      <c r="Q13" s="94">
        <v>0</v>
      </c>
      <c r="R13" s="94">
        <f t="shared" si="0"/>
        <v>19.737704918032787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71430.990599776444</v>
      </c>
      <c r="C14" s="91">
        <f t="shared" si="3"/>
        <v>71881.474615075815</v>
      </c>
      <c r="D14" s="91">
        <f t="shared" si="4"/>
        <v>72448.583910770962</v>
      </c>
      <c r="E14" s="91">
        <f t="shared" si="5"/>
        <v>73020.175274776164</v>
      </c>
      <c r="F14" s="91">
        <f t="shared" si="6"/>
        <v>73596.284192592298</v>
      </c>
      <c r="G14" s="91">
        <f t="shared" si="7"/>
        <v>74176.946431130767</v>
      </c>
      <c r="H14" s="91">
        <f t="shared" si="8"/>
        <v>74762.198041004172</v>
      </c>
      <c r="I14" s="91">
        <f t="shared" si="9"/>
        <v>75352.075358730945</v>
      </c>
      <c r="J14" s="91">
        <f t="shared" si="10"/>
        <v>75946.615009038011</v>
      </c>
      <c r="K14" s="91">
        <f t="shared" si="11"/>
        <v>76545.853907158453</v>
      </c>
      <c r="L14" s="91">
        <f t="shared" si="12"/>
        <v>73020.175274776164</v>
      </c>
      <c r="M14" s="90" t="s">
        <v>1014</v>
      </c>
      <c r="N14" s="90">
        <f>657-$AD$19</f>
        <v>574</v>
      </c>
      <c r="O14" s="90">
        <v>0</v>
      </c>
      <c r="P14" s="90">
        <v>0</v>
      </c>
      <c r="Q14" s="90">
        <v>0</v>
      </c>
      <c r="R14" s="90">
        <f t="shared" si="0"/>
        <v>18.819672131147541</v>
      </c>
      <c r="S14" s="91">
        <v>100000</v>
      </c>
      <c r="T14" s="91">
        <v>70700</v>
      </c>
      <c r="U14" s="91">
        <f t="shared" si="13"/>
        <v>100000.00000000001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71430.990599776444</v>
      </c>
      <c r="C15" s="93">
        <f t="shared" si="3"/>
        <v>71881.474615075815</v>
      </c>
      <c r="D15" s="93">
        <f t="shared" si="4"/>
        <v>72448.583910770962</v>
      </c>
      <c r="E15" s="93">
        <f t="shared" si="5"/>
        <v>73020.175274776164</v>
      </c>
      <c r="F15" s="93">
        <f t="shared" si="6"/>
        <v>73596.284192592298</v>
      </c>
      <c r="G15" s="93">
        <f t="shared" si="7"/>
        <v>74176.946431130767</v>
      </c>
      <c r="H15" s="93">
        <f t="shared" si="8"/>
        <v>74762.198041004172</v>
      </c>
      <c r="I15" s="93">
        <f t="shared" si="9"/>
        <v>75352.075358730945</v>
      </c>
      <c r="J15" s="93">
        <f t="shared" si="10"/>
        <v>75946.615009038011</v>
      </c>
      <c r="K15" s="93">
        <f t="shared" si="11"/>
        <v>76545.853907158453</v>
      </c>
      <c r="L15" s="93">
        <f t="shared" si="12"/>
        <v>73020.175274776164</v>
      </c>
      <c r="M15" s="92" t="s">
        <v>1014</v>
      </c>
      <c r="N15" s="92">
        <f>657-$AD$19</f>
        <v>574</v>
      </c>
      <c r="O15" s="92">
        <v>0</v>
      </c>
      <c r="P15" s="92">
        <v>0</v>
      </c>
      <c r="Q15" s="92">
        <v>0</v>
      </c>
      <c r="R15" s="92">
        <f t="shared" si="0"/>
        <v>18.819672131147541</v>
      </c>
      <c r="S15" s="93">
        <v>100000</v>
      </c>
      <c r="T15" s="93">
        <v>71000</v>
      </c>
      <c r="U15" s="93">
        <f t="shared" si="13"/>
        <v>100000.00000000001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73814.491394010489</v>
      </c>
      <c r="C16" s="95">
        <f t="shared" si="3"/>
        <v>74234.46199822893</v>
      </c>
      <c r="D16" s="95">
        <f t="shared" si="4"/>
        <v>74762.793528157665</v>
      </c>
      <c r="E16" s="95">
        <f t="shared" si="5"/>
        <v>75294.892538943604</v>
      </c>
      <c r="F16" s="95">
        <f t="shared" si="6"/>
        <v>75830.785948272896</v>
      </c>
      <c r="G16" s="95">
        <f t="shared" si="7"/>
        <v>76370.500866498463</v>
      </c>
      <c r="H16" s="95">
        <f t="shared" si="8"/>
        <v>76914.064598073208</v>
      </c>
      <c r="I16" s="95">
        <f t="shared" si="9"/>
        <v>77461.50464289615</v>
      </c>
      <c r="J16" s="95">
        <f t="shared" si="10"/>
        <v>78012.848697743233</v>
      </c>
      <c r="K16" s="95">
        <f t="shared" si="11"/>
        <v>78568.124657686567</v>
      </c>
      <c r="L16" s="95">
        <f t="shared" si="12"/>
        <v>75294.892538943604</v>
      </c>
      <c r="M16" s="94" t="s">
        <v>1004</v>
      </c>
      <c r="N16" s="94">
        <f>601-$AD$19</f>
        <v>518</v>
      </c>
      <c r="O16" s="94">
        <v>0</v>
      </c>
      <c r="P16" s="94">
        <v>0</v>
      </c>
      <c r="Q16" s="94">
        <v>0</v>
      </c>
      <c r="R16" s="94">
        <f t="shared" si="0"/>
        <v>16.983606557377048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83708.641806419488</v>
      </c>
      <c r="C17" s="91">
        <f t="shared" si="3"/>
        <v>84922.608182485958</v>
      </c>
      <c r="D17" s="91">
        <f t="shared" si="4"/>
        <v>86464.872604678108</v>
      </c>
      <c r="E17" s="91">
        <f t="shared" si="5"/>
        <v>88035.167519969589</v>
      </c>
      <c r="F17" s="91">
        <f t="shared" si="6"/>
        <v>89634.002774007793</v>
      </c>
      <c r="G17" s="91">
        <f t="shared" si="7"/>
        <v>91261.897493267155</v>
      </c>
      <c r="H17" s="91">
        <f t="shared" si="8"/>
        <v>92919.380254046089</v>
      </c>
      <c r="I17" s="91">
        <f t="shared" si="9"/>
        <v>94606.989254466622</v>
      </c>
      <c r="J17" s="91">
        <f t="shared" si="10"/>
        <v>96325.272490087271</v>
      </c>
      <c r="K17" s="91">
        <f t="shared" si="11"/>
        <v>98074.787932048537</v>
      </c>
      <c r="L17" s="91">
        <f t="shared" si="12"/>
        <v>88035.167519969589</v>
      </c>
      <c r="M17" s="90" t="s">
        <v>1019</v>
      </c>
      <c r="N17" s="90">
        <f>1397-$AD$19</f>
        <v>1314</v>
      </c>
      <c r="O17" s="90">
        <v>17</v>
      </c>
      <c r="P17" s="90">
        <f>$AI$2</f>
        <v>0.54</v>
      </c>
      <c r="Q17" s="90">
        <v>6</v>
      </c>
      <c r="R17" s="90">
        <f t="shared" si="0"/>
        <v>43.081967213114751</v>
      </c>
      <c r="S17" s="91">
        <v>100000</v>
      </c>
      <c r="T17" s="91">
        <v>96000</v>
      </c>
      <c r="U17" s="91">
        <f t="shared" si="13"/>
        <v>180822.60440420621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98801.460982558448</v>
      </c>
      <c r="C18" s="93">
        <f t="shared" si="3"/>
        <v>99323.631294745981</v>
      </c>
      <c r="D18" s="93">
        <f>$S18/(1+($AC$4-$O18+$P18)/36500)^$N18</f>
        <v>99980.234834342846</v>
      </c>
      <c r="E18" s="93">
        <f t="shared" si="5"/>
        <v>100641.18809870184</v>
      </c>
      <c r="F18" s="93">
        <f t="shared" si="6"/>
        <v>101306.51996312401</v>
      </c>
      <c r="G18" s="93">
        <f t="shared" si="7"/>
        <v>101976.25949498362</v>
      </c>
      <c r="H18" s="93">
        <f t="shared" si="8"/>
        <v>102650.43595503198</v>
      </c>
      <c r="I18" s="93">
        <f t="shared" si="9"/>
        <v>103329.07879865513</v>
      </c>
      <c r="J18" s="93">
        <f t="shared" si="10"/>
        <v>104012.21767721792</v>
      </c>
      <c r="K18" s="93">
        <f t="shared" si="11"/>
        <v>104699.8824393315</v>
      </c>
      <c r="L18" s="93">
        <f t="shared" si="12"/>
        <v>100641.18809870184</v>
      </c>
      <c r="M18" s="92" t="s">
        <v>985</v>
      </c>
      <c r="N18" s="92">
        <f>564-$AD$19</f>
        <v>481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15.770491803278688</v>
      </c>
      <c r="S18" s="93">
        <v>100000</v>
      </c>
      <c r="T18" s="93">
        <v>100000</v>
      </c>
      <c r="U18" s="93">
        <f t="shared" si="13"/>
        <v>130979.485462493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92247.338982635469</v>
      </c>
      <c r="C19" s="95">
        <f t="shared" si="3"/>
        <v>92752.07902988905</v>
      </c>
      <c r="D19" s="95">
        <f t="shared" si="4"/>
        <v>93386.897396960645</v>
      </c>
      <c r="E19" s="95">
        <f t="shared" si="5"/>
        <v>94026.069403721413</v>
      </c>
      <c r="F19" s="95">
        <f t="shared" si="6"/>
        <v>94669.624968032818</v>
      </c>
      <c r="G19" s="95">
        <f t="shared" si="7"/>
        <v>95317.594213809251</v>
      </c>
      <c r="H19" s="95">
        <f t="shared" si="8"/>
        <v>95970.007472356199</v>
      </c>
      <c r="I19" s="95">
        <f t="shared" si="9"/>
        <v>96626.895283863487</v>
      </c>
      <c r="J19" s="95">
        <f t="shared" si="10"/>
        <v>97288.288398826015</v>
      </c>
      <c r="K19" s="95">
        <f t="shared" si="11"/>
        <v>97954.217779464539</v>
      </c>
      <c r="L19" s="95">
        <f t="shared" si="12"/>
        <v>94026.069403721413</v>
      </c>
      <c r="M19" s="94" t="s">
        <v>986</v>
      </c>
      <c r="N19" s="94">
        <f>581-$AD$19</f>
        <v>498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16.327868852459016</v>
      </c>
      <c r="S19" s="95">
        <v>100000</v>
      </c>
      <c r="T19" s="95">
        <v>92000</v>
      </c>
      <c r="U19" s="95">
        <f t="shared" si="13"/>
        <v>123515.41410491808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83</v>
      </c>
      <c r="AF19" s="26"/>
    </row>
    <row r="20" spans="1:32">
      <c r="A20" s="90" t="s">
        <v>960</v>
      </c>
      <c r="B20" s="91">
        <f>$S20/(1+($AC$2-$O20+$P20)/36500)^$N20</f>
        <v>98630.711381747475</v>
      </c>
      <c r="C20" s="91">
        <f t="shared" si="3"/>
        <v>99226.981353806143</v>
      </c>
      <c r="D20" s="91">
        <f t="shared" si="4"/>
        <v>99977.399819146944</v>
      </c>
      <c r="E20" s="91">
        <f t="shared" si="5"/>
        <v>100733.50382975032</v>
      </c>
      <c r="F20" s="91">
        <f t="shared" si="6"/>
        <v>101495.33654092983</v>
      </c>
      <c r="G20" s="91">
        <f t="shared" si="7"/>
        <v>102262.94143614647</v>
      </c>
      <c r="H20" s="91">
        <f t="shared" si="8"/>
        <v>103036.36232953567</v>
      </c>
      <c r="I20" s="91">
        <f t="shared" si="9"/>
        <v>103815.6433683903</v>
      </c>
      <c r="J20" s="91">
        <f t="shared" si="10"/>
        <v>104600.82903575223</v>
      </c>
      <c r="K20" s="91">
        <f t="shared" si="11"/>
        <v>105391.96415292533</v>
      </c>
      <c r="L20" s="91">
        <f t="shared" si="12"/>
        <v>100733.50382975032</v>
      </c>
      <c r="M20" s="90" t="s">
        <v>987</v>
      </c>
      <c r="N20" s="90">
        <f>633-$AD$19</f>
        <v>550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18.032786885245901</v>
      </c>
      <c r="S20" s="91">
        <v>100000</v>
      </c>
      <c r="T20" s="91">
        <v>100000</v>
      </c>
      <c r="U20" s="91">
        <f t="shared" si="13"/>
        <v>136149.55448412625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98462.725122254575</v>
      </c>
      <c r="C21" s="93">
        <f t="shared" si="3"/>
        <v>99131.824150654589</v>
      </c>
      <c r="D21" s="93">
        <f t="shared" si="4"/>
        <v>99974.605969777622</v>
      </c>
      <c r="E21" s="93">
        <f t="shared" si="5"/>
        <v>100824.56449832191</v>
      </c>
      <c r="F21" s="93">
        <f t="shared" si="6"/>
        <v>101681.76094914519</v>
      </c>
      <c r="G21" s="93">
        <f t="shared" si="7"/>
        <v>102546.25705804567</v>
      </c>
      <c r="H21" s="93">
        <f t="shared" si="8"/>
        <v>103418.11508826716</v>
      </c>
      <c r="I21" s="93">
        <f t="shared" si="9"/>
        <v>104297.397834972</v>
      </c>
      <c r="J21" s="93">
        <f t="shared" si="10"/>
        <v>105184.1686298531</v>
      </c>
      <c r="K21" s="93">
        <f t="shared" si="11"/>
        <v>106078.49134567472</v>
      </c>
      <c r="L21" s="93">
        <f t="shared" si="12"/>
        <v>100824.56449832191</v>
      </c>
      <c r="M21" s="92" t="s">
        <v>988</v>
      </c>
      <c r="N21" s="92">
        <f>701-$AD$19</f>
        <v>618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20.262295081967213</v>
      </c>
      <c r="S21" s="93">
        <v>100000</v>
      </c>
      <c r="T21" s="93">
        <v>100000</v>
      </c>
      <c r="U21" s="93">
        <f t="shared" si="13"/>
        <v>141444.31710534476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93315.947400505553</v>
      </c>
      <c r="C22" s="95">
        <f t="shared" si="3"/>
        <v>93977.819633838968</v>
      </c>
      <c r="D22" s="95">
        <f t="shared" si="4"/>
        <v>94811.775836357294</v>
      </c>
      <c r="E22" s="95">
        <f t="shared" si="5"/>
        <v>95653.144115414616</v>
      </c>
      <c r="F22" s="95">
        <f t="shared" si="6"/>
        <v>96501.990451324586</v>
      </c>
      <c r="G22" s="95">
        <f t="shared" si="7"/>
        <v>97358.381412621748</v>
      </c>
      <c r="H22" s="95">
        <f t="shared" si="8"/>
        <v>98222.384161385489</v>
      </c>
      <c r="I22" s="95">
        <f t="shared" si="9"/>
        <v>99094.066458456989</v>
      </c>
      <c r="J22" s="95">
        <f t="shared" si="10"/>
        <v>99973.496668888387</v>
      </c>
      <c r="K22" s="95">
        <f t="shared" si="11"/>
        <v>100860.74376723144</v>
      </c>
      <c r="L22" s="95">
        <f t="shared" si="12"/>
        <v>95653.144115414616</v>
      </c>
      <c r="M22" s="94" t="s">
        <v>1017</v>
      </c>
      <c r="N22" s="94">
        <f>728-$AD$19</f>
        <v>645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21.147540983606557</v>
      </c>
      <c r="S22" s="95">
        <v>100000</v>
      </c>
      <c r="T22" s="95">
        <v>95000</v>
      </c>
      <c r="U22" s="95">
        <f t="shared" si="13"/>
        <v>136189.1307622676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90911.78919901434</v>
      </c>
      <c r="C23" s="91">
        <f t="shared" si="3"/>
        <v>91499.40904728639</v>
      </c>
      <c r="D23" s="91">
        <f t="shared" si="4"/>
        <v>92239.287043995937</v>
      </c>
      <c r="E23" s="91">
        <f t="shared" si="5"/>
        <v>92985.158062719755</v>
      </c>
      <c r="F23" s="91">
        <f t="shared" si="6"/>
        <v>93737.070730075255</v>
      </c>
      <c r="G23" s="91">
        <f t="shared" si="7"/>
        <v>94495.074067957758</v>
      </c>
      <c r="H23" s="91">
        <f t="shared" si="8"/>
        <v>95259.217496660785</v>
      </c>
      <c r="I23" s="91">
        <f t="shared" si="9"/>
        <v>96029.550838193129</v>
      </c>
      <c r="J23" s="91">
        <f t="shared" si="10"/>
        <v>96806.124319525101</v>
      </c>
      <c r="K23" s="91">
        <f t="shared" si="11"/>
        <v>97588.988575850366</v>
      </c>
      <c r="L23" s="91">
        <f t="shared" si="12"/>
        <v>92985.158062719755</v>
      </c>
      <c r="M23" s="90" t="s">
        <v>989</v>
      </c>
      <c r="N23" s="90">
        <f>671-$AD$19</f>
        <v>588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19.278688524590162</v>
      </c>
      <c r="S23" s="91">
        <v>100000</v>
      </c>
      <c r="T23" s="91">
        <v>90600</v>
      </c>
      <c r="U23" s="91">
        <f t="shared" si="13"/>
        <v>128320.86301716612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84241.100100486961</v>
      </c>
      <c r="C24" s="93">
        <f t="shared" si="3"/>
        <v>85077.791611169669</v>
      </c>
      <c r="D24" s="93">
        <f>$S24/(1+($AC$4-$O24+$P24)/36500)^$N24</f>
        <v>86135.364860849353</v>
      </c>
      <c r="E24" s="93">
        <f t="shared" si="5"/>
        <v>87206.099201696139</v>
      </c>
      <c r="F24" s="93">
        <f t="shared" si="6"/>
        <v>88290.158602056181</v>
      </c>
      <c r="G24" s="93">
        <f t="shared" si="7"/>
        <v>89387.709075396284</v>
      </c>
      <c r="H24" s="93">
        <f t="shared" si="8"/>
        <v>90498.918705743534</v>
      </c>
      <c r="I24" s="93">
        <f t="shared" si="9"/>
        <v>91623.957673699057</v>
      </c>
      <c r="J24" s="93">
        <f t="shared" si="10"/>
        <v>92762.99828245255</v>
      </c>
      <c r="K24" s="93">
        <f t="shared" si="11"/>
        <v>93916.214984429229</v>
      </c>
      <c r="L24" s="93">
        <f t="shared" si="12"/>
        <v>87206.099201696139</v>
      </c>
      <c r="M24" s="92" t="s">
        <v>990</v>
      </c>
      <c r="N24" s="92">
        <f>985-$AD$19</f>
        <v>902</v>
      </c>
      <c r="O24" s="92">
        <v>15</v>
      </c>
      <c r="P24" s="92">
        <f>$AI$2</f>
        <v>0.54</v>
      </c>
      <c r="Q24" s="92">
        <v>6</v>
      </c>
      <c r="R24" s="92">
        <f t="shared" si="0"/>
        <v>29.57377049180328</v>
      </c>
      <c r="S24" s="93">
        <v>100000</v>
      </c>
      <c r="T24" s="93">
        <v>85800</v>
      </c>
      <c r="U24" s="93">
        <f t="shared" si="13"/>
        <v>142932.40012869777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84864.333804915717</v>
      </c>
      <c r="C25" s="95">
        <f t="shared" si="3"/>
        <v>85124.987741424702</v>
      </c>
      <c r="D25" s="95">
        <f t="shared" si="4"/>
        <v>85451.935298385317</v>
      </c>
      <c r="E25" s="95">
        <f t="shared" si="5"/>
        <v>85780.143095674866</v>
      </c>
      <c r="F25" s="95">
        <f t="shared" si="6"/>
        <v>86109.616008331985</v>
      </c>
      <c r="G25" s="95">
        <f t="shared" si="7"/>
        <v>86440.358930304996</v>
      </c>
      <c r="H25" s="95">
        <f t="shared" si="8"/>
        <v>86772.376774557008</v>
      </c>
      <c r="I25" s="95">
        <f t="shared" si="9"/>
        <v>87105.674473111925</v>
      </c>
      <c r="J25" s="95">
        <f t="shared" si="10"/>
        <v>87440.256977146302</v>
      </c>
      <c r="K25" s="95">
        <f t="shared" si="11"/>
        <v>87776.129257068227</v>
      </c>
      <c r="L25" s="95">
        <f t="shared" si="12"/>
        <v>85780.143095674866</v>
      </c>
      <c r="M25" s="94" t="s">
        <v>991</v>
      </c>
      <c r="N25" s="94">
        <f>363-$AD$19</f>
        <v>280</v>
      </c>
      <c r="O25" s="94">
        <v>0</v>
      </c>
      <c r="P25" s="94">
        <v>0</v>
      </c>
      <c r="Q25" s="94">
        <v>0</v>
      </c>
      <c r="R25" s="94">
        <f t="shared" si="0"/>
        <v>9.1803278688524586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93886.067525923718</v>
      </c>
      <c r="C26" s="91">
        <f t="shared" si="3"/>
        <v>95115.277053218873</v>
      </c>
      <c r="D26" s="91">
        <f t="shared" si="4"/>
        <v>96674.464466576668</v>
      </c>
      <c r="E26" s="91">
        <f t="shared" si="5"/>
        <v>98259.232912711581</v>
      </c>
      <c r="F26" s="91">
        <f t="shared" si="6"/>
        <v>99870.002449619496</v>
      </c>
      <c r="G26" s="91">
        <f t="shared" si="7"/>
        <v>101507.20003878891</v>
      </c>
      <c r="H26" s="91">
        <f t="shared" si="8"/>
        <v>103171.25965883283</v>
      </c>
      <c r="I26" s="91">
        <f t="shared" si="9"/>
        <v>104862.62242085894</v>
      </c>
      <c r="J26" s="91">
        <f t="shared" si="10"/>
        <v>106581.73668579533</v>
      </c>
      <c r="K26" s="91">
        <f t="shared" si="11"/>
        <v>108329.0581837041</v>
      </c>
      <c r="L26" s="91">
        <f t="shared" si="12"/>
        <v>98259.232912711581</v>
      </c>
      <c r="M26" s="90" t="s">
        <v>982</v>
      </c>
      <c r="N26" s="90">
        <f>1270-$AD$19</f>
        <v>1187</v>
      </c>
      <c r="O26" s="90">
        <v>20</v>
      </c>
      <c r="P26" s="90">
        <f>$AI$2</f>
        <v>0.54</v>
      </c>
      <c r="Q26" s="90">
        <v>6</v>
      </c>
      <c r="R26" s="90">
        <f t="shared" si="0"/>
        <v>38.918032786885249</v>
      </c>
      <c r="S26" s="91">
        <v>100000</v>
      </c>
      <c r="T26" s="91">
        <v>100000</v>
      </c>
      <c r="U26" s="91">
        <f t="shared" si="13"/>
        <v>188258.83353686149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100063.12958086221</v>
      </c>
      <c r="C27" s="93">
        <f t="shared" si="3"/>
        <v>100360.74741565513</v>
      </c>
      <c r="D27" s="93">
        <f t="shared" si="4"/>
        <v>100734.01944751486</v>
      </c>
      <c r="E27" s="93">
        <f t="shared" si="5"/>
        <v>101108.6849332125</v>
      </c>
      <c r="F27" s="93">
        <f t="shared" si="6"/>
        <v>101484.74909382068</v>
      </c>
      <c r="G27" s="93">
        <f t="shared" si="7"/>
        <v>101862.21717003516</v>
      </c>
      <c r="H27" s="93">
        <f t="shared" si="8"/>
        <v>102241.09442227471</v>
      </c>
      <c r="I27" s="93">
        <f t="shared" si="9"/>
        <v>102621.38613073387</v>
      </c>
      <c r="J27" s="93">
        <f t="shared" si="10"/>
        <v>103003.09759546406</v>
      </c>
      <c r="K27" s="93">
        <f t="shared" si="11"/>
        <v>103386.23413645134</v>
      </c>
      <c r="L27" s="93">
        <f t="shared" si="12"/>
        <v>101108.6849332125</v>
      </c>
      <c r="M27" s="92" t="s">
        <v>984</v>
      </c>
      <c r="N27" s="92">
        <f>354-$AD$19</f>
        <v>271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8.8852459016393439</v>
      </c>
      <c r="S27" s="93">
        <v>100000</v>
      </c>
      <c r="T27" s="93">
        <v>103000</v>
      </c>
      <c r="U27" s="93">
        <f t="shared" si="13"/>
        <v>117289.16647934909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99244.51622480432</v>
      </c>
      <c r="C28" s="95">
        <f t="shared" si="3"/>
        <v>100000</v>
      </c>
      <c r="D28" s="95">
        <f t="shared" si="4"/>
        <v>100952.45899149092</v>
      </c>
      <c r="E28" s="95">
        <f t="shared" si="5"/>
        <v>101914.00299873884</v>
      </c>
      <c r="F28" s="95">
        <f t="shared" si="6"/>
        <v>102884.71880528243</v>
      </c>
      <c r="G28" s="95">
        <f t="shared" si="7"/>
        <v>103864.69402481719</v>
      </c>
      <c r="H28" s="95">
        <f t="shared" si="8"/>
        <v>104854.0171092439</v>
      </c>
      <c r="I28" s="95">
        <f t="shared" si="9"/>
        <v>105852.77735659563</v>
      </c>
      <c r="J28" s="95">
        <f t="shared" si="10"/>
        <v>106861.06491921193</v>
      </c>
      <c r="K28" s="95">
        <f t="shared" si="11"/>
        <v>107878.97081188569</v>
      </c>
      <c r="L28" s="95">
        <f t="shared" si="12"/>
        <v>101914.00299873884</v>
      </c>
      <c r="M28" s="94" t="s">
        <v>1010</v>
      </c>
      <c r="N28" s="94">
        <f>775-$AD$19</f>
        <v>692</v>
      </c>
      <c r="O28" s="94">
        <v>21</v>
      </c>
      <c r="P28" s="94">
        <v>0</v>
      </c>
      <c r="Q28" s="94">
        <v>1</v>
      </c>
      <c r="R28" s="94">
        <f t="shared" si="0"/>
        <v>22.688524590163933</v>
      </c>
      <c r="S28" s="95">
        <v>100000</v>
      </c>
      <c r="T28" s="95">
        <v>104000</v>
      </c>
      <c r="U28" s="95">
        <f t="shared" si="13"/>
        <v>148887.10334156797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84459.676380519901</v>
      </c>
      <c r="C29" s="91">
        <f t="shared" si="3"/>
        <v>85622.590353449836</v>
      </c>
      <c r="D29" s="91">
        <f t="shared" si="4"/>
        <v>87098.793827091387</v>
      </c>
      <c r="E29" s="91">
        <f t="shared" si="5"/>
        <v>88600.469000549725</v>
      </c>
      <c r="F29" s="91">
        <f t="shared" si="6"/>
        <v>90128.055742610522</v>
      </c>
      <c r="G29" s="91">
        <f t="shared" si="7"/>
        <v>91682.00152438457</v>
      </c>
      <c r="H29" s="91">
        <f t="shared" si="8"/>
        <v>93262.761550735551</v>
      </c>
      <c r="I29" s="91">
        <f t="shared" si="9"/>
        <v>94870.798893908752</v>
      </c>
      <c r="J29" s="91">
        <f t="shared" si="10"/>
        <v>96506.584629928184</v>
      </c>
      <c r="K29" s="91">
        <f t="shared" si="11"/>
        <v>98170.597976716948</v>
      </c>
      <c r="L29" s="91">
        <f t="shared" si="12"/>
        <v>88600.469000549725</v>
      </c>
      <c r="M29" s="90" t="s">
        <v>1060</v>
      </c>
      <c r="N29" s="90">
        <f>1331-$AD$19</f>
        <v>1248</v>
      </c>
      <c r="O29" s="90">
        <v>17</v>
      </c>
      <c r="P29" s="90">
        <f>AI2</f>
        <v>0.54</v>
      </c>
      <c r="Q29" s="90">
        <v>6</v>
      </c>
      <c r="R29" s="90">
        <f t="shared" si="0"/>
        <v>40.918032786885249</v>
      </c>
      <c r="S29" s="91">
        <v>100000</v>
      </c>
      <c r="T29" s="91"/>
      <c r="U29" s="91">
        <f t="shared" si="13"/>
        <v>175521.91584174449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31" workbookViewId="0">
      <selection activeCell="F47" sqref="F47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3801</v>
      </c>
      <c r="AK23" s="105"/>
    </row>
    <row r="24" spans="1:37">
      <c r="T24" t="s">
        <v>25</v>
      </c>
      <c r="AJ24" s="105" t="s">
        <v>3802</v>
      </c>
      <c r="AK24" s="105">
        <v>6145</v>
      </c>
    </row>
    <row r="25" spans="1:37">
      <c r="AJ25" s="105" t="s">
        <v>3808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3812</v>
      </c>
      <c r="AK26" s="105">
        <v>6150</v>
      </c>
    </row>
    <row r="27" spans="1:37">
      <c r="R27" s="105" t="s">
        <v>1263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3815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1345</v>
      </c>
      <c r="J29" s="105" t="s">
        <v>1346</v>
      </c>
      <c r="L29" s="105" t="s">
        <v>1235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3791</v>
      </c>
      <c r="M30" s="105" t="s">
        <v>3792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3793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3788</v>
      </c>
      <c r="M32" s="105" t="s">
        <v>3789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3790</v>
      </c>
      <c r="M35" s="105" t="s">
        <v>3781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3782</v>
      </c>
      <c r="M36" s="105" t="s">
        <v>3783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3794</v>
      </c>
      <c r="M37" s="105" t="s">
        <v>3795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3796</v>
      </c>
      <c r="M39" s="105" t="s">
        <v>3797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8000</v>
      </c>
      <c r="L40" s="105" t="s">
        <v>3786</v>
      </c>
      <c r="M40" s="105" t="s">
        <v>3787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2448979.5755627006</v>
      </c>
      <c r="L42" s="105" t="s">
        <v>3798</v>
      </c>
      <c r="M42" s="105" t="s">
        <v>3799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3791</v>
      </c>
      <c r="M43" s="105" t="s">
        <v>3800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1325</v>
      </c>
    </row>
    <row r="49" spans="1:26">
      <c r="H49" t="s">
        <v>1326</v>
      </c>
    </row>
    <row r="50" spans="1:26" ht="14.25" customHeight="1">
      <c r="H50" t="s">
        <v>1327</v>
      </c>
    </row>
    <row r="51" spans="1:26">
      <c r="H51" t="s">
        <v>1328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1292</v>
      </c>
    </row>
    <row r="52" spans="1:26">
      <c r="H52" t="s">
        <v>1329</v>
      </c>
      <c r="R52" s="105" t="s">
        <v>1286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1330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1334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H59" s="102" t="s">
        <v>3873</v>
      </c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1296</v>
      </c>
      <c r="F63" s="139" t="s">
        <v>1154</v>
      </c>
      <c r="G63" s="116">
        <v>14100000</v>
      </c>
      <c r="H63" s="139" t="s">
        <v>1297</v>
      </c>
      <c r="I63" s="116">
        <f>G67*G63/G65</f>
        <v>7497073.1707317075</v>
      </c>
      <c r="J63" s="139" t="s">
        <v>1298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1299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1335</v>
      </c>
      <c r="C86" t="s">
        <v>1336</v>
      </c>
      <c r="D86" t="s">
        <v>1337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1221</v>
      </c>
      <c r="B87" s="12" t="s">
        <v>1338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1238</v>
      </c>
      <c r="B88" s="12" t="s">
        <v>1339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1238</v>
      </c>
      <c r="B89" s="12" t="s">
        <v>1339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1311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1238</v>
      </c>
      <c r="B90" s="12" t="s">
        <v>1339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1312</v>
      </c>
      <c r="J90">
        <v>615000</v>
      </c>
    </row>
    <row r="91" spans="1:12">
      <c r="A91" s="12" t="s">
        <v>1238</v>
      </c>
      <c r="B91" s="12" t="s">
        <v>1340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1270</v>
      </c>
      <c r="B92" s="12" t="s">
        <v>1340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1313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1270</v>
      </c>
      <c r="B93" s="12" t="s">
        <v>1340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1314</v>
      </c>
      <c r="J93">
        <v>1150000</v>
      </c>
    </row>
    <row r="94" spans="1:12">
      <c r="A94" s="12" t="s">
        <v>1279</v>
      </c>
      <c r="B94" s="12" t="s">
        <v>1340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1279</v>
      </c>
      <c r="B95" s="12" t="s">
        <v>1340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1315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1279</v>
      </c>
      <c r="B96" s="12" t="s">
        <v>1340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1316</v>
      </c>
      <c r="J96">
        <v>914000</v>
      </c>
    </row>
    <row r="97" spans="1:12">
      <c r="A97" s="12" t="s">
        <v>1282</v>
      </c>
      <c r="B97" s="12" t="s">
        <v>1340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1286</v>
      </c>
      <c r="B98" s="12" t="s">
        <v>1340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1317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1286</v>
      </c>
      <c r="B99" s="88" t="s">
        <v>1340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1318</v>
      </c>
      <c r="J99">
        <v>914000</v>
      </c>
    </row>
    <row r="100" spans="1:12">
      <c r="A100" s="12" t="s">
        <v>1307</v>
      </c>
      <c r="B100" s="12" t="s">
        <v>1339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1331</v>
      </c>
      <c r="B101" s="88" t="s">
        <v>1341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1319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1331</v>
      </c>
      <c r="B102" s="88" t="s">
        <v>1341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1320</v>
      </c>
      <c r="J102">
        <v>914000</v>
      </c>
    </row>
    <row r="103" spans="1:12">
      <c r="A103" s="12" t="s">
        <v>3777</v>
      </c>
      <c r="B103" s="12" t="s">
        <v>1341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3777</v>
      </c>
      <c r="B104" s="12" t="s">
        <v>1341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1321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3802</v>
      </c>
      <c r="B105" s="12" t="s">
        <v>1341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1322</v>
      </c>
      <c r="J105">
        <v>1108000</v>
      </c>
    </row>
    <row r="106" spans="1:12">
      <c r="A106" s="12" t="s">
        <v>3802</v>
      </c>
      <c r="B106" s="12" t="s">
        <v>1341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3802</v>
      </c>
      <c r="B107" s="12" t="s">
        <v>1341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1323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3802</v>
      </c>
      <c r="B108" s="12" t="s">
        <v>1340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1324</v>
      </c>
      <c r="J108">
        <v>1400000</v>
      </c>
    </row>
    <row r="109" spans="1:12">
      <c r="A109" s="12" t="s">
        <v>3808</v>
      </c>
      <c r="B109" s="12" t="s">
        <v>1341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3808</v>
      </c>
      <c r="B110" s="12" t="s">
        <v>1341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3808</v>
      </c>
      <c r="B111" s="12" t="s">
        <v>1341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3808</v>
      </c>
      <c r="B112" s="12" t="s">
        <v>1341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3808</v>
      </c>
      <c r="B113" s="12" t="s">
        <v>1341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3808</v>
      </c>
      <c r="B114" s="12" t="s">
        <v>1341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3808</v>
      </c>
      <c r="B115" s="12" t="s">
        <v>1341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3808</v>
      </c>
      <c r="B116" s="12" t="s">
        <v>1341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3808</v>
      </c>
      <c r="B117" s="12" t="s">
        <v>1341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3808</v>
      </c>
      <c r="B118" s="12" t="s">
        <v>1341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3808</v>
      </c>
      <c r="B119" s="12" t="s">
        <v>1341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3808</v>
      </c>
      <c r="B120" s="12" t="s">
        <v>1341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3808</v>
      </c>
      <c r="B121" s="12" t="s">
        <v>1341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3808</v>
      </c>
      <c r="B122" s="12" t="s">
        <v>1341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3808</v>
      </c>
      <c r="B123" s="12" t="s">
        <v>1341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3808</v>
      </c>
      <c r="B124" s="12" t="s">
        <v>1341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3808</v>
      </c>
      <c r="B125" s="12" t="s">
        <v>1341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3808</v>
      </c>
      <c r="B126" s="12" t="s">
        <v>1341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3808</v>
      </c>
      <c r="B127" s="12" t="s">
        <v>1341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3808</v>
      </c>
      <c r="B128" s="12" t="s">
        <v>1341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3808</v>
      </c>
      <c r="B129" s="12" t="s">
        <v>1341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3808</v>
      </c>
      <c r="B130" s="12" t="s">
        <v>1341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3808</v>
      </c>
      <c r="B131" s="12" t="s">
        <v>1341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3808</v>
      </c>
      <c r="B132" s="12" t="s">
        <v>1341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3808</v>
      </c>
      <c r="B133" s="12" t="s">
        <v>1341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3808</v>
      </c>
      <c r="B134" s="12" t="s">
        <v>1341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3808</v>
      </c>
      <c r="B135" s="12" t="s">
        <v>1341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3808</v>
      </c>
      <c r="B136" s="113" t="s">
        <v>1341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3812</v>
      </c>
      <c r="B137" s="12" t="s">
        <v>1341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3812</v>
      </c>
      <c r="B138" s="12" t="s">
        <v>1341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3812</v>
      </c>
      <c r="B139" s="12" t="s">
        <v>1341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3812</v>
      </c>
      <c r="B140" s="12" t="s">
        <v>1341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3812</v>
      </c>
      <c r="B141" s="12" t="s">
        <v>1341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3812</v>
      </c>
      <c r="B142" s="12" t="s">
        <v>1341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3812</v>
      </c>
      <c r="B143" s="12" t="s">
        <v>1341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3812</v>
      </c>
      <c r="B144" s="12" t="s">
        <v>1341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3812</v>
      </c>
      <c r="B145" s="12" t="s">
        <v>1341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3812</v>
      </c>
      <c r="B146" s="12" t="s">
        <v>1341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3812</v>
      </c>
      <c r="B147" s="12" t="s">
        <v>1341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3812</v>
      </c>
      <c r="B148" s="20" t="s">
        <v>1341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3812</v>
      </c>
      <c r="B149" s="20" t="s">
        <v>1341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3812</v>
      </c>
      <c r="B150" s="20" t="s">
        <v>1341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3812</v>
      </c>
      <c r="B151" s="20" t="s">
        <v>1341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3838</v>
      </c>
      <c r="I1" t="s">
        <v>3844</v>
      </c>
    </row>
    <row r="2" spans="1:12">
      <c r="A2">
        <v>1</v>
      </c>
      <c r="B2" t="s">
        <v>3830</v>
      </c>
      <c r="G2" t="s">
        <v>3834</v>
      </c>
      <c r="H2" t="s">
        <v>3839</v>
      </c>
      <c r="I2" t="s">
        <v>3845</v>
      </c>
    </row>
    <row r="3" spans="1:12">
      <c r="A3">
        <v>2</v>
      </c>
      <c r="B3" t="s">
        <v>3831</v>
      </c>
      <c r="G3" s="129"/>
      <c r="H3" t="s">
        <v>3840</v>
      </c>
      <c r="I3" t="s">
        <v>3846</v>
      </c>
    </row>
    <row r="4" spans="1:12">
      <c r="A4">
        <v>3</v>
      </c>
      <c r="B4" t="s">
        <v>3832</v>
      </c>
      <c r="H4" t="s">
        <v>3841</v>
      </c>
      <c r="L4" s="129"/>
    </row>
    <row r="5" spans="1:12">
      <c r="H5" t="s">
        <v>3843</v>
      </c>
    </row>
    <row r="6" spans="1:12">
      <c r="B6" s="129" t="s">
        <v>3835</v>
      </c>
      <c r="H6" t="s">
        <v>3847</v>
      </c>
    </row>
    <row r="7" spans="1:12">
      <c r="H7" t="s">
        <v>3848</v>
      </c>
    </row>
    <row r="8" spans="1:12">
      <c r="H8" t="s">
        <v>3849</v>
      </c>
    </row>
    <row r="9" spans="1:12">
      <c r="H9" t="s">
        <v>3862</v>
      </c>
    </row>
    <row r="10" spans="1:12">
      <c r="H10" t="s">
        <v>3863</v>
      </c>
    </row>
    <row r="11" spans="1:12">
      <c r="H11" t="s">
        <v>3864</v>
      </c>
    </row>
    <row r="12" spans="1:12">
      <c r="H12" t="s">
        <v>3866</v>
      </c>
    </row>
    <row r="13" spans="1:12">
      <c r="H13" t="s">
        <v>3865</v>
      </c>
    </row>
    <row r="18" spans="1:8">
      <c r="A18" s="105" t="s">
        <v>3850</v>
      </c>
      <c r="B18" s="105"/>
      <c r="C18" s="105"/>
      <c r="D18" s="105"/>
    </row>
    <row r="19" spans="1:8">
      <c r="A19" s="105">
        <v>1</v>
      </c>
      <c r="B19" s="105" t="s">
        <v>3851</v>
      </c>
      <c r="C19" s="105" t="s">
        <v>3853</v>
      </c>
      <c r="D19" s="105"/>
    </row>
    <row r="20" spans="1:8">
      <c r="A20" s="105">
        <v>2</v>
      </c>
      <c r="B20" s="105" t="s">
        <v>3852</v>
      </c>
      <c r="C20" s="105" t="s">
        <v>3854</v>
      </c>
      <c r="D20" s="105" t="s">
        <v>3855</v>
      </c>
      <c r="G20" t="s">
        <v>3856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3860</v>
      </c>
      <c r="H38" s="22"/>
    </row>
    <row r="39" spans="1:8">
      <c r="A39">
        <v>1</v>
      </c>
      <c r="B39" t="s">
        <v>3857</v>
      </c>
    </row>
    <row r="40" spans="1:8">
      <c r="A40">
        <v>2</v>
      </c>
      <c r="B40" t="s">
        <v>3861</v>
      </c>
    </row>
    <row r="41" spans="1:8">
      <c r="A41">
        <v>3</v>
      </c>
      <c r="B41" t="s">
        <v>3858</v>
      </c>
    </row>
    <row r="42" spans="1:8">
      <c r="A42">
        <v>4</v>
      </c>
      <c r="B42" t="s">
        <v>3859</v>
      </c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1342</v>
      </c>
      <c r="B1" t="s">
        <v>1343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1450</v>
      </c>
      <c r="B1" s="102" t="s">
        <v>1451</v>
      </c>
      <c r="C1" s="102" t="s">
        <v>1452</v>
      </c>
      <c r="D1" s="102" t="s">
        <v>1453</v>
      </c>
      <c r="E1" s="102" t="s">
        <v>1454</v>
      </c>
      <c r="F1" s="102" t="s">
        <v>1455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1350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1351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1352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1353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1354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1355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1356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1357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1358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1359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1360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1361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1362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1363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1364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1365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1366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1367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1368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1369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1370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1371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1372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1373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1374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1375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1376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1377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1378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1379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1380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1381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1382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1383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1384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1385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1386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1387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1388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1389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1390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1391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1392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1393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1394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1395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1396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1397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1398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1399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1400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1401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1402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1403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1404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1405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1406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1407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1408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1409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1410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1411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1412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1413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1414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1415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1416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1417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1418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1419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1420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1421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1422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1423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1424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1425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1426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1427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1428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1429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1430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1431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1432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1433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1434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1435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1436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1437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1438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1439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1440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1441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1442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1443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1444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1445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1446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1447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1448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1449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1456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1457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1458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1459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1460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1461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1462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1463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1464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1465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1466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1467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1468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1469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1470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1471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1472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1473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1474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1475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1476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1477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1478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1479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1480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1481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1482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1483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1484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1485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1486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1487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1488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1489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1490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1491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1492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1493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1494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1495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1496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1497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1498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1499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1500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1501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1502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1503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1504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1505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1506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1507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1508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1509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1510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1511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1512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1513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1514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1515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1516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1517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1518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1519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1520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1521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1522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1523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1524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1525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1526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1527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1528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1529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1530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1531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1532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1533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1534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1535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1536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1537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1538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1539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1540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1541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1542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1543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1544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1545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1546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1547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1548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1549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1550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1551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1552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1553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1554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1555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1556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1557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1558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1559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1560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1561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1562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1563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1564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1565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1566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1567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1568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1569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1570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1571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1572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1573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1574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1575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1576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1577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1578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1579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1580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1581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1582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1583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1584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1585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1586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1587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1588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1589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1590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1591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1592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1593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1594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1595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1596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1597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1598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1599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1600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1601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1602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1603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1604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1605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1606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1607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1608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1609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1610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1611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1612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1613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1614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1615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1616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1617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1618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1619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1620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1621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1622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1623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1624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1625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1626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1627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1628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1629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1630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1631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1632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1633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1634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1635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1636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1637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1638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1639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1640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1641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1642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1643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1644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1645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1646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1647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1648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1649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1650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1651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1652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1653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1654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1655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1656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1657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1658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1659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1660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1661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1662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1663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1664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1665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1666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1667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1668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1669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1670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1671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1672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1673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1674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1675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1676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1677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1678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1679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1680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1681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1682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1683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1684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1685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1686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1687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1688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1689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1690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1691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1692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1693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1694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1695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1696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1697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1698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1699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1700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1701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1702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1703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1704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1705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1706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1707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1708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1709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1710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1711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1712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1713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1714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1715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1716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1717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1718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1719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1720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1721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1722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1723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1724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1725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1726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1727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1728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1729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1730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1731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1732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1733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1734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1735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1736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1737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1738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1739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1740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1741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1742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1743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1744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1745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1746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1747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1748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1749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1750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1751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1752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1753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1754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1755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1756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1757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1758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1759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1760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1761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1762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1763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1764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1765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1766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1767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1768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1769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1770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1771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1772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1773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1774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1775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1776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1777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1778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1779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1780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1781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1782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1783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1784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1785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1786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1787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1788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1789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1790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1791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1792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1793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1794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1795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1796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1797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1798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1799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1800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1801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1802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1803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1804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1805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1806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1807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1808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1809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1810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1811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1812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1813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1814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1815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1816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1817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1818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1819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1820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1821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1822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1823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1824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1825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1826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1827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1828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1829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1830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1831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1832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1833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1834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1835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1836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1837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1838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1839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1840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1841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1842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1843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1844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1845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1846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1847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1848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1849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1850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1851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1852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1853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1854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1855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1856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1857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1858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1859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1860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1861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1862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1863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1864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1865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1866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1867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1868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1869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1870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1871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1872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1873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1874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1875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1876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1877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1878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1879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1880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1881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1882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1883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1884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1885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1886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1887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1888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1889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1890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1891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1892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1893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1894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1895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1896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1897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1898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1899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1900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1901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1902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1903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1904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1905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1906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1907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1908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1909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1910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1911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1912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1913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1914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1915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1916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1917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1918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1919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1920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1921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1922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1923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1924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1925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1926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1927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1928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1929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1930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1931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1932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1933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1934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1935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1936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1937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1938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1939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1940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1941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1942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1943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1944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1945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1946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1947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1948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1949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1950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1951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1952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1953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1954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1955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1956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1957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1958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1959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1960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1961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1962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1963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1964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1965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1966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1967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1968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1969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1970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1971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1972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1973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1974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1975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1976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1977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1978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1979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1980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1981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1982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1983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1984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1985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1986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1987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1988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1989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1990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1991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1992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1993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1994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1995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1996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1997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1998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1999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2000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2001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2002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2003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2004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2005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2006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2007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2008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2009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2010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2011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2012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2013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2014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2015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2016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2017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2018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2019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2020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2021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2022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2023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2024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2025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2026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2027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2028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2029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2030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2031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2032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2033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2034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2035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2036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2037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2038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2039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2040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2041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2042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2043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2044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2045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2046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2047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2048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2049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2050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2051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2052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2053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2054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2055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2056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2057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2058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2059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2060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2061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2062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2063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2064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2065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2066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2067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2068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2069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2070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2071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2072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2073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2074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2075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2076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2077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2078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2079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2080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2081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2082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2083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2084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2085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2086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2087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2088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2089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2090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2091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2092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2093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2094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2095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2096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2097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2098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2099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2100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2101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2102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2103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2104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2105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2106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2107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2108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2109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2110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2111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2112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2113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2114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2115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2116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2117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2118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2119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2120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2121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2122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2123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2124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2125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2126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2127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2128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2129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2130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2131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2132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2133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2134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2135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2136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2137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2138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2139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2140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2141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2142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2143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2144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2145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2146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2147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2148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2149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2150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2151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2152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2153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2154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2155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2156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2157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2158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2159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2160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2161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2162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2163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2164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2165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2166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2167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2168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2169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2170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2171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2172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2173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2174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2175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2176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2177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2178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2179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2180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2181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2182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2183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2184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2185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2186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2187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2188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2189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2190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2191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2192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2193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2194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2195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2196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2197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2198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2199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2200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2201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2202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2203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2204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2205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2206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2207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2208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2209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2210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2211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2212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2213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2214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2215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2216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2217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2218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2219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2220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2221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2222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2223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2224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2225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2226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2227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2228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2229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2230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2231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2232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2233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2234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2235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2236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2237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2238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2239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2240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2241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2242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2243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2244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2245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2246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2247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2248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2249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2250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2251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2252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2253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2254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2255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2256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2257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2258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2259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2260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2261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2262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2263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2264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2265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2266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2267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2268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2269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2270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2271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2272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2273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2274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2275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2276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2277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2278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2279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2280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2281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2282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2283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2284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2285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2286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2287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2288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2289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2290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2291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2292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2293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2294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2295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2296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2297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2298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2299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2300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2301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2302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2303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2304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2305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2306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2307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2308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2309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2310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2311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2312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2313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2314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2315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2316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2317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2318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2319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2320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2321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2322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2323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2324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2325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2326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2327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2328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2329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2330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2331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2332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2333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2334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2335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2336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2337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2338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2339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2340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2341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2342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2343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2344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2345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2346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2347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2348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2349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2350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2351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2352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2353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2354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2355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2356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2357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2358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2359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2360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2361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2362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2363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2364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2365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2366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2367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2368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2369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2370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2371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2372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2373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2374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2375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2376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2377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2378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2379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2380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2381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2382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2383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2384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2385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2386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2387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2388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2389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2390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2391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2392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2393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2394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2395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2396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2397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2398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2399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2400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2401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2402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2403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2404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2405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2406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2407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2408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2409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2410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2411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2412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2413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2414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2415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2416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2417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2418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2419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2420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2421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2422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2423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2424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2425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2426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2427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2428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2429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2430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2431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2432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2433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2434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2435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2436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2437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2438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2439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2440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2441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2442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2443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2444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2445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2446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2447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2448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2449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2450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2451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2452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2453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2454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2455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2456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2457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2458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2459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2460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2461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2462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2463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2464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2465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2466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2467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2468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2469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2470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2471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2472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2473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2474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2475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2476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2477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2478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2479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2480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2481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2482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2483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2484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2485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2486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2487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2488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2489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2490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2491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2492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2493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2494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2495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2496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2497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2498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2499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2500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2501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2502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2503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2504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2505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2506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2507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2508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2509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2510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2511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2512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2513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2514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2515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2516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2517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2518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2519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2520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2521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2522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2523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2524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2525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2526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2527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2528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2529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2530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2531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2532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2533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2534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2535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2536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2537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2538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2539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2540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2541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2542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2543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2544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2545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2546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2547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2548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2549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2550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2551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2552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2553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2554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2555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2556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2557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2558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2559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2560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2561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2562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2563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2564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2565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2566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2567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2568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2569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2570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2571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2572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2573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2574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2575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2576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2577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2578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2579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2580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2581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2582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2583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2584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2585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2586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2587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2588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2589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2590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2591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2592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2593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2594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2595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2596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2597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2598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2599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2600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2601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2602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2603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2604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2605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2606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2607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2608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2609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2610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2611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2612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2613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2614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2615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2616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2617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2618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2619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2620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2621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2622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2623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2624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2625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2626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2627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2628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2629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2630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2631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2632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2633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2634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2635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2636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2637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2638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2639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2640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2641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2642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2643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2644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2645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2646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2647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2648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2649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2650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2651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2652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2653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2654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2655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2656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2657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2658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2659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2660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2661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2662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2663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2664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2665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2666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2667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2668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2669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2670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2671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2672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2673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2674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2675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2676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2677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2678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2679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2680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2681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2682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2683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2684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2685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2686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2687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2688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2689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2690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2691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2692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2693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2694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2695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2696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2697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2698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2699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2700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2701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2702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2703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2704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2705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2706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2707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2708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2709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2710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2711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2712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2713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2714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2715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2716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2717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2718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2719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2720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2721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2722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2723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2724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2725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2726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2727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2728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2729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2730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2731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2732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2733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2734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2735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2736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2737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2738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2739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2740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2741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2742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2743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2744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2745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2746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2747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2748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2749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2750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2751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2752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2753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2754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2755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2756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2757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2758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2759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2760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2761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2762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2763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2764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2765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2766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2767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2768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2769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2770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2771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2772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2773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2774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2775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2776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2777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2778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2779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2780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2781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2782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2783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2784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2785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2786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2787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2788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2789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2790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2791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2792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2793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2794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2795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2796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2797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2798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2799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2800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2801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2802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2803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2804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2805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2806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2807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2808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2809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2810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2811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2812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2813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2814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2815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2816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2817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2818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2819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2820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2821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2822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2823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2824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2825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2826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2827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2828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2829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2830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2831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2832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2833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2834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2835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2836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2837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2838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2839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2840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2841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2842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2843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2844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2845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2846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2847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2848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2849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2850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2851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2852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2853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2854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2855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2856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2857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2858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2859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2860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2861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2862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2863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2864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2865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2866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2867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2868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2869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2870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2871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2872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2873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2874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2875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2876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2877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2878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2879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2880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2881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2882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2883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2884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2885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2886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2887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2888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2889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2890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2891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2892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2893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2894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2895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2896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2897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2898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2899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2900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2901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2902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2903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2904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2905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2906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2907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2908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2909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2910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2911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2912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2913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2914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2915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2916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2917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2918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2919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2920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2921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2922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2923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2924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2925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2926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2927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2928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2929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2930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2931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2932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2933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2934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2935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2936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2937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2938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2939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2940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2941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2942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2943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2944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2945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2946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2947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2948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2949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2950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2951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2952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2953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2954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2955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2956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2957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2958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2959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2960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2961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2962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2963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2964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2965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2966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2967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2968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2969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2970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2971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2972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2973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2974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2975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2976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2977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2978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2979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2980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2981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2982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2983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2984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2985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2986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2987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2988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2989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2990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2991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2992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2993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2994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2995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2996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2997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2998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2999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3000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3001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3002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3003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3004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3005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3006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3007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3008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3009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3010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3011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3012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3013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3014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3015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3016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3017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3018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3019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3020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3021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3022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3023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3024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3025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3026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3027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3028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3029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3030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3031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3032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3033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3034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3035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3036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3037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3038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3039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3040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3041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3042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3043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3044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3045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3046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3047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3048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3049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3050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3051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3052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3053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3054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3055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3056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3057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3058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3059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3060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3061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3062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3063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3064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3065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3066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3067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3068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3069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3070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3071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3072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3073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3074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3075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3076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3077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3078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3079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3080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3081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3082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3083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3084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3085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3086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3087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3088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3089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3090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3091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3092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3093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3094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3095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3096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3097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3098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3099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3100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3101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3102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3103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3104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3105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3106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3107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3108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3109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3110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3111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3112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3113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3114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3115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3116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3117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3118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3119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3120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3121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3122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3123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3124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3125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3126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3127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3128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3129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3130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3131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3132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3133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3134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3135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3136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3137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3138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3139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3140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3141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3142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3143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3144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3145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3146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3147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3148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3149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3150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3151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3152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3153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3154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3155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3156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3157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3158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3159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3160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3161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3162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3163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3164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3165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3166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3167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3168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3169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3170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3171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3172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3173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3174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3175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3176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3177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3178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3179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3180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3181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3182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3183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3184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3185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3186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3187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3188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3189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3190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3191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3192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3193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3194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3195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3196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3197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3198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3199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3200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3201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3202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3203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3204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3205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3206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3207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3208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3209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3210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3211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3212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3213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3214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3215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3216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3217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3218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3219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3220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3221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3222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3223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3224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3225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3226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3227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3228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3229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3230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3231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3232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3233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3234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3235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3236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3237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3238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3239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3240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3241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3242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3243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3244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3245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3246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3247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3248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3249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3250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3251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3252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3253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3254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3255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3256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3257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3258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3259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3260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3261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3262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3263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3264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3265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3266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3267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3268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3269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3270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3271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3272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3273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3274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3275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3276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3277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3278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3279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3280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3281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3282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3283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3284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3285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3286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3287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3288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3289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3290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3291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3292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3293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3294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3295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3296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3297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3298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3299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3300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3301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3302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3303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3304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3305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3306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3307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3308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3309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3310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3311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3312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3313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3314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3315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3316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3317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3318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3319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3320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3321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3322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3323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3324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3325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3326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3327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3328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3329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3330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3331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3332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3333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3334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3335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3336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3337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3338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3339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3340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3341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3342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3343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3344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3345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3346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3347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3348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3349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3350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3351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3352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3353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3354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3355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3356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3357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3358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3359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3360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3361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3362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3363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3364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3365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3366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3367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3368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3369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3370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3371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3372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3373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3374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3375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3376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3377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3378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3379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3380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3381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3382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3383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3384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3385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3386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3387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3388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3389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3390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3391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3392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3393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3394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3395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3396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3397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3398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3399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3400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3401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3402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3403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3404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3405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3406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3407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3408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3409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3410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3411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3412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3413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3414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3415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3416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3417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3418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3419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3420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3421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3422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3423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3424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3425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3426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3427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3428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3429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3430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3431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3432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3433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3434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3435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3436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3437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3438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3439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3440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3441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3442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3443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3444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3445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3446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3447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3448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3449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3450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3451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3452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3453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3454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3455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3456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3457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3458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3459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3460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3461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3462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3463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3464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3465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3466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3467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3468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3469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3470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3471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3472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3473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3474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3475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3476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3477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3478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3479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3480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3481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3482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3483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3484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3485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3486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3487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3488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3489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3490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3491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3492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3493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3494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3495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3496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3497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3498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3499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3500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3501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3502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3503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3504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3505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3506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3507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3508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3509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3510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3511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3512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3513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3514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3515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3516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3517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3518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3519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3520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3521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3522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3523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3524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3525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3526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3527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3528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3529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3530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3531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3532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3533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3534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3535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3536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3537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3538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3539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3540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3541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3542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3543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3544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3545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3546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3547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3548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3549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3550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3551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3552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3553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3554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3555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3556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3557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3558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3559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3560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3561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3562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3563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3564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3565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3566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3567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3568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3569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3570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3571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3572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3573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3574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3575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3576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3577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3578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3579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3580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3581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3582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3583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3584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3585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3586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3587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3588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3589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3590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3591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3592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3593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3594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3595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3596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3597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3598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3599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3600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3601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3602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3603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3604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3605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3606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3607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3608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3609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3610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3611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3612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3613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3614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3615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3616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3617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3618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3619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3620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3621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3622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3623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3624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3625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3626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3627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3628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3629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3630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3631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3632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3633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3634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3635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3636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3637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3638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3639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3640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3641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3642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3643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3644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3645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3646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3647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3648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3649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3650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3651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3652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3653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3654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3655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3656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3657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3658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3659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3660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3661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3662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3663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3664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3665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3666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3667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3668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3669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3670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3671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3672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3673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3674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3675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3676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3677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3678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3679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3680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3681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3682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3683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3684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3685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3686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3687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3688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3689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3690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3691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3692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3693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3694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3695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3696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3697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3698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3699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3700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3701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3702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3703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3704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3705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3706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3707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3708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3709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3710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3711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3712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3713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3714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3715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3716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3717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3718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3719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3720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3721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3722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3723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3724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3725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3726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3727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3728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3729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3730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3731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3732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3733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3734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3735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3736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3737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3738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3739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3740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3741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3742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3743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3744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3746</v>
      </c>
      <c r="B1" s="102" t="s">
        <v>1455</v>
      </c>
      <c r="C1" s="102" t="s">
        <v>1454</v>
      </c>
      <c r="D1" s="102" t="s">
        <v>1450</v>
      </c>
      <c r="E1" s="102" t="s">
        <v>1451</v>
      </c>
      <c r="F1" s="102" t="s">
        <v>1452</v>
      </c>
      <c r="G1" s="102" t="s">
        <v>1453</v>
      </c>
      <c r="H1" s="102"/>
      <c r="I1" s="102" t="s">
        <v>3754</v>
      </c>
      <c r="J1" s="102" t="s">
        <v>1170</v>
      </c>
      <c r="K1" s="102" t="s">
        <v>1337</v>
      </c>
      <c r="L1" s="102" t="s">
        <v>3755</v>
      </c>
      <c r="M1" s="102" t="s">
        <v>3756</v>
      </c>
      <c r="N1" s="102" t="s">
        <v>191</v>
      </c>
      <c r="O1" s="102" t="s">
        <v>3759</v>
      </c>
      <c r="P1" s="148" t="s">
        <v>3760</v>
      </c>
      <c r="Q1" s="148" t="s">
        <v>3761</v>
      </c>
      <c r="R1" s="102" t="s">
        <v>943</v>
      </c>
      <c r="S1" s="102" t="s">
        <v>3757</v>
      </c>
      <c r="T1" s="102" t="s">
        <v>1170</v>
      </c>
      <c r="U1" s="102" t="s">
        <v>1337</v>
      </c>
      <c r="V1" s="102" t="s">
        <v>3758</v>
      </c>
      <c r="W1" s="102" t="s">
        <v>3756</v>
      </c>
      <c r="X1" s="102" t="s">
        <v>191</v>
      </c>
    </row>
    <row r="2" spans="1:35">
      <c r="A2" s="102">
        <v>1</v>
      </c>
      <c r="B2" s="145" t="s">
        <v>3745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3744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3743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3747</v>
      </c>
      <c r="AC4" s="102" t="s">
        <v>3748</v>
      </c>
      <c r="AD4" s="102" t="s">
        <v>3749</v>
      </c>
      <c r="AE4" s="102" t="s">
        <v>3750</v>
      </c>
      <c r="AH4" s="102" t="s">
        <v>3751</v>
      </c>
      <c r="AI4" s="116">
        <v>100000000</v>
      </c>
    </row>
    <row r="5" spans="1:35">
      <c r="A5" s="102">
        <v>4</v>
      </c>
      <c r="B5" s="145" t="s">
        <v>3742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3741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3752</v>
      </c>
      <c r="AI6" s="102">
        <v>25</v>
      </c>
    </row>
    <row r="7" spans="1:35">
      <c r="A7" s="102">
        <v>6</v>
      </c>
      <c r="B7" s="145" t="s">
        <v>3740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3739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3738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3737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3753</v>
      </c>
      <c r="AI10" s="116">
        <f>AI4*(1+AI6/100)^8</f>
        <v>596046447.75390625</v>
      </c>
    </row>
    <row r="11" spans="1:35">
      <c r="A11" s="102">
        <v>10</v>
      </c>
      <c r="B11" s="145" t="s">
        <v>3736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3735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3734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3733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3732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3731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3730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3729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3728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3727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3726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3725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3724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3723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3722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3721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3720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3719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3718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3717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3716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3715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3714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3713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3712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3711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3710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3709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3708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3707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3706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3705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3704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3703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3702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3701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3700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3699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3698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3697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3696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3695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3694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3693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3692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3691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3690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3689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3688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3687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3686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3685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3684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3683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3682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3681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3680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3679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3678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3677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3676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3675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3674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3673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3672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3671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3670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3669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3668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3667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3666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3665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3664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3663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3662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3661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3660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3659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3658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3657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3656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3655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3654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3653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3652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3651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3650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3649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3648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3647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3646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3645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3644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3643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3642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3641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3640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3639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3638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3637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3636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3635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3634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3633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3632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3631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3630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3629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3628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3627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3626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3625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3624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3623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3622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3621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3620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3619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3618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3617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3616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3615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3614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3613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3612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3611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3610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3609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3608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3607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3606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3605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3604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3603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3602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3601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3600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3599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3598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3597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3596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3595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3594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3593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3592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3591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3590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3589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3588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3587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3586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3585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3584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3583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3582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3581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3580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3579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3578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3577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3576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3575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3574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3573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3572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3571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3570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3569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3568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3567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3566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3565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3564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3563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3562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3561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3560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3559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3558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3557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3556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3555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3554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3553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3552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3551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3550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3549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3548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3547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3546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3545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3544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3543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3542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3541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3540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3539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3538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3537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3536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3535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3534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3533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3532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3531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3530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3529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3528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3527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3526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3525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3524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3523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3522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3521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3520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3519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3518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3517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3516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3515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3514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3513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3512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3511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3510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3509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3508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3507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3506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3505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3504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3503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3502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3501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3500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3499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3498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3497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3496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3495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3494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3493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3492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3491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3490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3489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3488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3487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3486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3485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3484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3483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3482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3481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3480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3479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3478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3477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3476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3475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3474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3473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3472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3471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3470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3469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3468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3467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3466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3465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3464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3463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3462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3461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3460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3459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3458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3457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3456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3455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3454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3453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3452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3451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3450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3449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3448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3447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3446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3445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3444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3443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3442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3441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3440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3439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3438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3437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3436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3435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3434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3433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3432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3431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3430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3429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3428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3427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3426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3425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3424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3423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3422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3421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3420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3419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3418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3417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3416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3415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3414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3413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3412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3411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3410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3409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3408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3407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3406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3405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3404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3403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3402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3401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3400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3399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3398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3397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3396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3395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3394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3393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3392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3391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3390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3389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3388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3387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3386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3385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3384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3383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3382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3381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3380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3379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3378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3377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3376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3375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3374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3373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3372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3371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3370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3369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3368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3367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3366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3365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3364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3363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3362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3361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3360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3359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3358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3357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3356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3355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3354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3353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3352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3351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3350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3349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3348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3347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3346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3345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3344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3343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3342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3341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3340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3339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3338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3337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3336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3335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3334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3333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3332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3331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3330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3329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3328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3327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3326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3325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3324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3323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3322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3321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3320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3319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3318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3317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3316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3315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3314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3313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3312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3311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3310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3309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3308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3307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3306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3305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3304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3303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3302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3301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3300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3299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3298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3297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3296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3295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3294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3293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3292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3291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3290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3289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3288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3287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3286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3285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3284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3283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3282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3281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3280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3279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3278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3277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3276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3275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3274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3273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3272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3271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3270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3269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3268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3267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3266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3265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3264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3263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3262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3261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3260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3259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3258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3257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3256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3255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3254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3253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3252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3251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3250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3249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3248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3247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3246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3245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3244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3243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3242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3241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3240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3239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3238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3237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3236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3235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3234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3233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3232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3231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3230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3229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3228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3227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3226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3225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3224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3223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3222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3221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3220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3219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3218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3217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3216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3215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3214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3213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3212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3211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3210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3209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3208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3207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3206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3205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3204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3203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3202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3201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3200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3199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3198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3197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3196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3195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3194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3193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3192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3191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3190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3189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3188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3187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3186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3185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3184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3183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3182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3181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3180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3179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3178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3177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3176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3175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3174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3173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3172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3171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3170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3169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3168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3167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3166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3165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3164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3163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3162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3161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3160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3159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3158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3157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3156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3155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3154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3153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3152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3151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3150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3149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3148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3147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3146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3145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3144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3143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3142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3141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3140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3139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3138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3137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3136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3135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3134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3133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3132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3131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3130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3129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3128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3127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3126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3125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3124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3123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3122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3121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3120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3119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3118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3117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3116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3115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3114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3113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3112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3111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3110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3109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3108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3107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3106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3105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3104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3103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3102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3101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3100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3099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3098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3097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3096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3095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3094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3093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3092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3091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3090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3089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3088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3087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3086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3085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3084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3083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3082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3081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3080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3079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3078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3077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3076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3075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3074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3073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3072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3071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3070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3069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3068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3067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3066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3065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3064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3063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3062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3061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3060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3059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3058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3057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3056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3055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3054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3053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3052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3051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3050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3049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3048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3047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3046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3045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3044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3043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3042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3041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3040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3039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3038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3037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3036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3035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3034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3033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3032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3031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3030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3029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3028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3027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3026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3025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3024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3023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3022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3021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3020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3019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3018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3017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3016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3015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3014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3013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3012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3011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3010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3009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3008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3007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3006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3005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3004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3003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3002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3001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3000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2999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2998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2997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2996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2995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2994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2993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2992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2991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2990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2989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2988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2987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2986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2985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2984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2983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2982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2981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2980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2979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2978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2977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2976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2975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2974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2973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2972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2971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2970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2969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2968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2967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2966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2965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2964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2963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2962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2961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2960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2959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2958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2957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2956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2955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2954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2953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2952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2951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2950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2949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2948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2947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2946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2945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2944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2943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2942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2941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2940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2939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2938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2937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2936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2935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2934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2933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2932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2931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2930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2929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2928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2927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2926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2925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2924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2923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2922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2921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2920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2919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2918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2917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2916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2915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2914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2913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2912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2911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2910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2909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2908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2907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2906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2905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2904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2903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2902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2901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2900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2899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2898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2897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2896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2895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2894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2893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2892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2891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2890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2889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2888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2887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2886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2885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2884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2883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2882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2881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2880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2879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2878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2877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2876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2875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2874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2873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2872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2871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2870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2869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2868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2867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2866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2865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2864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2863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2862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2861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2860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2859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2858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2857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2856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2855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2854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2853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2852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2851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2850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2849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2848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2847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2846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2845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2844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2843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2842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2841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2840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2839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2838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2837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2836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2835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2834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2833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2832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2831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2830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2829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2828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2827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2826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2825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2824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2823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2822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2821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2820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2819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2818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2817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2816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2815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2814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2813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2812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2811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2810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2809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2808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2807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2806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2805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2804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2803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2802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2801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2800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2799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2798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2797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2796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2795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2794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2793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2792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2791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2790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2789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2788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2787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2786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2785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2784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2783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2782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2781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2780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2779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2778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2777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2776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2775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2774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2773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2772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2771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2770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2769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2768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2767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2766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2765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2764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2763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2762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2761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2760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2759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2758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2757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2756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2755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2754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2753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2752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2751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2750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2749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2748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2747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2746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2745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2744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2743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2742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2741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2740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2739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2738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2737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2736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2735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2734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2733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2732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2731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2730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2729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2728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2727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2726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2725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2724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2723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2722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2721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2720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2719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2718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2717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2716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2715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2714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2713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2712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2711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2710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2709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2708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2707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2706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2705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2704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2703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2702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2701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2700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2699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2698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2697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2696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2695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2694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2693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2692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2691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2690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2689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2688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2687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2686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2685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2684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2683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2682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2681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2680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2679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2678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2677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2676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2675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2674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2673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2672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2671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2670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2669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2668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2667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2666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2665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2664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2663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2662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2661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2660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2659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2658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2657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2656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2655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2654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2653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2652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2651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2650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2649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2648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2647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2646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2645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2644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2643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2642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2641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2640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2639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2638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2637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2636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2635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2634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2633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2632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2631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2630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2629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2628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2627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2626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2625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2624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2623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2622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2621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2620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2619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2618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2617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2616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2615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2614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2613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2612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2611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2610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2609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2608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2607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2606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2605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2604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2603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2602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2601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2600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2599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2598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2597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2596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2595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2594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2593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2592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2591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2590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2589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2588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2587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2586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2585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2584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2583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2582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2581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2580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2579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2578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2577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2576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2575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2574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2573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2572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2571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2570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2569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2568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2567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2566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2565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2564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2563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2562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2561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2560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2559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2558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2557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2556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2555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2554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2553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2552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2551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2550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2549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2548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2547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2546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2545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2544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2543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2542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2541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2540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2539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2538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2537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2536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2535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2534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2533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2532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2531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2530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2529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2528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2527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2526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2525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2524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2523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2522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2521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2520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2519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2518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2517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2516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2515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2514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2513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2512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2511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2510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2509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2508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2507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2506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2505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2504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2503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2502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2501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2500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2499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2498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2497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2496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2495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2494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2493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2492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2491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2490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2489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2488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2487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2486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2485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2484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2483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2482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2481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2480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2479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2478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2477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2476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2475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2474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2473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2472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2471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2470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2469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2468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2467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2466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2465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2464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2463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2462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2461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2460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2459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2458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2457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2456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2455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2454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2453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2452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2451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2450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2449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2448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2447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2446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2445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2444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2443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2442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2441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2440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2439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2438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2437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2436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2435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2434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2433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2432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2431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2430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2429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2428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2427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2426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2425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2424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2423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2422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2421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2420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2419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2418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2417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2416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2415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2414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2413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2412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2411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2410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2409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2408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2407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2406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2405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2404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2403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2402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2401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2400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2399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2398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2397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2396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2395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2394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2393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2392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2391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2390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2389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2388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2387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2386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2385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2384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2383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2382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2381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2380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2379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2378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2377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2376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2375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2374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2373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2372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2371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2370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2369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2368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2367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2366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2365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2364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2363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2362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2361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2360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2359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2358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2357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2356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2355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2354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2353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2352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2351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2350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2349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2348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2347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2346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2345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2344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2343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2342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2341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2340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2339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2338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2337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2336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2335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2334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2333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2332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2331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2330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2329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2328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2327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2326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2325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2324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2323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2322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2321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2320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2319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2318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2317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2316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2315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2314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2313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2312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2311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2310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2309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2308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2307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2306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2305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2304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2303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2302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2301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2300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2299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2298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2297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2296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2295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2294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2293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2292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2291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2290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2289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2288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2287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2286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2285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2284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2283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2282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2281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2280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2279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2278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2277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2276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2275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2274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2273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2272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2271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2270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2269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2268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2267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2266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2265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2264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2263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2262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2261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2260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2259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2258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2257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2256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2255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2254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2253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2252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2251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2250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2249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2248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2247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2246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2245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2244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2243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2242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2241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2240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2239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2238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2237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2236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2235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2234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2233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2232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2231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2230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2229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2228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2227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2226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2225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2224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2223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2222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2221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2220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2219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2218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2217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2216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2215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2214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2213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2212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2211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2210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2209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2208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2207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2206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2205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2204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2203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2202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2201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2200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2199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2198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2197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2196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2195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2194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2193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2192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2191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2190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2189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2188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2187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2186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2185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2184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2183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2182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2181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2180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2179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2178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2177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2176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2175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2174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2173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2172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2171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2170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2169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2168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2167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2166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2165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2164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2163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2162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2161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2160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2159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2158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2157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2156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2155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2154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2153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2152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2151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2150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2149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2148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2147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2146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2145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2144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2143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2142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2141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2140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2139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2138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2137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2136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2135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2134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2133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2132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2131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2130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2129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2128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2127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2126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2125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2124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2123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2122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2121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2120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2119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2118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2117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2116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2115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2114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2113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2112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2111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2110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2109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2108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2107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2106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2105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2104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2103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2102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2101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2100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2099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2098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2097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2096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2095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2094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2093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2092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2091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2090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2089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2088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2087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2086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2085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2084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2083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2082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2081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2080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2079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2078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2077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2076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2075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2074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2073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2072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2071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2070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2069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2068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2067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2066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2065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2064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2063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2062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2061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2060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2059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2058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2057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2056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2055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2054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2053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2052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2051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2050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2049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2048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2047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2046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2045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2044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2043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2042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2041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2040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2039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2038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2037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2036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2035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2034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2033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2032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2031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2030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2029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2028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2027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2026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2025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2024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2023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2022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2021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2020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2019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2018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2017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2016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2015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2014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2013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2012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2011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2010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2009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2008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2007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2006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2005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2004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2003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2002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2001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2000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1999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1998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1997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1996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1995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1994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1993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1992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1991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1990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1989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1988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1987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1986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1985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1984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1983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1982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1981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1980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1979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1978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1977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1976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1975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1974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1973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1972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1971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1970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1969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1968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1967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1966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1965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1964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1963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1962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1961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1960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1959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1958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1957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1956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1955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1954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1953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1952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1951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1950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1949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1948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1947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1946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1945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1944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1943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1942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1941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1940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1939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1938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1937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1936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1935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1934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1933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1932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1931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1930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1929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1928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1927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1926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1925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1924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1923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1922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1921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1920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1919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1918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1917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1916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1915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1914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1913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1912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1911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1910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1909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1908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1907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1906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1905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1904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1903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1902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1901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1900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1899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1898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1897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1896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1895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1894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1893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1892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1891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1890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1889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1888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1887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1886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1885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1884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1883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1882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1881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1880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1879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1878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1877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1876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1875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1874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1873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1872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1871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1870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1869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1868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1867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1866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1865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1864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1863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1862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1861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1860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1859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1858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1857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1856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1855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1854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1853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1852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1851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1850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1849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1848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1847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1846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1845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1844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1843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1842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1841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1840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1839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1838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1837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1836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1835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1834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1833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1832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1831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1830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1829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1828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1827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1826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1825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1824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1823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1822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1821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1820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1819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1818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1817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1816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1815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1814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1813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1812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1811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1810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1809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1808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1807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1806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1805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1804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1803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1802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1801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1800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1799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1798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1797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1796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1795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1794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1793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1792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1791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1790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1789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1788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1787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1786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1785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1784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1783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1782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1781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1780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1779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1778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1777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1776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1775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1774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1773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1772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1771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1770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1769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1768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1767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1766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1765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1764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1763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1762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1761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1760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1759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1758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1757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1756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1755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1754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1753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1752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1751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1750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1749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1748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1747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1746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1745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1744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1743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1742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1741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1740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1739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1738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1737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1736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1735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1734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1733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1732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1731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1730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1729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1728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1727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1726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1725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1724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1723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1722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1721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1720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1719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1718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1717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1716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1715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1714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1713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1712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1711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1710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1709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1708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1707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1706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1705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1704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1703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1702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1701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1700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1699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1698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1697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1696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1695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1694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1693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1692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1691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1690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1689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1688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1687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1686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1685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1684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1683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1682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1681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1680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1679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1678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1677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1676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1675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1674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1673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1672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1671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1670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1669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1668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1667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1666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1665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1664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1663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1662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1661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1660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1659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1658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1657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1656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1655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1654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1653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1652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1651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1650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1649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1648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1647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1646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1645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1644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1643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1642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1641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1640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1639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1638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1637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1636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1635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1634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1633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1632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1631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1630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1629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1628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1627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1626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1625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1624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1623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1622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1621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1620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1619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1618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1617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1616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1615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1614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1613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1612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1611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1610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1609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1608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1607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1606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1605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1604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1603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1602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1601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1600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1599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1598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1597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1596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1595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1594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1593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1592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1591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1590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1589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1588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1587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1586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1585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1584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1583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1582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1581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1580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1579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1578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1577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1576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1575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1574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1573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1572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1571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1570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1569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1568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1567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1566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1565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1564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1563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1562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1561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1560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1559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1558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1557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1556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1555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1554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1553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1552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1551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1550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1549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1548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1547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1546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1545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1544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1543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1542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1541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1540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1539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1538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1537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1536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1535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1534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1533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1532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1531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1530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1529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1528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1527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1526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1525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1524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1523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1522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1521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1520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1519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1518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1517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1516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1515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1514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1513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1512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1511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1510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1509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1508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1507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1506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1505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1504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1503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1502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1501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1500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1499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1498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1497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1496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1495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1494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1493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1492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1491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1490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1489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1488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1487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1486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1485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1484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1483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1482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1481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1480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1479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1478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1477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1476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1475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1474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1473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1472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1471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1470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1469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1468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1467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1466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1465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1464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1463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1462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1461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1460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1459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1458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1457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1456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1449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1448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1447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1446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1445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1444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1443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1442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1441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1440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1439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1438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1437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1436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1435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1434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1433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1432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1431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1430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1429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1428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1427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1426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1425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1424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1423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1422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1421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1420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1419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1418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1417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1416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1415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1414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1413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1412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1411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1410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1409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1408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1407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1406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1405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1404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1403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1402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1401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1400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1399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1398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1397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1396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1395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1394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1393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1392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1391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1390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1389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1388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1387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1386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1385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1384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1383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1382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1381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1380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1379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1378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1377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1376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1375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1374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1373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1372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1371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1370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1369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1368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1367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1366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1365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1364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1363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1362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1361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1360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1359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1358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1357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1356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1355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1354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1353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1352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1351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1350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2018-06-12T18:43:12Z</dcterms:modified>
</cp:coreProperties>
</file>