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S29" i="18" l="1"/>
  <c r="B196" i="13"/>
  <c r="F105" i="13" l="1"/>
  <c r="B105" i="13"/>
  <c r="Q45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s="1"/>
  <c r="G25" i="45" l="1"/>
  <c r="B24" i="45"/>
  <c r="D2" i="45"/>
  <c r="D24" i="45" s="1"/>
  <c r="H30" i="45"/>
  <c r="I2" i="45"/>
  <c r="I25" i="45" s="1"/>
  <c r="I30" i="45" s="1"/>
  <c r="S12" i="44"/>
  <c r="R12" i="44"/>
  <c r="Q12" i="44"/>
  <c r="N28" i="18" l="1"/>
  <c r="Q32" i="18" s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59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G185" i="13" s="1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E182" i="13" l="1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K173" i="20"/>
  <c r="K174" i="20"/>
  <c r="K175" i="20"/>
  <c r="K176" i="20"/>
  <c r="J173" i="20"/>
  <c r="J174" i="20"/>
  <c r="J175" i="20"/>
  <c r="J176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E154" i="13" l="1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<sst xmlns="http://schemas.openxmlformats.org/spreadsheetml/2006/main" count="8483" uniqueCount="4039">
  <si>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</si>
  <si>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</si>
  <si>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</si>
  <si>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</si>
  <si>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</si>
  <si>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</si>
  <si>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</si>
  <si>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</si>
  <si>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</si>
  <si>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</si>
  <si>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</si>
  <si>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</si>
  <si>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</si>
  <si>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</si>
  <si>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</si>
  <si>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</si>
  <si>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</si>
  <si>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</si>
  <si>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</si>
  <si>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</si>
  <si>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</si>
  <si>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</si>
  <si>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</si>
  <si>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</si>
  <si>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</si>
  <si>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</si>
  <si>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</si>
  <si>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</si>
  <si>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</si>
  <si>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</si>
  <si>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</si>
  <si>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</si>
  <si>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</si>
  <si>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</si>
  <si>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</si>
  <si>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</si>
  <si>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</si>
  <si>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</si>
  <si>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</si>
  <si>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</si>
  <si>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</si>
  <si>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</si>
  <si>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</si>
  <si>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</si>
  <si>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</si>
  <si>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</si>
  <si>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</si>
  <si>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</si>
  <si>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</si>
  <si>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</si>
  <si>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</si>
  <si>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</si>
  <si>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</si>
  <si>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</si>
  <si>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</si>
  <si>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</si>
  <si>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</si>
  <si>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</si>
  <si>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</si>
  <si>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</si>
  <si>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</si>
  <si>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</si>
  <si>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</si>
  <si>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</si>
  <si>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</si>
  <si>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</si>
  <si>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</si>
  <si>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</si>
  <si>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</si>
  <si>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</si>
  <si>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</si>
  <si>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</si>
  <si>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</si>
  <si>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</si>
  <si>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</si>
  <si>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</si>
  <si>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</si>
  <si>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</si>
  <si>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</si>
  <si>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</si>
  <si>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</si>
  <si>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</si>
  <si>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</si>
  <si>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</si>
  <si>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</si>
  <si>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</si>
  <si>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</si>
  <si>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</si>
  <si>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</si>
  <si>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</si>
  <si>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</si>
  <si>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</si>
  <si>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</si>
  <si>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</si>
  <si>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</si>
  <si>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</si>
  <si>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</si>
  <si>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</si>
  <si>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</si>
  <si>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</si>
  <si>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</si>
  <si>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</si>
  <si>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</si>
  <si>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</si>
  <si>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</si>
  <si>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</si>
  <si>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</si>
  <si>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</si>
  <si>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</si>
  <si>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</si>
  <si>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</si>
  <si>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</si>
  <si>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</si>
  <si>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</si>
  <si>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</si>
  <si>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</si>
  <si>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</si>
  <si>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</si>
  <si>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</si>
  <si>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</si>
  <si>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</si>
  <si>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</si>
  <si>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</si>
  <si>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</si>
  <si>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</si>
  <si>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</si>
  <si>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</si>
  <si>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</si>
  <si>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</si>
  <si>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</si>
  <si>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</si>
  <si>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</si>
  <si>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</si>
  <si>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</si>
  <si>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</si>
  <si>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</si>
  <si>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</si>
  <si>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</si>
  <si>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</si>
  <si>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</si>
  <si>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</si>
  <si>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</si>
  <si>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</si>
  <si>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</si>
  <si>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</si>
  <si>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</si>
  <si>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</si>
  <si>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</si>
  <si>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</si>
  <si>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</si>
  <si>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</si>
  <si>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</si>
  <si>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</si>
  <si>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</si>
  <si>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</si>
  <si>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</si>
  <si>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</si>
  <si>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</si>
  <si>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</si>
  <si>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</si>
  <si>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</si>
  <si>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</si>
  <si>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</si>
  <si>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</si>
  <si>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</si>
  <si>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</si>
  <si>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</si>
  <si>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</si>
  <si>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</si>
  <si>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</si>
  <si>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</si>
  <si>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</si>
  <si>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</si>
  <si>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</si>
  <si>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</si>
  <si>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</si>
  <si>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</si>
  <si>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</si>
  <si>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</si>
  <si>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</si>
  <si>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</si>
  <si>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</si>
  <si>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</si>
  <si>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</si>
  <si>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</si>
  <si>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</si>
  <si>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</si>
  <si>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</si>
  <si>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</si>
  <si>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</si>
  <si>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</si>
  <si>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</si>
  <si>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</si>
  <si>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</si>
  <si>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</si>
  <si>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</si>
  <si>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</si>
  <si>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</si>
  <si>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</si>
  <si>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</si>
  <si>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</si>
  <si>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</si>
  <si>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</si>
  <si>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</si>
  <si>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</si>
  <si>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</si>
  <si>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</si>
  <si>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</si>
  <si>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</si>
  <si>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</si>
  <si>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</si>
  <si>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</si>
  <si>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</si>
  <si>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</si>
  <si>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</si>
  <si>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</si>
  <si>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</si>
  <si>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</si>
  <si>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</si>
  <si>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</si>
  <si>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</si>
  <si>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</si>
  <si>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</si>
  <si>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</si>
  <si>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</si>
  <si>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</si>
  <si>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</si>
  <si>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</si>
  <si>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</si>
  <si>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</si>
  <si>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</si>
  <si>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</si>
  <si>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</si>
  <si>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</si>
  <si>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</si>
  <si>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</si>
  <si>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</si>
  <si>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</si>
  <si>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</si>
  <si>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</si>
  <si>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</si>
  <si>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</si>
  <si>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</si>
  <si>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</si>
  <si>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</si>
  <si>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</si>
  <si>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</si>
  <si>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</si>
  <si>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</si>
  <si>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</si>
  <si>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</si>
  <si>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</si>
  <si>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</si>
  <si>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</si>
  <si>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</si>
  <si>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</si>
  <si>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</si>
  <si>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</si>
  <si>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</si>
  <si>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</si>
  <si>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</si>
  <si>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</si>
  <si>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</si>
  <si>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</si>
  <si>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</si>
  <si>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</si>
  <si>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</si>
  <si>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</si>
  <si>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</si>
  <si>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</si>
  <si>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</si>
  <si>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</si>
  <si>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</si>
  <si>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</si>
  <si>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</si>
  <si>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</si>
  <si>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</si>
  <si>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</si>
  <si>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</si>
  <si>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</si>
  <si>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</si>
  <si>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</si>
  <si>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</si>
  <si>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</si>
  <si>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</si>
  <si>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</si>
  <si>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</si>
  <si>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</si>
  <si>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</si>
  <si>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</si>
  <si>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</si>
  <si>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</si>
  <si>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</si>
  <si>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</si>
  <si>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</si>
  <si>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</si>
  <si>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</si>
  <si>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</si>
  <si>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</si>
  <si>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</si>
  <si>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</si>
  <si>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</si>
  <si>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</si>
  <si>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</si>
  <si>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</si>
  <si>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</si>
  <si>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</si>
  <si>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</si>
  <si>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</si>
  <si>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</si>
  <si>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</si>
  <si>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</si>
  <si>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</si>
  <si>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</si>
  <si>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</si>
  <si>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</si>
  <si>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</si>
  <si>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</si>
  <si>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</si>
  <si>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</si>
  <si>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</si>
  <si>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</si>
  <si>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</si>
  <si>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</si>
  <si>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</si>
  <si>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</si>
  <si>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</si>
  <si>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</si>
  <si>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</si>
  <si>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</si>
  <si>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</si>
  <si>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</si>
  <si>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</si>
  <si>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</si>
  <si>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</si>
  <si>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</si>
  <si>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</si>
  <si>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</si>
  <si>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</si>
  <si>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</si>
  <si>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</si>
  <si>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</si>
  <si>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</si>
  <si>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</si>
  <si>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</si>
  <si>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</si>
  <si>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</si>
  <si>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</si>
  <si>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</si>
  <si>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</si>
  <si>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</si>
  <si>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</si>
  <si>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</si>
  <si>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</si>
  <si>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</si>
  <si>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</si>
  <si>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</si>
  <si>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</si>
  <si>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</si>
  <si>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</si>
  <si>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</si>
  <si>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</si>
  <si>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</si>
  <si>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</si>
  <si>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</si>
  <si>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</si>
  <si>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</si>
  <si>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</si>
  <si>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</si>
  <si>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</si>
  <si>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</si>
  <si>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</si>
  <si>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</si>
  <si>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</si>
  <si>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</si>
  <si>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</si>
  <si>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</si>
  <si>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</si>
  <si>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</si>
  <si>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</si>
  <si>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</si>
  <si>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</si>
  <si>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</si>
  <si>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</si>
  <si>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</si>
  <si>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</si>
  <si>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</si>
  <si>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</si>
  <si>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</si>
  <si>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</si>
  <si>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</si>
  <si>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</si>
  <si>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</si>
  <si>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</si>
  <si>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</si>
  <si>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</si>
  <si>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</si>
  <si>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</si>
  <si>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</si>
  <si>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</si>
  <si>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</si>
  <si>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</si>
  <si>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</si>
  <si>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</si>
  <si>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</si>
  <si>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</si>
  <si>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</si>
  <si>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</si>
  <si>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</si>
  <si>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</si>
  <si>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</si>
  <si>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</si>
  <si>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</si>
  <si>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</si>
  <si>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</si>
  <si>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</si>
  <si>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</si>
  <si>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</si>
  <si>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</si>
  <si>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</si>
  <si>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</si>
  <si>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</si>
  <si>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</si>
  <si>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</si>
  <si>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</si>
  <si>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</si>
  <si>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</si>
  <si>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</si>
  <si>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</si>
  <si>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</si>
  <si>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</si>
  <si>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</si>
  <si>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</si>
  <si>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</si>
  <si>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</si>
  <si>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</si>
  <si>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</si>
  <si>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</si>
  <si>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</si>
  <si>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</si>
  <si>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</si>
  <si>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</si>
  <si>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</si>
  <si>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</si>
  <si>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</si>
  <si>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</si>
  <si>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</si>
  <si>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</si>
  <si>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</si>
  <si>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</si>
  <si>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</si>
  <si>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</si>
  <si>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</si>
  <si>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</si>
  <si>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</si>
  <si>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</si>
  <si>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</si>
  <si>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</si>
  <si>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</si>
  <si>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</si>
  <si>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</si>
  <si>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</si>
  <si>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</si>
  <si>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</si>
  <si>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</si>
  <si>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</si>
  <si>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</si>
  <si>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</si>
  <si>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</si>
  <si>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</si>
  <si>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</si>
  <si>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</si>
  <si>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</si>
  <si>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</si>
  <si>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</si>
  <si>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</si>
  <si>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</si>
  <si>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</si>
  <si>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</si>
  <si>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</si>
  <si>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</si>
  <si>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</si>
  <si>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</si>
  <si>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</si>
  <si>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</si>
  <si>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</si>
  <si>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</si>
  <si>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</si>
  <si>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</si>
  <si>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</si>
  <si>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</si>
  <si>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</si>
  <si>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</si>
  <si>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</si>
  <si>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</si>
  <si>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</si>
  <si>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</si>
  <si>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</si>
  <si>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</si>
  <si>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</si>
  <si>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</si>
  <si>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</si>
  <si>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</si>
  <si>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</si>
  <si>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</si>
  <si>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</si>
  <si>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</si>
  <si>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</si>
  <si>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</si>
  <si>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</si>
  <si>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</si>
  <si>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</si>
  <si>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</si>
  <si>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</si>
  <si>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</si>
  <si>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</si>
  <si>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</si>
  <si>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</si>
  <si>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</si>
  <si>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</si>
  <si>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</si>
  <si>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</si>
  <si>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</si>
  <si>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</si>
  <si>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</si>
  <si>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</si>
  <si>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</si>
  <si>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</si>
  <si>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</si>
  <si>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</si>
  <si>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</si>
  <si>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</si>
  <si>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</si>
  <si>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</si>
  <si>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</si>
  <si>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</si>
  <si>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</si>
  <si>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</si>
  <si>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</si>
  <si>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</si>
  <si>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</si>
  <si>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</si>
  <si>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</si>
  <si>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</si>
  <si>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</si>
  <si>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</si>
  <si>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</si>
  <si>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</si>
  <si>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</si>
  <si>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</si>
  <si>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</si>
  <si>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</si>
  <si>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</si>
  <si>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</si>
  <si>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</si>
  <si>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</si>
  <si>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</si>
  <si>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</si>
  <si>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</si>
  <si>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</si>
  <si>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</si>
  <si>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</si>
  <si>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</si>
  <si>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</si>
  <si>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</si>
  <si>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</si>
  <si>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</si>
  <si>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</si>
  <si>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</si>
  <si>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</si>
  <si>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</si>
  <si>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</si>
  <si>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</si>
  <si>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</si>
  <si>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</si>
  <si>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</si>
  <si>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</si>
  <si>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</si>
  <si>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</si>
  <si>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</si>
  <si>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</si>
  <si>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</si>
  <si>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</si>
  <si>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</si>
  <si>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</si>
  <si>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</si>
  <si>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</si>
  <si>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</si>
  <si>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</si>
  <si>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</si>
  <si>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</si>
  <si>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</si>
  <si>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</si>
  <si>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</si>
  <si>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</si>
  <si>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</si>
  <si>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</si>
  <si>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</si>
  <si>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</si>
  <si>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</si>
  <si>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</si>
  <si>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</si>
  <si>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</si>
  <si>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</si>
  <si>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</si>
  <si>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</si>
  <si>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</si>
  <si>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</si>
  <si>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</si>
  <si>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</si>
  <si>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</si>
  <si>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</si>
  <si>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</si>
  <si>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</si>
  <si>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</si>
  <si>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</si>
  <si>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</si>
  <si>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</si>
  <si>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</si>
  <si>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</si>
  <si>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</si>
  <si>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</si>
  <si>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</si>
  <si>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</si>
  <si>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</si>
  <si>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</si>
  <si>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</si>
  <si>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</si>
  <si>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</si>
  <si>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</si>
  <si>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</si>
  <si>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</si>
  <si>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</si>
  <si>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</si>
  <si>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</si>
  <si>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</si>
  <si>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</si>
  <si>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</si>
  <si>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</si>
  <si>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</si>
  <si>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</si>
  <si>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</si>
  <si>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</si>
  <si>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</si>
  <si>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</si>
  <si>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</si>
  <si>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</si>
  <si>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</si>
  <si>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</si>
  <si>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</si>
  <si>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</si>
  <si>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</si>
  <si>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</si>
  <si>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</si>
  <si>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</si>
  <si>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</si>
  <si>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</si>
  <si>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</si>
  <si>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</si>
  <si>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</si>
  <si>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</si>
  <si>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</si>
  <si>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</si>
  <si>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</si>
  <si>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</si>
  <si>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</si>
  <si>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</si>
  <si>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</si>
  <si>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</si>
  <si>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</si>
  <si>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</si>
  <si>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</si>
  <si>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</si>
  <si>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</si>
  <si>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</si>
  <si>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</si>
  <si>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</si>
  <si>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</si>
  <si>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</si>
  <si>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</si>
  <si>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</si>
  <si>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</si>
  <si>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</si>
  <si>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</si>
  <si>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</si>
  <si>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</si>
  <si>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</si>
  <si>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</si>
  <si>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</si>
  <si>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</si>
  <si>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</si>
  <si>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</si>
  <si>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</si>
  <si>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</si>
  <si>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</si>
  <si>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</si>
  <si>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</si>
  <si>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</si>
  <si>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</si>
  <si>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</si>
  <si>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</si>
  <si>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</si>
  <si>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</si>
  <si>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</si>
  <si>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</si>
  <si>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</si>
  <si>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</si>
  <si>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</si>
  <si>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</si>
  <si>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</si>
  <si>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</si>
  <si>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</si>
  <si>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</si>
  <si>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</si>
  <si>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</si>
  <si>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</si>
  <si>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</si>
  <si>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</si>
  <si>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</si>
  <si>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</si>
  <si>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</si>
  <si>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</si>
  <si>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</si>
  <si>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</si>
  <si>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</si>
  <si>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</si>
  <si>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</si>
  <si>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</si>
  <si>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</si>
  <si>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</si>
  <si>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</si>
  <si>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</si>
  <si>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</si>
  <si>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</si>
  <si>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</si>
  <si>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</si>
  <si>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</si>
  <si>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</si>
  <si>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</si>
  <si>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</si>
  <si>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</si>
  <si>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</si>
  <si>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</si>
  <si>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</si>
  <si>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</si>
  <si>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</si>
  <si>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</si>
  <si>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</si>
  <si>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</si>
  <si>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</si>
  <si>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</si>
  <si>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</si>
  <si>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</si>
  <si>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</si>
  <si>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</si>
  <si>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</si>
  <si>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</si>
  <si>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</si>
  <si>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</si>
  <si>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</si>
  <si>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</si>
  <si>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</si>
  <si>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</si>
  <si>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</si>
  <si>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</si>
  <si>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</si>
  <si>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</si>
  <si>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</si>
  <si>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</si>
  <si>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</si>
  <si>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</si>
  <si>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</si>
  <si>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</si>
  <si>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</si>
  <si>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</si>
  <si>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</si>
  <si>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</si>
  <si>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</si>
  <si>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</si>
  <si>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</si>
  <si>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</si>
  <si>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</si>
  <si>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</si>
  <si>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</si>
  <si>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</si>
  <si>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</si>
  <si>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</si>
  <si>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</si>
  <si>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</si>
  <si>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</si>
  <si>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</si>
  <si>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</si>
  <si>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</si>
  <si>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</si>
  <si>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</si>
  <si>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</si>
  <si>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</si>
  <si>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</si>
  <si>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</si>
  <si>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</si>
  <si>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</si>
  <si>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</si>
  <si>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</si>
  <si>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</si>
  <si>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</si>
  <si>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</si>
  <si>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</si>
  <si>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</si>
  <si>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</si>
  <si>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</si>
  <si>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</si>
  <si>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</si>
  <si>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</si>
  <si>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</si>
  <si>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</si>
  <si>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</si>
  <si>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</si>
  <si>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</si>
  <si>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</si>
  <si>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</si>
  <si>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</si>
  <si>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</si>
  <si>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</si>
  <si>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</si>
  <si>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</si>
  <si>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</si>
  <si>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</si>
  <si>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</si>
  <si>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</si>
  <si>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</si>
  <si>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</si>
  <si>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</si>
  <si>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</si>
  <si>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</si>
  <si>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</si>
  <si>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</si>
  <si>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</si>
  <si>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</si>
  <si>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</si>
  <si>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</si>
  <si>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</si>
  <si>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</si>
  <si>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</si>
  <si>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</si>
  <si>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</si>
  <si>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</si>
  <si>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</si>
  <si>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</si>
  <si>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</si>
  <si>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</si>
  <si>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</si>
  <si>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</si>
  <si>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</si>
  <si>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</si>
  <si>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</si>
  <si>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</si>
  <si>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</si>
  <si>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</si>
  <si>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</si>
  <si>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</si>
  <si>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</si>
  <si>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</si>
  <si>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</si>
  <si>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</si>
  <si>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</si>
  <si>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</si>
  <si>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</si>
  <si>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</si>
  <si>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</si>
  <si>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</si>
  <si>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</si>
  <si>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</si>
  <si>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</si>
  <si>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</si>
  <si>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</si>
  <si>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</si>
  <si>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</si>
  <si>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</si>
  <si>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</si>
  <si>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</si>
  <si>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</si>
  <si>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</si>
  <si>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</si>
  <si>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</si>
  <si>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</si>
  <si>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</si>
  <si>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</si>
  <si>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</si>
  <si>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</si>
  <si>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</si>
  <si>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</si>
  <si>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</si>
  <si>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</si>
  <si>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</si>
  <si>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</si>
  <si>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</si>
  <si>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</si>
  <si>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</si>
  <si>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</si>
  <si>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</si>
  <si>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</si>
  <si>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</si>
  <si>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</si>
  <si>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</si>
  <si>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</si>
  <si>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</si>
  <si>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</si>
  <si>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</si>
  <si>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</si>
  <si>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</si>
  <si>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</si>
  <si>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</si>
  <si>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</si>
  <si>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</si>
  <si>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</si>
  <si>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</si>
  <si>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</si>
  <si>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</si>
  <si>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</si>
  <si>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</si>
  <si>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</si>
  <si>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</si>
  <si>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</si>
  <si>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</si>
  <si>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</si>
  <si>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</si>
  <si>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</si>
  <si>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</si>
  <si>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</si>
  <si>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</si>
  <si>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</si>
  <si>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</si>
  <si>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</si>
  <si>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</si>
  <si>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</si>
  <si>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</si>
  <si>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</si>
  <si>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</si>
  <si>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</si>
  <si>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</si>
  <si>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</si>
  <si>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</si>
  <si>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</si>
  <si>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</si>
  <si>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</si>
  <si>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</si>
  <si>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</si>
  <si>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</si>
  <si>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</si>
  <si>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</si>
  <si>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</si>
  <si>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</si>
  <si>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</si>
  <si>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</si>
  <si>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</si>
  <si>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</si>
  <si>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</si>
  <si>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</si>
  <si>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</si>
  <si>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</si>
  <si>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</si>
  <si>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</si>
  <si>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</si>
  <si>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</si>
  <si>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</si>
  <si>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</si>
  <si>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</si>
  <si>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</si>
  <si>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</si>
  <si>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</si>
  <si>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</si>
  <si>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</si>
  <si>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</si>
  <si>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</si>
  <si>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</si>
  <si>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</si>
  <si>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</si>
  <si>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</si>
  <si>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</si>
  <si>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</si>
  <si>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</si>
  <si>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</si>
  <si>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</si>
  <si>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</si>
  <si>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</si>
  <si>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</si>
  <si>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</si>
  <si>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</si>
  <si>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</si>
  <si>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</si>
  <si>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</si>
  <si>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</si>
  <si>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</si>
  <si>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</si>
  <si>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</si>
  <si>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</si>
  <si>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</si>
  <si>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</si>
  <si>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</si>
  <si>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</si>
  <si>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</si>
  <si>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</si>
  <si>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</si>
  <si>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</si>
  <si>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</si>
  <si>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</si>
  <si>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</si>
  <si>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</si>
  <si>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</si>
  <si>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</si>
  <si>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</si>
  <si>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</si>
  <si>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</si>
  <si>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</si>
  <si>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</si>
  <si>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</si>
  <si>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</si>
  <si>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</si>
  <si>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</si>
  <si>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</si>
  <si>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</si>
  <si>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</si>
  <si>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</si>
  <si>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</si>
  <si>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</si>
  <si>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</si>
  <si>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</si>
  <si>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</si>
  <si>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</si>
  <si>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</si>
  <si>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</si>
  <si>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</si>
  <si>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</si>
  <si>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</si>
  <si>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</si>
  <si>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</si>
  <si>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</si>
  <si>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</si>
  <si>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</si>
  <si>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</si>
  <si>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</si>
  <si>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</si>
  <si>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</si>
  <si>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</si>
  <si>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</si>
  <si>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</si>
  <si>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</si>
  <si>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</si>
  <si>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</si>
  <si>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</si>
  <si>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</si>
  <si>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</si>
  <si>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</si>
  <si>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</si>
  <si>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</si>
  <si>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</si>
  <si>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</si>
  <si>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</si>
  <si>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</si>
  <si>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</si>
  <si>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</si>
  <si>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</si>
  <si>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</si>
  <si>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</si>
  <si>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</si>
  <si>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</si>
  <si>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</si>
  <si>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</si>
  <si>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</si>
  <si>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</si>
  <si>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</si>
  <si>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</si>
  <si>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</si>
  <si>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</si>
  <si>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</si>
  <si>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</si>
  <si>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</si>
  <si>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</si>
  <si>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</si>
  <si>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</si>
  <si>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</si>
  <si>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</si>
  <si>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</si>
  <si>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</si>
  <si>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</si>
  <si>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</si>
  <si>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</si>
  <si>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</si>
  <si>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</si>
  <si>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</si>
  <si>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</si>
  <si>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</si>
  <si>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</si>
  <si>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</si>
  <si>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</si>
  <si>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</si>
  <si>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</si>
  <si>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</si>
  <si>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</si>
  <si>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</si>
  <si>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</si>
  <si>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</si>
  <si>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</si>
  <si>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</si>
  <si>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</si>
  <si>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</si>
  <si>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</si>
  <si>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</si>
  <si>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</si>
  <si>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</si>
  <si>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</si>
  <si>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</si>
  <si>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</si>
  <si>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</si>
  <si>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</si>
  <si>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</si>
  <si>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</si>
  <si>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</si>
  <si>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</si>
  <si>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</si>
  <si>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</si>
  <si>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</si>
  <si>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</si>
  <si>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</si>
  <si>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</si>
  <si>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</si>
  <si>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</si>
  <si>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</si>
  <si>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</si>
  <si>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</si>
  <si>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</si>
  <si>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</si>
  <si>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</si>
  <si>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</si>
  <si>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</si>
  <si>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</si>
  <si>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</si>
  <si>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</si>
  <si>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</si>
  <si>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</si>
  <si>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</si>
  <si>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</si>
  <si>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</si>
  <si>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</si>
  <si>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</si>
  <si>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</si>
  <si>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</si>
  <si>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</si>
  <si>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</si>
  <si>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</si>
  <si>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</si>
  <si>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</si>
  <si>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</si>
  <si>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</si>
  <si>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</si>
  <si>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</si>
  <si>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</si>
  <si>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</si>
  <si>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</si>
  <si>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</si>
  <si>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</si>
  <si>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</si>
  <si>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</si>
  <si>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</si>
  <si>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</si>
  <si>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</si>
  <si>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</si>
  <si>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</si>
  <si>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</si>
  <si>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</si>
  <si>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</si>
  <si>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</si>
  <si>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</si>
  <si>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</si>
  <si>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</si>
  <si>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</si>
  <si>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</si>
  <si>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</si>
  <si>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</si>
  <si>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</si>
  <si>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</si>
  <si>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</si>
  <si>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</si>
  <si>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</si>
  <si>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</si>
  <si>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</si>
  <si>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</si>
  <si>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</si>
  <si>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</si>
  <si>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</si>
  <si>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</si>
  <si>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</si>
  <si>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</si>
  <si>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</si>
  <si>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</si>
  <si>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</si>
  <si>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</si>
  <si>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</si>
  <si>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</si>
  <si>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</si>
  <si>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</si>
  <si>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</si>
  <si>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</si>
  <si>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</si>
  <si>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</si>
  <si>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</si>
  <si>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</si>
  <si>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</si>
  <si>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</si>
  <si>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</si>
  <si>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</si>
  <si>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</si>
  <si>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</si>
  <si>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</si>
  <si>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</si>
  <si>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</si>
  <si>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</si>
  <si>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</si>
  <si>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</si>
  <si>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</si>
  <si>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</si>
  <si>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</si>
  <si>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</si>
  <si>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</si>
  <si>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</si>
  <si>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</si>
  <si>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</si>
  <si>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</si>
  <si>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</si>
  <si>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</si>
  <si>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</si>
  <si>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</si>
  <si>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</si>
  <si>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</si>
  <si>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</si>
  <si>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</si>
  <si>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</si>
  <si>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</si>
  <si>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</si>
  <si>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</si>
  <si>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</si>
  <si>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</si>
  <si>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</si>
  <si>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</si>
  <si>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</si>
  <si>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</si>
  <si>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</si>
  <si>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</si>
  <si>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</si>
  <si>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</si>
  <si>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</si>
  <si>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</si>
  <si>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</si>
  <si>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</si>
  <si>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</si>
  <si>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</si>
  <si>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</si>
  <si>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</si>
  <si>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</si>
  <si>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</si>
  <si>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</si>
  <si>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</si>
  <si>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</si>
  <si>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</si>
  <si>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</si>
  <si>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</si>
  <si>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</si>
  <si>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</si>
  <si>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</si>
  <si>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</si>
  <si>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</si>
  <si>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</si>
  <si>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</si>
  <si>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</si>
  <si>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</si>
  <si>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</si>
  <si>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</si>
  <si>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</si>
  <si>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</si>
  <si>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</si>
  <si>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</si>
  <si>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</si>
  <si>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</si>
  <si>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</si>
  <si>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</si>
  <si>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</si>
  <si>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</si>
  <si>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</si>
  <si>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</si>
  <si>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</si>
  <si>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</si>
  <si>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</si>
  <si>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</si>
  <si>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</si>
  <si>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</si>
  <si>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</si>
  <si>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</si>
  <si>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</si>
  <si>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</si>
  <si>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</si>
  <si>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</si>
  <si>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</si>
  <si>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</si>
  <si>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</si>
  <si>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</si>
  <si>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</si>
  <si>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</si>
  <si>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</si>
  <si>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</si>
  <si>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</si>
  <si>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</si>
  <si>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</si>
  <si>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</si>
  <si>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</si>
  <si>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</si>
  <si>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</si>
  <si>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</si>
  <si>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</si>
  <si>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</si>
  <si>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</si>
  <si>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</si>
  <si>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</si>
  <si>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</si>
  <si>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</si>
  <si>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</si>
  <si>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</si>
  <si>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</si>
  <si>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</si>
  <si>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</si>
  <si>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</si>
  <si>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</si>
  <si>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</si>
  <si>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</si>
  <si>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</si>
  <si>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</si>
  <si>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</si>
  <si>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</si>
  <si>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</si>
  <si>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</si>
  <si>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</si>
  <si>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</si>
  <si>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</si>
  <si>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</si>
  <si>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</si>
  <si>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</si>
  <si>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</si>
  <si>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</si>
  <si>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</si>
  <si>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</si>
  <si>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</si>
  <si>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</si>
  <si>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</si>
  <si>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</si>
  <si>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</si>
  <si>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</si>
  <si>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</si>
  <si>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</si>
  <si>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</si>
  <si>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</si>
  <si>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</si>
  <si>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</si>
  <si>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</si>
  <si>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</si>
  <si>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</si>
  <si>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</si>
  <si>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</si>
  <si>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</si>
  <si>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</si>
  <si>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</si>
  <si>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</si>
  <si>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</si>
  <si>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</si>
  <si>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</si>
  <si>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</si>
  <si>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</si>
  <si>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</si>
  <si>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</si>
  <si>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</si>
  <si>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</si>
  <si>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</si>
  <si>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</si>
  <si>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</si>
  <si>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</si>
  <si>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</si>
  <si>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</si>
  <si>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</si>
  <si>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</si>
  <si>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</si>
  <si>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</si>
  <si>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</si>
  <si>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</si>
  <si>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</si>
  <si>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</si>
  <si>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</si>
  <si>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</si>
  <si>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</si>
  <si>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</si>
  <si>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</si>
  <si>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</si>
  <si>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</si>
  <si>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</si>
  <si>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</si>
  <si>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</si>
  <si>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</si>
  <si>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</si>
  <si>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</si>
  <si>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</si>
  <si>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</si>
  <si>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</si>
  <si>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</si>
  <si>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</si>
  <si>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</si>
  <si>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</si>
  <si>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</si>
  <si>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</si>
  <si>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</si>
  <si>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</si>
  <si>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</si>
  <si>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</si>
  <si>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</si>
  <si>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</si>
  <si>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</si>
  <si>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</si>
  <si>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</si>
  <si>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</si>
  <si>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</si>
  <si>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</si>
  <si>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</si>
  <si>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</si>
  <si>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</si>
  <si>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</si>
  <si>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</si>
  <si>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</si>
  <si>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</si>
  <si>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</si>
  <si>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</si>
  <si>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</si>
  <si>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</si>
  <si>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</si>
  <si>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</si>
  <si>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</si>
  <si>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</si>
  <si>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</si>
  <si>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</si>
  <si>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</si>
  <si>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</si>
  <si>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</si>
  <si>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</si>
  <si>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</si>
  <si>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</si>
  <si>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</si>
  <si>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</si>
  <si>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</si>
  <si>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</si>
  <si>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</si>
  <si>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</si>
  <si>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</si>
  <si>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</si>
  <si>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</si>
  <si>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</si>
  <si>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</si>
  <si>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</si>
  <si>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</si>
  <si>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</si>
  <si>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</si>
  <si>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</si>
  <si>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</si>
  <si>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</si>
  <si>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</si>
  <si>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</si>
  <si>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</si>
  <si>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</si>
  <si>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</si>
  <si>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</si>
  <si>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</si>
  <si>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</si>
  <si>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</si>
  <si>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</si>
  <si>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</si>
  <si>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</si>
  <si>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</si>
  <si>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</si>
  <si>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</si>
  <si>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</si>
  <si>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</si>
  <si>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</si>
  <si>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</si>
  <si>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</si>
  <si>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</si>
  <si>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</si>
  <si>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</si>
  <si>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</si>
  <si>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</si>
  <si>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</si>
  <si>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</si>
  <si>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</si>
  <si>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</si>
  <si>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</si>
  <si>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</si>
  <si>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</si>
  <si>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</si>
  <si>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</si>
  <si>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</si>
  <si>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</si>
  <si>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</si>
  <si>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</si>
  <si>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</si>
  <si>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</si>
  <si>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</si>
  <si>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</si>
  <si>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</si>
  <si>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</si>
  <si>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</si>
  <si>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</si>
  <si>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</si>
  <si>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</si>
  <si>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</si>
  <si>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</si>
  <si>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</si>
  <si>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</si>
  <si>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</si>
  <si>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</si>
  <si>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</si>
  <si>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</si>
  <si>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</si>
  <si>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</si>
  <si>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</si>
  <si>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</si>
  <si>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</si>
  <si>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</si>
  <si>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</si>
  <si>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</si>
  <si>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</si>
  <si>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</si>
  <si>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</si>
  <si>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</si>
  <si>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</si>
  <si>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</si>
  <si>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</si>
  <si>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</si>
  <si>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</si>
  <si>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</si>
  <si>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</si>
  <si>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</si>
  <si>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</si>
  <si>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</si>
  <si>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</si>
  <si>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</si>
  <si>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</si>
  <si>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</si>
  <si>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</si>
  <si>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</si>
  <si>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</si>
  <si>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</si>
  <si>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</si>
  <si>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</si>
  <si>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</si>
  <si>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</si>
  <si>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</si>
  <si>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</si>
  <si>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</si>
  <si>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</si>
  <si>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</si>
  <si>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</si>
  <si>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</si>
  <si>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</si>
  <si>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</si>
  <si>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</si>
  <si>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</si>
  <si>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</si>
  <si>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</si>
  <si>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</si>
  <si>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</si>
  <si>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</si>
  <si>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</si>
  <si>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</si>
  <si>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</si>
  <si>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</si>
  <si>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</si>
  <si>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</si>
  <si>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</si>
  <si>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</si>
  <si>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</si>
  <si>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</si>
  <si>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</si>
  <si>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</si>
  <si>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</si>
  <si>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</si>
  <si>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</si>
  <si>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</si>
  <si>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</si>
  <si>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</si>
  <si>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</si>
  <si>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</si>
  <si>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</si>
  <si>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</si>
  <si>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</si>
  <si>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</si>
  <si>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</si>
  <si>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</si>
  <si>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</si>
  <si>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</si>
  <si>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</si>
  <si>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</si>
  <si>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</si>
  <si>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</si>
  <si>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</si>
  <si>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</si>
  <si>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</si>
  <si>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</si>
  <si>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</si>
  <si>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</si>
  <si>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</si>
  <si>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</si>
  <si>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</si>
  <si>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</si>
  <si>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</si>
  <si>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</si>
  <si>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</si>
  <si>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</si>
  <si>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</si>
  <si>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</si>
  <si>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</si>
  <si>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</si>
  <si>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</si>
  <si>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</si>
  <si>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</si>
  <si>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</si>
  <si>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</si>
  <si>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</si>
  <si>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</si>
  <si>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</si>
  <si>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</si>
  <si>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</si>
  <si>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</si>
  <si>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</si>
  <si>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</si>
  <si>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</si>
  <si>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</si>
  <si>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</si>
  <si>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</si>
  <si>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</si>
  <si>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</si>
  <si>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</si>
  <si>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</si>
  <si>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</si>
  <si>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</si>
  <si>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</si>
  <si>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</si>
  <si>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</si>
  <si>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</si>
  <si>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</si>
  <si>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</si>
  <si>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</si>
  <si>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</si>
  <si>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</si>
  <si>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</si>
  <si>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</si>
  <si>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</si>
  <si>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</si>
  <si>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</si>
  <si>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</si>
  <si>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</si>
  <si>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</si>
  <si>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</si>
  <si>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</si>
  <si>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</si>
  <si>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</si>
  <si>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</si>
  <si>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</si>
  <si>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</si>
  <si>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</si>
  <si>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</si>
  <si>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</si>
  <si>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</si>
  <si>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</si>
  <si>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</si>
  <si>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</si>
  <si>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</si>
  <si>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</si>
  <si>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</si>
  <si>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</si>
  <si>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</si>
  <si>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</si>
  <si>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</si>
  <si>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</si>
  <si>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</si>
  <si>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</si>
  <si>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</si>
  <si>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</si>
  <si>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</si>
  <si>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</si>
  <si>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</si>
  <si>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</si>
  <si>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</si>
  <si>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</si>
  <si>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</si>
  <si>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</si>
  <si>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</si>
  <si>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</si>
  <si>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</si>
  <si>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</si>
  <si>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</si>
  <si>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</si>
  <si>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</si>
  <si>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</si>
  <si>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</si>
  <si>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</si>
  <si>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</si>
  <si>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</si>
  <si>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</si>
  <si>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</si>
  <si>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</si>
  <si>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</si>
  <si>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</si>
  <si>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</si>
  <si>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</si>
  <si>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</si>
  <si>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</si>
  <si>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</si>
  <si>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</si>
  <si>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</si>
  <si>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</si>
  <si>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</si>
  <si>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</si>
  <si>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</si>
  <si>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</si>
  <si>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</si>
  <si>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</si>
  <si>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</si>
  <si>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</si>
  <si>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</si>
  <si>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</si>
  <si>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</si>
  <si>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</si>
  <si>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</si>
  <si>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</si>
  <si>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</si>
  <si>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</si>
  <si>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</si>
  <si>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</si>
  <si>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</si>
  <si>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</si>
  <si>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</si>
  <si>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</si>
  <si>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</si>
  <si>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</si>
  <si>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</si>
  <si>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</si>
  <si>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</si>
  <si>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</si>
  <si>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</si>
  <si>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</si>
  <si>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</si>
  <si>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</si>
  <si>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</si>
  <si>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</si>
  <si>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</si>
  <si>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</si>
  <si>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</si>
  <si>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</si>
  <si>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</si>
  <si>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</si>
  <si>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</si>
  <si>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</si>
  <si>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</si>
  <si>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</si>
  <si>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</si>
  <si>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</si>
  <si>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</si>
  <si>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</si>
  <si>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</si>
  <si>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</si>
  <si>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</si>
  <si>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</si>
  <si>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</si>
  <si>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</si>
  <si>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</si>
  <si>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</si>
  <si>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</si>
  <si>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</si>
  <si>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</si>
  <si>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</si>
  <si>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</si>
  <si>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</si>
  <si>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</si>
  <si>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</si>
  <si>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</si>
  <si>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</si>
  <si>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</si>
  <si>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</si>
  <si>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</si>
  <si>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</si>
  <si>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</si>
  <si>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</si>
  <si>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</si>
  <si>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</si>
  <si>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</si>
  <si>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</si>
  <si>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</si>
  <si>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</si>
  <si>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</si>
  <si>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</si>
  <si>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</si>
  <si>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</si>
  <si>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</si>
  <si>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</si>
  <si>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</si>
  <si>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</si>
  <si>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</si>
  <si>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</si>
  <si>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</si>
  <si>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</si>
  <si>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</si>
  <si>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</si>
  <si>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</si>
  <si>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</si>
  <si>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</si>
  <si>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</si>
  <si>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</si>
  <si>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</si>
  <si>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</si>
  <si>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</si>
  <si>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</si>
  <si>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</si>
  <si>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</si>
  <si>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</si>
  <si>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</si>
  <si>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</si>
  <si>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</si>
  <si>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</si>
  <si>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</si>
  <si>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</si>
  <si>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</si>
  <si>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</si>
  <si>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</si>
  <si>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</si>
  <si>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</si>
  <si>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</si>
  <si>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</si>
  <si>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</si>
  <si>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</si>
  <si>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</si>
  <si>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</si>
  <si>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</si>
  <si>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</si>
  <si>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</si>
  <si>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</si>
  <si>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</si>
  <si>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</si>
  <si>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</si>
  <si>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</si>
  <si>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</si>
  <si>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</si>
  <si>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</si>
  <si>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</si>
  <si>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</si>
  <si>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</si>
  <si>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</si>
  <si>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</si>
  <si>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</si>
  <si>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</si>
  <si>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</si>
  <si>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</si>
  <si>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</si>
  <si>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</si>
  <si>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</si>
  <si>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</si>
  <si>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</si>
  <si>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</si>
  <si>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</si>
  <si>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</si>
  <si>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</si>
  <si>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</si>
  <si>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</si>
  <si>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</si>
  <si>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</si>
  <si>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</si>
  <si>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</si>
  <si>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</si>
  <si>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</si>
  <si>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</si>
  <si>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</si>
  <si>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</si>
  <si>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</si>
  <si>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</si>
  <si>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</si>
  <si>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</si>
  <si>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</si>
  <si>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</si>
  <si>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</si>
  <si>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</si>
  <si>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</si>
  <si>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</si>
  <si>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</si>
  <si>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</si>
  <si>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</si>
  <si>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</si>
  <si>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</si>
  <si>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</si>
  <si>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</si>
  <si>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</si>
  <si>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</si>
  <si>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</si>
  <si>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</si>
  <si>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</si>
  <si>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</si>
  <si>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</si>
  <si>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</si>
  <si>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</si>
  <si>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</si>
  <si>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</si>
  <si>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</si>
  <si>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</si>
  <si>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</si>
  <si>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</si>
  <si>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</si>
  <si>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</si>
  <si>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</si>
  <si>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</si>
  <si>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</si>
  <si>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</si>
  <si>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</si>
  <si>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</si>
  <si>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</si>
  <si>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</si>
  <si>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</si>
  <si>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</si>
  <si>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</si>
  <si>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</si>
  <si>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</si>
  <si>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</si>
  <si>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</si>
  <si>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</si>
  <si>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</si>
  <si>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</si>
  <si>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</si>
  <si>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</si>
  <si>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</si>
  <si>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</si>
  <si>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</si>
  <si>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</si>
  <si>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</si>
  <si>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</si>
  <si>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</si>
  <si>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</si>
  <si>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</si>
  <si>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</si>
  <si>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</si>
  <si>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</si>
  <si>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</si>
  <si>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</si>
  <si>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</si>
  <si>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</si>
  <si>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</si>
  <si>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</si>
  <si>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</si>
  <si>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</si>
  <si>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</si>
  <si>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</si>
  <si>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</si>
  <si>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</si>
  <si>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</si>
  <si>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</si>
  <si>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</si>
  <si>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</si>
  <si>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</si>
  <si>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</si>
  <si>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</si>
  <si>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</si>
  <si>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</si>
  <si>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</si>
  <si>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</si>
  <si>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</si>
  <si>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</si>
  <si>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</si>
  <si>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</si>
  <si>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</si>
  <si>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</si>
  <si>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</si>
  <si>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</si>
  <si>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</si>
  <si>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</si>
  <si>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</si>
  <si>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</si>
  <si>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</si>
  <si>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</si>
  <si>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</si>
  <si>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</si>
  <si>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</si>
  <si>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</si>
  <si>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</si>
  <si>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</si>
  <si>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</si>
  <si>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</si>
  <si>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</si>
  <si>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</si>
  <si>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</si>
  <si>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</si>
  <si>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</si>
  <si>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</si>
  <si>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</si>
  <si>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</si>
  <si>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</si>
  <si>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</si>
  <si>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</si>
  <si>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</si>
  <si>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</si>
  <si>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</si>
  <si>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</si>
  <si>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</si>
  <si>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</si>
  <si>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</si>
  <si>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</si>
  <si>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</si>
  <si>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</si>
  <si>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</si>
  <si>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</si>
  <si>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</si>
  <si>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</si>
  <si>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</si>
  <si>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</si>
  <si>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</si>
  <si>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</si>
  <si>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</si>
  <si>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</si>
  <si>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</si>
  <si>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</si>
  <si>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</si>
  <si>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</si>
  <si>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</si>
  <si>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</si>
  <si>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</si>
  <si>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</si>
  <si>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</si>
  <si>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</si>
  <si>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</si>
  <si>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</si>
  <si>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</si>
  <si>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</si>
  <si>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</si>
  <si>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</si>
  <si>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</si>
  <si>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</si>
  <si>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</si>
  <si>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</si>
  <si>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</si>
  <si>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</si>
  <si>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</si>
  <si>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</si>
  <si>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</si>
  <si>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</si>
  <si>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</si>
  <si>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</si>
  <si>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</si>
  <si>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</si>
  <si>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</si>
  <si>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</si>
  <si>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</si>
  <si>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</si>
  <si>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</si>
  <si>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</si>
  <si>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</si>
  <si>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</si>
  <si>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</si>
  <si>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</si>
  <si>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</si>
  <si>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</si>
  <si>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</si>
  <si>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</si>
  <si>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</si>
  <si>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</si>
  <si>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</si>
  <si>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</si>
  <si>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</si>
  <si>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</si>
  <si>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</si>
  <si>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</si>
  <si>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</si>
  <si>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</si>
  <si>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</si>
  <si>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</si>
  <si>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</si>
  <si>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</si>
  <si>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</si>
  <si>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</si>
  <si>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</si>
  <si>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</si>
  <si>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</si>
  <si>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</si>
  <si>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</si>
  <si>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</si>
  <si>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</si>
  <si>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</si>
  <si>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</si>
  <si>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</si>
  <si>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</si>
  <si>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</si>
  <si>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</si>
  <si>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</si>
  <si>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</si>
  <si>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</si>
  <si>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</si>
  <si>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</si>
  <si>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</si>
  <si>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</si>
  <si>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</si>
  <si>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</si>
  <si>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</si>
  <si>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</si>
  <si>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</si>
  <si>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</si>
  <si>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</si>
  <si>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</si>
  <si>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</si>
  <si>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</si>
  <si>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</si>
  <si>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</si>
  <si>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</si>
  <si>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</si>
  <si>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</si>
  <si>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</si>
  <si>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</si>
  <si>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</si>
  <si>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</si>
  <si>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</si>
  <si>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</si>
  <si>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</si>
  <si>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</si>
  <si>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</si>
  <si>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</si>
  <si>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</si>
  <si>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</si>
  <si>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</si>
  <si>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</si>
  <si>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</si>
  <si>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</si>
  <si>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</si>
  <si>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</si>
  <si>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</si>
  <si>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</si>
  <si>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</si>
  <si>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</si>
  <si>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</si>
  <si>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</si>
  <si>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</si>
  <si>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</si>
  <si>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</si>
  <si>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</si>
  <si>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</si>
  <si>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</si>
  <si>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</si>
  <si>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</si>
  <si>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</si>
  <si>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</si>
  <si>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</si>
  <si>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</si>
  <si>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</si>
  <si>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</si>
  <si>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</si>
  <si>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</si>
  <si>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</si>
  <si>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</si>
  <si>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</si>
  <si>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</si>
  <si>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</si>
  <si>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</si>
  <si>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</si>
  <si>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</si>
  <si>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</si>
  <si>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</si>
  <si>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</si>
  <si>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</si>
  <si>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</si>
  <si>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</si>
  <si>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</si>
  <si>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</si>
  <si>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</si>
  <si>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</si>
  <si>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</si>
  <si>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</si>
  <si>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</si>
  <si>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</si>
  <si>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</si>
  <si>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</si>
  <si>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</si>
  <si>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</si>
  <si>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</si>
  <si>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</si>
  <si>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</si>
  <si>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</si>
  <si>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</si>
  <si>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</si>
  <si>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</si>
  <si>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</si>
  <si>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</si>
  <si>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</si>
  <si>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</si>
  <si>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</si>
  <si>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</si>
  <si>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</si>
  <si>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</si>
  <si>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</si>
  <si>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</si>
  <si>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</si>
  <si>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</si>
  <si>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</si>
  <si>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</si>
  <si>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</si>
  <si>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</si>
  <si>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</si>
  <si>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</si>
  <si>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</si>
  <si>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</si>
  <si>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</si>
  <si>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</si>
  <si>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</si>
  <si>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</si>
  <si>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</si>
  <si>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</si>
  <si>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</si>
  <si>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</si>
  <si>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</si>
  <si>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</si>
  <si>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</si>
  <si>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</si>
  <si>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</si>
  <si>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</si>
  <si>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</si>
  <si>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</si>
  <si>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</si>
  <si>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</si>
  <si>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</si>
  <si>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</si>
  <si>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</si>
  <si>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</si>
  <si>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</si>
  <si>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</si>
  <si>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</si>
  <si>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</si>
  <si>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</si>
  <si>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</si>
  <si>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</si>
  <si>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</si>
  <si>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</si>
  <si>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</si>
  <si>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</si>
  <si>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</si>
  <si>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</si>
  <si>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</si>
  <si>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</si>
  <si>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</si>
  <si>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</si>
  <si>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</si>
  <si>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</si>
  <si>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</si>
  <si>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</si>
  <si>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</si>
  <si>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</si>
  <si>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</si>
  <si>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</si>
  <si>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</si>
  <si>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</si>
  <si>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</si>
  <si>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</si>
  <si>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</si>
  <si>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</si>
  <si>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</si>
  <si>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</si>
  <si>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</si>
  <si>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</si>
  <si>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</si>
  <si>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</si>
  <si>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</si>
  <si>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</si>
  <si>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</si>
  <si>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</si>
  <si>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</si>
  <si>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</si>
  <si>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</si>
  <si>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</si>
  <si>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</si>
  <si>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</si>
  <si>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</si>
  <si>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</si>
  <si>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</si>
  <si>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</si>
  <si>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</si>
  <si>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</si>
  <si>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</si>
  <si>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</si>
  <si>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</si>
  <si>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</si>
  <si>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</si>
  <si>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</si>
  <si>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</si>
  <si>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</si>
  <si>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</si>
  <si>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</si>
  <si>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</si>
  <si>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</si>
  <si>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</si>
  <si>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</si>
  <si>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</si>
  <si>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</si>
  <si>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</si>
  <si>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</si>
  <si>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</si>
  <si>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</si>
  <si>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</si>
  <si>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</si>
  <si>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</si>
  <si>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</si>
  <si>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</si>
  <si>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</si>
  <si>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</si>
  <si>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</si>
  <si>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</si>
  <si>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</si>
  <si>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</si>
  <si>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</si>
  <si>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</si>
  <si>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</si>
  <si>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</si>
  <si>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</si>
  <si>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</si>
  <si>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</si>
  <si>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</si>
  <si>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</si>
  <si>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</si>
  <si>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</si>
  <si>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</si>
  <si>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</si>
  <si>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</si>
  <si>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</si>
  <si>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</si>
  <si>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</si>
  <si>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</si>
  <si>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</si>
  <si>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</si>
  <si>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</si>
  <si>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</si>
  <si>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</si>
  <si>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</si>
  <si>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</si>
  <si>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</si>
  <si>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</si>
  <si>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</si>
  <si>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</si>
  <si>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</si>
  <si>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</si>
  <si>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</si>
  <si>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</si>
  <si>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</si>
  <si>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</si>
  <si>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</si>
  <si>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</si>
  <si>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</si>
  <si>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</si>
  <si>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</si>
  <si>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</si>
  <si>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</si>
  <si>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</si>
  <si>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</si>
  <si>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</si>
  <si>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</si>
  <si>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</si>
  <si>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</si>
  <si>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</si>
  <si>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</si>
  <si>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</si>
  <si>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</si>
  <si>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</si>
  <si>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</si>
  <si>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</si>
  <si>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</si>
  <si>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</si>
  <si>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</si>
  <si>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</si>
  <si>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</si>
  <si>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</si>
  <si>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</si>
  <si>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</si>
  <si>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</si>
  <si>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</si>
  <si>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</si>
  <si>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</si>
  <si>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</si>
  <si>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</si>
  <si>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</si>
  <si>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</si>
  <si>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</si>
  <si>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</si>
  <si>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</si>
  <si>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</si>
  <si>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</si>
  <si>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</si>
  <si>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</si>
  <si>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</si>
  <si>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</si>
  <si>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</si>
  <si>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</si>
  <si>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</si>
  <si>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</si>
  <si>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</si>
  <si>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</si>
  <si>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</si>
  <si>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</si>
  <si>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</si>
  <si>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</si>
  <si>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</si>
  <si>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</si>
  <si>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</si>
  <si>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</si>
  <si>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</si>
  <si>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</si>
  <si>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</si>
  <si>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</si>
  <si>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</si>
  <si>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</si>
  <si>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</si>
  <si>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</si>
  <si>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</si>
  <si>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</si>
  <si>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</si>
  <si>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</si>
  <si>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</si>
  <si>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</si>
  <si>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</si>
  <si>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</si>
  <si>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</si>
  <si>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</si>
  <si>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</si>
  <si>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</si>
  <si>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</si>
  <si>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</si>
  <si>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</si>
  <si>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</si>
  <si>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</si>
  <si>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</si>
  <si>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</si>
  <si>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</si>
  <si>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</si>
  <si>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</si>
  <si>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</si>
  <si>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</si>
  <si>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</si>
  <si>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</si>
  <si>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</si>
  <si>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</si>
  <si>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</si>
  <si>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</si>
  <si>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</si>
  <si>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</si>
  <si>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</si>
  <si>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</si>
  <si>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</si>
  <si>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</si>
  <si>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</si>
  <si>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</si>
  <si>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</si>
  <si>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</si>
  <si>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</si>
  <si>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</si>
  <si>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</si>
  <si>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</si>
  <si>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</si>
  <si>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</si>
  <si>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</si>
  <si>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</si>
  <si>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</si>
  <si>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</si>
  <si>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</si>
  <si>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</si>
  <si>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</si>
  <si>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</si>
  <si>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</si>
  <si>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</si>
  <si>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</si>
  <si>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</si>
  <si>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</si>
  <si>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</si>
  <si>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</si>
  <si>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</si>
  <si>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</si>
  <si>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</si>
  <si>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</si>
  <si>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</si>
  <si>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</si>
  <si>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</si>
  <si>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</si>
  <si>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</si>
  <si>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</si>
  <si>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</si>
  <si>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</si>
  <si>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</si>
  <si>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</si>
  <si>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</si>
  <si>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</si>
  <si>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</si>
  <si>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</si>
  <si>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</si>
  <si>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</si>
  <si>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</si>
  <si>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</si>
  <si>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</si>
  <si>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</si>
  <si>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</si>
  <si>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</si>
  <si>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</si>
  <si>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</si>
  <si>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</si>
  <si>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</si>
  <si>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</si>
  <si>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</si>
  <si>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</si>
  <si>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</si>
  <si>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</si>
  <si>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</si>
  <si>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</si>
  <si>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</si>
  <si>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</si>
  <si>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</si>
  <si>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</si>
  <si>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</si>
  <si>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</si>
  <si>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</si>
  <si>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</si>
  <si>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</si>
  <si>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</si>
  <si>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</si>
  <si>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</si>
  <si>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</si>
  <si>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</si>
  <si>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</si>
  <si>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</si>
  <si>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</si>
  <si>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</si>
  <si>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</si>
  <si>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</si>
  <si>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</si>
  <si>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</si>
  <si>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</si>
  <si>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</si>
  <si>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</si>
  <si>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</si>
  <si>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</si>
  <si>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</si>
  <si>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</si>
  <si>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</si>
  <si>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</si>
  <si>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</si>
  <si>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</si>
  <si>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</si>
  <si>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</si>
  <si>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</si>
  <si>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</si>
  <si>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</si>
  <si>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</si>
  <si>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</si>
  <si>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</si>
  <si>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</si>
  <si>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</si>
  <si>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</si>
  <si>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</si>
  <si>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</si>
  <si>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</si>
  <si>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</si>
  <si>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</si>
  <si>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</si>
  <si>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</si>
  <si>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</si>
  <si>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</si>
  <si>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</si>
  <si>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</si>
  <si>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</si>
  <si>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</si>
  <si>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</si>
  <si>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</si>
  <si>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</si>
  <si>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</si>
  <si>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</si>
  <si>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</si>
  <si>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</si>
  <si>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</si>
  <si>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</si>
  <si>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</si>
  <si>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</si>
  <si>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</si>
  <si>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</si>
  <si>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</si>
  <si>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</si>
  <si>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</si>
  <si>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</si>
  <si>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</si>
  <si>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</si>
  <si>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</si>
  <si>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</si>
  <si>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</si>
  <si>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</si>
  <si>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</si>
  <si>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</si>
  <si>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</si>
  <si>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</si>
  <si>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</si>
  <si>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</si>
  <si>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</si>
  <si>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</si>
  <si>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</si>
  <si>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</si>
  <si>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</si>
  <si>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</si>
  <si>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</si>
  <si>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</si>
  <si>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</si>
  <si>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</si>
  <si>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</si>
  <si>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</si>
  <si>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</si>
  <si>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</si>
  <si>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</si>
  <si>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</si>
  <si>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</si>
  <si>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</si>
  <si>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</si>
  <si>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</si>
  <si>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</si>
  <si>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</si>
  <si>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</si>
  <si>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</si>
  <si>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</si>
  <si>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</si>
  <si>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</si>
  <si>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</si>
  <si>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</si>
  <si>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</si>
  <si>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</si>
  <si>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</si>
  <si>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</si>
  <si>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</si>
  <si>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</si>
  <si>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</si>
  <si>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</si>
  <si>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</si>
  <si>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</si>
  <si>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</si>
  <si>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</si>
  <si>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</si>
  <si>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</si>
  <si>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</si>
  <si>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</si>
  <si>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</si>
  <si>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</si>
  <si>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</si>
  <si>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</si>
  <si>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</si>
  <si>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</si>
  <si>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</si>
  <si>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</si>
  <si>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</si>
  <si>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</si>
  <si>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</si>
  <si>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</si>
  <si>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</si>
  <si>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</si>
  <si>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</si>
  <si>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</si>
  <si>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</si>
  <si>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</si>
  <si>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</si>
  <si>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</si>
  <si>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</si>
  <si>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</si>
  <si>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</si>
  <si>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</si>
  <si>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</si>
  <si>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</si>
  <si>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</si>
  <si>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</si>
  <si>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</si>
  <si>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</si>
  <si>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</si>
  <si>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</si>
  <si>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</si>
  <si>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</si>
  <si>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</si>
  <si>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</si>
  <si>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</si>
  <si>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</si>
  <si>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</si>
  <si>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</si>
  <si>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</si>
  <si>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</si>
  <si>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</si>
  <si>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</si>
  <si>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</si>
  <si>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</si>
  <si>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</si>
  <si>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</si>
  <si>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</si>
  <si>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</si>
  <si>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</si>
  <si>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</si>
  <si>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</si>
  <si>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</si>
  <si>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</si>
  <si>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</si>
  <si>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</si>
  <si>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</si>
  <si>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</si>
  <si>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</si>
  <si>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</si>
  <si>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</si>
  <si>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</si>
  <si>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</si>
  <si>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</si>
  <si>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</si>
  <si>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</si>
  <si>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</si>
  <si>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</si>
  <si>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</si>
  <si>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</si>
  <si>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</si>
  <si>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</si>
  <si>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</si>
  <si>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</si>
  <si>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</si>
  <si>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</si>
  <si>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</si>
  <si>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</si>
  <si>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</si>
  <si>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</si>
  <si>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</si>
  <si>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</si>
  <si>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</si>
  <si>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</si>
  <si>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</si>
  <si>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</si>
  <si>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</si>
  <si>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</si>
  <si>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</si>
  <si>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</si>
  <si>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</si>
  <si>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</si>
  <si>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</si>
  <si>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</si>
  <si>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</si>
  <si>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</si>
  <si>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</si>
  <si>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</si>
  <si>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</si>
  <si>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</si>
  <si>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</si>
  <si>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</si>
  <si>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</si>
  <si>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</si>
  <si>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</si>
  <si>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</si>
  <si>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</si>
  <si>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</si>
  <si>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</si>
  <si>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</si>
  <si>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</si>
  <si>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</si>
  <si>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</si>
  <si>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</si>
  <si>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</si>
  <si>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</si>
  <si>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</si>
  <si>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</si>
  <si>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</si>
  <si>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</si>
  <si>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</si>
  <si>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</si>
  <si>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</si>
  <si>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</si>
  <si>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</si>
  <si>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</si>
  <si>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</si>
  <si>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</si>
  <si>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</si>
  <si>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</si>
  <si>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</si>
  <si>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</si>
  <si>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</si>
  <si>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</si>
  <si>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</si>
  <si>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</si>
  <si>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</si>
  <si>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</si>
  <si>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</si>
  <si>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</si>
  <si>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</si>
  <si>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</si>
  <si>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</si>
  <si>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</si>
  <si>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</si>
  <si>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</si>
  <si>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</si>
  <si>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</si>
  <si>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</si>
  <si>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</si>
  <si>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</si>
  <si>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</si>
  <si>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</si>
  <si>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</si>
  <si>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</si>
  <si>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</si>
  <si>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</si>
  <si>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</si>
  <si>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</si>
  <si>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</si>
  <si>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</si>
  <si>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</si>
  <si>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</si>
  <si>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</si>
  <si>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</si>
  <si>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</si>
  <si>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</si>
  <si>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</si>
  <si>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</si>
  <si>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</si>
  <si>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</si>
  <si>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</si>
  <si>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</si>
  <si>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</si>
  <si>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</si>
  <si>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</si>
  <si>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</si>
  <si>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</si>
  <si>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</si>
  <si>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</si>
  <si>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</si>
  <si>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</si>
  <si>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</si>
  <si>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</si>
  <si>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</si>
  <si>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</si>
  <si>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</si>
  <si>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</si>
  <si>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</si>
  <si>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</si>
  <si>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</si>
  <si>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</si>
  <si>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</si>
  <si>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</si>
  <si>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</si>
  <si>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</si>
  <si>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</si>
  <si>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</si>
  <si>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</si>
  <si>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</si>
  <si>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</si>
  <si>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</si>
  <si>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</si>
  <si>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</si>
  <si>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</si>
  <si>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</si>
  <si>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</si>
  <si>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</si>
  <si>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</si>
  <si>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</si>
  <si>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</si>
  <si>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</si>
  <si>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</si>
  <si>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</si>
  <si>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</si>
  <si>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</si>
  <si>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</si>
  <si>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</si>
  <si>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</si>
  <si>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</si>
  <si>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</si>
  <si>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</si>
  <si>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</si>
  <si>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</si>
  <si>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</si>
  <si>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</si>
  <si>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</si>
  <si>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</si>
  <si>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</si>
  <si>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</si>
  <si>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</si>
  <si>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</si>
  <si>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</si>
  <si>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</si>
  <si>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</si>
  <si>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</si>
  <si>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</si>
  <si>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</si>
  <si>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</si>
  <si>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</si>
  <si>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</si>
  <si>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</si>
  <si>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</si>
  <si>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</si>
  <si>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</si>
  <si>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</si>
  <si>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</si>
  <si>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</si>
  <si>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</si>
  <si>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</si>
  <si>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</si>
  <si>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</si>
  <si>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</si>
  <si>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</si>
  <si>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</si>
  <si>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</si>
  <si>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</si>
  <si>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</si>
  <si>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</si>
  <si>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</si>
  <si>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</si>
  <si>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</si>
  <si>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</si>
  <si>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</si>
  <si>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</si>
  <si>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</si>
  <si>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</si>
  <si>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</si>
  <si>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</si>
  <si>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</si>
  <si>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</si>
  <si>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</si>
  <si>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</si>
  <si>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</si>
  <si>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</si>
  <si>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</si>
  <si>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</si>
  <si>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</si>
  <si>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</si>
  <si>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</si>
  <si>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</si>
  <si>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</si>
  <si>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</si>
  <si>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</si>
  <si>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</si>
  <si>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</si>
  <si>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</si>
  <si>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</si>
  <si>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</si>
  <si>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</si>
  <si>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</si>
  <si>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</si>
  <si>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</si>
  <si>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</si>
  <si>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</si>
  <si>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</si>
  <si>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</si>
  <si>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</si>
  <si>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</si>
  <si>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</si>
  <si>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</si>
  <si>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</si>
  <si>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</si>
  <si>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</si>
  <si>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</si>
  <si>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</si>
  <si>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</si>
  <si>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</si>
  <si>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</si>
  <si>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</si>
  <si>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</si>
  <si>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</si>
  <si>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</si>
  <si>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</si>
  <si>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</si>
  <si>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</si>
  <si>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</si>
  <si>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</si>
  <si>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</si>
  <si>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</si>
  <si>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</si>
  <si>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</si>
  <si>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</si>
  <si>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</si>
  <si>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</si>
  <si>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</si>
  <si>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</si>
  <si>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</si>
  <si>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</si>
  <si>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</si>
  <si>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</si>
  <si>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</si>
  <si>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</si>
  <si>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</si>
  <si>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</si>
  <si>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</si>
  <si>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</si>
  <si>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</si>
  <si>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</si>
  <si>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</si>
  <si>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</si>
  <si>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</si>
  <si>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</si>
  <si>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</si>
  <si>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</si>
  <si>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</si>
  <si>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</si>
  <si>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</si>
  <si>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</si>
  <si>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</si>
  <si>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</si>
  <si>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</si>
  <si>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</si>
  <si>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</si>
  <si>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</si>
  <si>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</si>
  <si>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</si>
  <si>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</si>
  <si>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</si>
  <si>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</si>
  <si>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</si>
  <si>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</si>
  <si>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</si>
  <si>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</si>
  <si>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</si>
  <si>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</si>
  <si>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</si>
  <si>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</si>
  <si>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</si>
  <si>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</si>
  <si>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</si>
  <si>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</si>
  <si>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</si>
  <si>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</si>
  <si>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</si>
  <si>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</si>
  <si>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</si>
  <si>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</si>
  <si>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</si>
  <si>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</si>
  <si>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</si>
  <si>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</si>
  <si>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</si>
  <si>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</si>
  <si>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</si>
  <si>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</si>
  <si>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</si>
  <si>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</si>
  <si>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</si>
  <si>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</si>
  <si>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</si>
  <si>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</si>
  <si>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</si>
  <si>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</si>
  <si>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</si>
  <si>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</si>
  <si>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</si>
  <si>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</si>
  <si>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</si>
  <si>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</si>
  <si>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</si>
  <si>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</si>
  <si>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</si>
  <si>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</si>
  <si>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</si>
  <si>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</si>
  <si>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</si>
  <si>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</si>
  <si>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</si>
  <si>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</si>
  <si>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</si>
  <si>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</si>
  <si>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</si>
  <si>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</si>
  <si>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</si>
  <si>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</si>
  <si>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</si>
  <si>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</si>
  <si>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</si>
  <si>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</si>
  <si>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</si>
  <si>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</si>
  <si>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</si>
  <si>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</si>
  <si>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</si>
  <si>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</si>
  <si>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</si>
  <si>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</si>
  <si>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</si>
  <si>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</si>
  <si>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</si>
  <si>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</si>
  <si>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</si>
  <si>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</si>
  <si>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</si>
  <si>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</si>
  <si>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</si>
  <si>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</si>
  <si>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</si>
  <si>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</si>
  <si>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</si>
  <si>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</si>
  <si>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</si>
  <si>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</si>
  <si>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</si>
  <si>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</si>
  <si>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</si>
  <si>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</si>
  <si>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</si>
  <si>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</si>
  <si>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</si>
  <si>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</si>
  <si>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</si>
  <si>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</si>
  <si>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</si>
  <si>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</si>
  <si>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</si>
  <si>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</si>
  <si>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</si>
  <si>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</si>
  <si>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</si>
  <si>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</si>
  <si>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</si>
  <si>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</si>
  <si>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</si>
  <si>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</si>
  <si>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</si>
  <si>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</si>
  <si>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</si>
  <si>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</si>
  <si>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</si>
  <si>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</si>
  <si>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</si>
  <si>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</si>
  <si>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</si>
  <si>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</si>
  <si>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</si>
  <si>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</si>
  <si>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</si>
  <si>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</si>
  <si>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</si>
  <si>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</si>
  <si>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</si>
  <si>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</si>
  <si>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</si>
  <si>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</si>
  <si>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</si>
  <si>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</si>
  <si>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</si>
  <si>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</si>
  <si>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</si>
  <si>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</si>
  <si>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</si>
  <si>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</si>
  <si>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</si>
  <si>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</si>
  <si>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</si>
  <si>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</si>
  <si>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</si>
  <si>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</si>
  <si>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</si>
  <si>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</si>
  <si>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</si>
  <si>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</si>
  <si>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</si>
  <si>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</si>
  <si>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</si>
  <si>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</si>
  <si>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</si>
  <si>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</si>
  <si>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</si>
  <si>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</si>
  <si>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</si>
  <si>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</si>
  <si>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</si>
  <si>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</si>
  <si>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</si>
  <si>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</si>
  <si>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</si>
  <si>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</si>
  <si>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</si>
  <si>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</si>
  <si>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</si>
  <si>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</si>
  <si>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</si>
  <si>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</si>
  <si>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</si>
  <si>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</si>
  <si>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</si>
  <si>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</si>
  <si>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</si>
  <si>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</si>
  <si>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</si>
  <si>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</si>
  <si>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</si>
  <si>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</si>
  <si>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</si>
  <si>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</si>
  <si>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</si>
  <si>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</si>
  <si>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</si>
  <si>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</si>
  <si>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</si>
  <si>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</si>
  <si>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</si>
  <si>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</si>
  <si>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</si>
  <si>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</si>
  <si>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</si>
  <si>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</si>
  <si>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</si>
  <si>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</si>
  <si>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</si>
  <si>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</si>
  <si>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</si>
  <si>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</si>
  <si>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</si>
  <si>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</si>
  <si>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</si>
  <si>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</si>
  <si>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</si>
  <si>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</si>
  <si>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</si>
  <si>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</si>
  <si>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</si>
  <si>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</si>
  <si>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</si>
  <si>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</si>
  <si>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</si>
  <si>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</si>
  <si>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</si>
  <si>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</si>
  <si>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</si>
  <si>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</si>
  <si>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</si>
  <si>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</si>
  <si>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</si>
  <si>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</si>
  <si>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</si>
  <si>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</si>
  <si>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</si>
  <si>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</si>
  <si>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</si>
  <si>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</si>
  <si>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</si>
  <si>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</si>
  <si>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</si>
  <si>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</si>
  <si>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</si>
  <si>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</si>
  <si>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</si>
  <si>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</si>
  <si>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</si>
  <si>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</si>
  <si>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</si>
  <si>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</si>
  <si>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</si>
  <si>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</si>
  <si>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</si>
  <si>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</si>
  <si>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</si>
  <si>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</si>
  <si>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</si>
  <si>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</si>
  <si>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</si>
  <si>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</si>
  <si>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</si>
  <si>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</si>
  <si>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</si>
  <si>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</si>
  <si>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</si>
  <si>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</si>
  <si>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</si>
  <si>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</si>
  <si>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</si>
  <si>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</si>
  <si>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</si>
  <si>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</si>
  <si>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</si>
  <si>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</si>
  <si>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</si>
  <si>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</si>
  <si>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</si>
  <si>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</si>
  <si>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</si>
  <si>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</si>
  <si>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</si>
  <si>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</si>
  <si>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</si>
  <si>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</si>
  <si>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</si>
  <si>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</si>
  <si>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</si>
  <si>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</si>
  <si>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</si>
  <si>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</si>
  <si>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</si>
  <si>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</si>
  <si>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</si>
  <si>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</si>
  <si>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</si>
  <si>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</si>
  <si>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</si>
  <si>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</si>
  <si>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</si>
  <si>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</si>
  <si>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</si>
  <si>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</si>
  <si>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</si>
  <si>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</si>
  <si>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</si>
  <si>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</si>
  <si>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</si>
  <si>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</si>
  <si>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</si>
  <si>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</si>
  <si>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</si>
  <si>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</si>
  <si>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</si>
  <si>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</si>
  <si>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</si>
  <si>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</si>
  <si>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</si>
  <si>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</si>
  <si>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</si>
  <si>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</si>
  <si>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</si>
  <si>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</si>
  <si>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</si>
  <si>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</si>
  <si>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</si>
  <si>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</si>
  <si>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</si>
  <si>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</si>
  <si>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</si>
  <si>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</si>
  <si>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</si>
  <si>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</si>
  <si>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</si>
  <si>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</si>
  <si>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</si>
  <si>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</si>
  <si>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</si>
  <si>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</si>
  <si>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</si>
  <si>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</si>
  <si>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</si>
  <si>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</si>
  <si>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</si>
  <si>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</si>
  <si>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</si>
  <si>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</si>
  <si>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</si>
  <si>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</si>
  <si>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</si>
  <si>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</si>
  <si>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</si>
  <si>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</si>
  <si>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</si>
  <si>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</si>
  <si>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</si>
  <si>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</si>
  <si>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</si>
  <si>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</si>
  <si>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</si>
  <si>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</si>
  <si>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</si>
  <si>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</si>
  <si>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</si>
  <si>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</si>
  <si>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</si>
  <si>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</si>
  <si>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</si>
  <si>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</si>
  <si>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</si>
  <si>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</si>
  <si>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</si>
  <si>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</si>
  <si>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</si>
  <si>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</si>
  <si>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</si>
  <si>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</si>
  <si>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</si>
  <si>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</si>
  <si>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</si>
  <si>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</si>
  <si>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</si>
  <si>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</si>
  <si>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</si>
  <si>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</si>
  <si>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</si>
  <si>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</si>
  <si>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</si>
  <si>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</si>
  <si>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</si>
  <si>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</si>
  <si>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</si>
  <si>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</si>
  <si>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</si>
  <si>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</si>
  <si>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</si>
  <si>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</si>
  <si>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</si>
  <si>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</si>
  <si>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</si>
  <si>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</si>
  <si>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</si>
  <si>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</si>
  <si>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</si>
  <si>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</si>
  <si>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</si>
  <si>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</si>
  <si>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</si>
  <si>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</si>
  <si>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</si>
  <si>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</si>
  <si>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</si>
  <si>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</si>
  <si>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</si>
  <si>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</si>
  <si>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</si>
  <si>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</si>
  <si>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</si>
  <si>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</si>
  <si>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</si>
  <si>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</si>
  <si>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</si>
  <si>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</si>
  <si>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</si>
  <si>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</si>
  <si>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</si>
  <si>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</si>
  <si>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</si>
  <si>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</si>
  <si>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</si>
  <si>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</si>
  <si>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</si>
  <si>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</si>
  <si>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</si>
  <si>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</si>
  <si>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</si>
  <si>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</si>
  <si>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</si>
  <si>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</si>
  <si>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</si>
  <si>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</si>
  <si>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</si>
  <si>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</si>
  <si>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</si>
  <si>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</si>
  <si>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</si>
  <si>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</si>
  <si>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</si>
  <si>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</si>
  <si>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</si>
  <si>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</si>
  <si>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</si>
  <si>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</si>
  <si>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</si>
  <si>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</si>
  <si>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</si>
  <si>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</si>
  <si>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</si>
  <si>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</si>
  <si>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</si>
  <si>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</si>
  <si>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</si>
  <si>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</si>
  <si>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</si>
  <si>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</si>
  <si>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</si>
  <si>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</si>
  <si>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</si>
  <si>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</si>
  <si>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</si>
  <si>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</si>
  <si>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</si>
  <si>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</si>
  <si>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</si>
  <si>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</si>
  <si>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</si>
  <si>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</si>
  <si>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</si>
  <si>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</si>
  <si>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</si>
  <si>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</si>
  <si>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</si>
  <si>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</si>
  <si>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</si>
  <si>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</si>
  <si>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</si>
  <si>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</si>
  <si>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</si>
  <si>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</si>
  <si>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</si>
  <si>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</si>
  <si>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</si>
  <si>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</si>
  <si>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</si>
  <si>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</si>
  <si>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</si>
  <si>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</si>
  <si>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</si>
  <si>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</si>
  <si>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</si>
  <si>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</si>
  <si>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</si>
  <si>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</si>
  <si>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</si>
  <si>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</si>
  <si>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</si>
  <si>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</si>
  <si>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</si>
  <si>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</si>
  <si>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</si>
  <si>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</si>
  <si>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</si>
  <si>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</si>
  <si>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</si>
  <si>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</si>
  <si>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</si>
  <si>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</si>
  <si>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</si>
  <si>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</si>
  <si>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</si>
  <si>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</si>
  <si>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</si>
  <si>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</si>
  <si>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</si>
  <si>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</si>
  <si>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</si>
  <si>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</si>
  <si>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</si>
  <si>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</si>
  <si>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</si>
  <si>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</si>
  <si>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</si>
  <si>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</si>
  <si>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</si>
  <si>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</si>
  <si>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</si>
  <si>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</si>
  <si>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</si>
  <si>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</si>
  <si>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</si>
  <si>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</si>
  <si>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</si>
  <si>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</si>
  <si>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</si>
  <si>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</si>
  <si>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</si>
  <si>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</si>
  <si>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</si>
  <si>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</si>
  <si>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</si>
  <si>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</si>
  <si>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</si>
  <si>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</si>
  <si>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</si>
  <si>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</si>
  <si>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</si>
  <si>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</si>
  <si>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</si>
  <si>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</si>
  <si>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</si>
  <si>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</si>
  <si>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</si>
  <si>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</si>
  <si>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</si>
  <si>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</si>
  <si>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</si>
  <si>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</si>
  <si>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</si>
  <si>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</si>
  <si>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</si>
  <si>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</si>
  <si>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</si>
  <si>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</si>
  <si>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</si>
  <si>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</si>
  <si>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</si>
  <si>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</si>
  <si>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</si>
  <si>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</si>
  <si>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</si>
  <si>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</si>
  <si>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</si>
  <si>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</si>
  <si>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</si>
  <si>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</si>
  <si>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</si>
  <si>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</si>
  <si>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</si>
  <si>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</si>
  <si>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</si>
  <si>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</si>
  <si>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</si>
  <si>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</si>
  <si>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</si>
  <si>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</si>
  <si>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</si>
  <si>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</si>
  <si>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</si>
  <si>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</si>
  <si>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</si>
  <si>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</si>
  <si>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</si>
  <si>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</si>
  <si>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</si>
  <si>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</si>
  <si>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</si>
  <si>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</si>
  <si>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</si>
  <si>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</si>
  <si>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</si>
  <si>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</si>
  <si>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</si>
  <si>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</si>
  <si>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</si>
  <si>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</si>
  <si>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</si>
  <si>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</si>
  <si>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</si>
  <si>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</si>
  <si>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</si>
  <si>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</si>
  <si>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</si>
  <si>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</si>
  <si>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</si>
  <si>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</si>
  <si>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</si>
  <si>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</si>
  <si>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</si>
  <si>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</si>
  <si>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</si>
  <si>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</si>
  <si>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</si>
  <si>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</si>
  <si>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</si>
  <si>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</si>
  <si>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</si>
  <si>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</si>
  <si>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</si>
  <si>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</si>
  <si>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</si>
  <si>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</si>
  <si>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</si>
  <si>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</si>
  <si>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</si>
  <si>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</si>
  <si>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</si>
  <si>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</si>
  <si>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</si>
  <si>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</si>
  <si>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</si>
  <si>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</si>
  <si>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</si>
  <si>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</si>
  <si>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</si>
  <si>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</si>
  <si>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</si>
  <si>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</si>
  <si>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</si>
  <si>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</si>
  <si>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</si>
  <si>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</si>
  <si>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</si>
  <si>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</si>
  <si>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</si>
  <si>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</si>
  <si>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</si>
  <si>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</si>
  <si>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</si>
  <si>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</si>
  <si>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</si>
  <si>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</si>
  <si>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</si>
  <si>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</si>
  <si>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</si>
  <si>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</si>
  <si>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</si>
  <si>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</si>
  <si>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</si>
  <si>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</si>
  <si>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</si>
  <si>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</si>
  <si>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</si>
  <si>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</si>
  <si>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</si>
  <si>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</si>
  <si>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</si>
  <si>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</si>
  <si>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</si>
  <si>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</si>
  <si>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</si>
  <si>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</si>
  <si>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</si>
  <si>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</si>
  <si>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</si>
  <si>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</si>
  <si>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</si>
  <si>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</si>
  <si>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</si>
  <si>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</si>
  <si>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</si>
  <si>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</si>
  <si>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</si>
  <si>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</si>
  <si>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</si>
  <si>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</si>
  <si>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</si>
  <si>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</si>
  <si>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</si>
  <si>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</si>
  <si>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</si>
  <si>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</si>
  <si>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</si>
  <si>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</si>
  <si>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</si>
  <si>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</si>
  <si>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</si>
  <si>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</si>
  <si>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</si>
  <si>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</si>
  <si>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</si>
  <si>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</si>
  <si>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</si>
  <si>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</si>
  <si>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</si>
  <si>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</si>
  <si>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</si>
  <si>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</si>
  <si>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</si>
  <si>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</si>
  <si>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</si>
  <si>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</si>
  <si>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</si>
  <si>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</si>
  <si>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</si>
  <si>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</si>
  <si>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</si>
  <si>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</si>
  <si>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</si>
  <si>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</si>
  <si>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</si>
  <si>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</si>
  <si>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</si>
  <si>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</si>
  <si>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</si>
  <si>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</si>
  <si>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</si>
  <si>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</si>
  <si>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</si>
  <si>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</si>
  <si>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</si>
  <si>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</si>
  <si>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</si>
  <si>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</si>
  <si>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</si>
  <si>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</si>
  <si>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</si>
  <si>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</si>
  <si>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</si>
  <si>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</si>
  <si>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</si>
  <si>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</si>
  <si>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</si>
  <si>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</si>
  <si>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</si>
  <si>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</si>
  <si>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</si>
  <si>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</si>
  <si>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</si>
  <si>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</si>
  <si>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</si>
  <si>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</si>
  <si>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</si>
  <si>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</si>
  <si>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</si>
  <si>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</si>
  <si>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</si>
  <si>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</si>
  <si>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</si>
  <si>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</si>
  <si>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</si>
  <si>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</si>
  <si>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</si>
  <si>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</si>
  <si>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</si>
  <si>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</si>
  <si>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</si>
  <si>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</si>
  <si>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</si>
  <si>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</si>
  <si>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</si>
  <si>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</si>
  <si>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</si>
  <si>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</si>
  <si>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</si>
  <si>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</si>
  <si>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</si>
  <si>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</si>
  <si>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</si>
  <si>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</si>
  <si>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</si>
  <si>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</si>
  <si>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</si>
  <si>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</si>
  <si>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</si>
  <si>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</si>
  <si>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</si>
  <si>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</si>
  <si>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</si>
  <si>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</si>
  <si>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</si>
  <si>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</si>
  <si>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</si>
  <si>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</si>
  <si>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</si>
  <si>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</si>
  <si>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</si>
  <si>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</si>
  <si>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</si>
  <si>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</si>
  <si>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</si>
  <si>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</si>
  <si>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</si>
  <si>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</si>
  <si>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</si>
  <si>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</si>
  <si>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</si>
  <si>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</si>
  <si>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</si>
  <si>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</si>
  <si>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</si>
  <si>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</si>
  <si>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</si>
  <si>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</si>
  <si>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</si>
  <si>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</si>
  <si>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</si>
  <si>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</si>
  <si>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</si>
  <si>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</si>
  <si>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</si>
  <si>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</si>
  <si>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</si>
  <si>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</si>
  <si>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</si>
  <si>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</si>
  <si>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</si>
  <si>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</si>
  <si>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</si>
  <si>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</si>
  <si>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</si>
  <si>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</si>
  <si>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</si>
  <si>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</si>
  <si>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</si>
  <si>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</si>
  <si>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</si>
  <si>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</si>
  <si>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</si>
  <si>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</si>
  <si>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</si>
  <si>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</si>
  <si>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</si>
  <si>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</si>
  <si>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</si>
  <si>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</si>
  <si>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</si>
  <si>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</si>
  <si>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</si>
  <si>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</si>
  <si>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</si>
  <si>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</si>
  <si>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</si>
  <si>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</si>
  <si>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</si>
  <si>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</si>
  <si>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</si>
  <si>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</si>
  <si>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</si>
  <si>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</si>
  <si>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</si>
  <si>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</si>
  <si>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</si>
  <si>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</si>
  <si>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</si>
  <si>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</si>
  <si>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</si>
  <si>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</si>
  <si>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</si>
  <si>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</si>
  <si>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</si>
  <si>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</si>
  <si>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</si>
  <si>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</si>
  <si>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</si>
  <si>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</si>
  <si>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</si>
  <si>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</si>
  <si>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</si>
  <si>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</si>
  <si>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</si>
  <si>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</si>
  <si>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</si>
  <si>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</si>
  <si>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</si>
  <si>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</si>
  <si>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</si>
  <si>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</si>
  <si>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</si>
  <si>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</si>
  <si>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</si>
  <si>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</si>
  <si>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</si>
  <si>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</si>
  <si>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</si>
  <si>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</si>
  <si>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</si>
  <si>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</si>
  <si>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</si>
  <si>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</si>
  <si>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</si>
  <si>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</si>
  <si>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</si>
  <si>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</si>
  <si>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</si>
  <si>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</si>
  <si>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</si>
  <si>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</si>
  <si>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</si>
  <si>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</si>
  <si>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</si>
  <si>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</si>
  <si>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</si>
  <si>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</si>
  <si>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</si>
  <si>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</si>
  <si>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</si>
  <si>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</si>
  <si>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</si>
  <si>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</si>
  <si>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</si>
  <si>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</si>
  <si>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</si>
  <si>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</si>
  <si>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</si>
  <si>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</si>
  <si>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</si>
  <si>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</si>
  <si>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</si>
  <si>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</si>
  <si>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</si>
  <si>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</si>
  <si>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</si>
  <si>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</si>
  <si>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</si>
  <si>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</si>
  <si>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</si>
  <si>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</si>
  <si>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</si>
  <si>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</si>
  <si>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</si>
  <si>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</si>
  <si>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</si>
  <si>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</si>
  <si>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</si>
  <si>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</si>
  <si>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</si>
  <si>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</si>
  <si>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</si>
  <si>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</si>
  <si>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</si>
  <si>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</si>
  <si>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</si>
  <si>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</si>
  <si>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</si>
  <si>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</si>
  <si>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</si>
  <si>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</si>
  <si>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</si>
  <si>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</si>
  <si>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</si>
  <si>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</si>
  <si>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</si>
  <si>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</si>
  <si>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</si>
  <si>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</si>
  <si>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</si>
  <si>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</si>
  <si>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</si>
  <si>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</si>
  <si>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</si>
  <si>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</si>
  <si>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</si>
  <si>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</si>
  <si>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</si>
  <si>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</si>
  <si>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</si>
  <si>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</si>
  <si>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</si>
  <si>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</si>
  <si>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</si>
  <si>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</si>
  <si>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</si>
  <si>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</si>
  <si>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</si>
  <si>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</si>
  <si>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</si>
  <si>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</si>
  <si>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</si>
  <si>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</si>
  <si>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</si>
  <si>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</si>
  <si>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</si>
  <si>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</si>
  <si>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</si>
  <si>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</si>
  <si>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</si>
  <si>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</si>
  <si>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</si>
  <si>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</si>
  <si>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</si>
  <si>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</si>
  <si>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</si>
  <si>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</si>
  <si>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</si>
  <si>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</si>
  <si>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</si>
  <si>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</si>
  <si>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</si>
  <si>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</si>
  <si>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</si>
  <si>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</si>
  <si>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</si>
  <si>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</si>
  <si>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</si>
  <si>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پارس هدف فروش در 3500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</si>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</sst>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abSelected="1" topLeftCell="A30" workbookViewId="0">
      <selection activeCell="E37" sqref="E37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3976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3981</v>
      </c>
      <c r="B4" s="18">
        <v>0</v>
      </c>
      <c r="C4" s="18">
        <v>0</v>
      </c>
      <c r="D4" s="119">
        <f t="shared" si="0"/>
        <v>0</v>
      </c>
      <c r="E4" s="105"/>
      <c r="F4" s="102">
        <v>7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1859910</v>
      </c>
      <c r="H25" s="18">
        <f>SUM(H2:H23)</f>
        <v>235063290</v>
      </c>
      <c r="I25" s="18">
        <f>SUM(I2:I23)</f>
        <v>-233203380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75830.53696146587</v>
      </c>
      <c r="I30" s="18">
        <f>G30*I25/G25</f>
        <v>-75230.53696146587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4033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4035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10000</v>
      </c>
      <c r="E36" s="41" t="s">
        <v>4038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/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/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/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/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2798846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3" sqref="F1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834</v>
      </c>
      <c r="H2" s="36">
        <f>IF(B2&gt;0,1,0)</f>
        <v>1</v>
      </c>
      <c r="I2" s="11">
        <f>B2*(G2-H2)</f>
        <v>13911100</v>
      </c>
      <c r="J2" s="53">
        <f>C2*(G2-H2)</f>
        <v>13911100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833</v>
      </c>
      <c r="H3" s="36">
        <f t="shared" ref="H3:H66" si="2">IF(B3&gt;0,1,0)</f>
        <v>1</v>
      </c>
      <c r="I3" s="11">
        <f t="shared" ref="I3:I66" si="3">B3*(G3-H3)</f>
        <v>16556800000</v>
      </c>
      <c r="J3" s="53">
        <f t="shared" ref="J3:J66" si="4">C3*(G3-H3)</f>
        <v>9473984000</v>
      </c>
      <c r="K3" s="53">
        <f t="shared" ref="K3:K66" si="5">D3*(G3-H3)</f>
        <v>7082816000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833</v>
      </c>
      <c r="H4" s="36">
        <f t="shared" si="2"/>
        <v>0</v>
      </c>
      <c r="I4" s="11">
        <f t="shared" si="3"/>
        <v>0</v>
      </c>
      <c r="J4" s="53">
        <f t="shared" si="4"/>
        <v>7080500</v>
      </c>
      <c r="K4" s="53">
        <f t="shared" si="5"/>
        <v>-7080500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831</v>
      </c>
      <c r="H5" s="36">
        <f t="shared" si="2"/>
        <v>1</v>
      </c>
      <c r="I5" s="11">
        <f t="shared" si="3"/>
        <v>1660000000</v>
      </c>
      <c r="J5" s="53">
        <f t="shared" si="4"/>
        <v>0</v>
      </c>
      <c r="K5" s="53">
        <f t="shared" si="5"/>
        <v>1660000000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824</v>
      </c>
      <c r="H6" s="36">
        <f t="shared" si="2"/>
        <v>0</v>
      </c>
      <c r="I6" s="11">
        <f t="shared" si="3"/>
        <v>-4120000</v>
      </c>
      <c r="J6" s="53">
        <f t="shared" si="4"/>
        <v>0</v>
      </c>
      <c r="K6" s="53">
        <f t="shared" si="5"/>
        <v>-4120000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820</v>
      </c>
      <c r="H7" s="36">
        <f t="shared" si="2"/>
        <v>0</v>
      </c>
      <c r="I7" s="11">
        <f t="shared" si="3"/>
        <v>-984410000</v>
      </c>
      <c r="J7" s="53">
        <f t="shared" si="4"/>
        <v>0</v>
      </c>
      <c r="K7" s="53">
        <f t="shared" si="5"/>
        <v>-984410000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819</v>
      </c>
      <c r="H8" s="36">
        <f t="shared" si="2"/>
        <v>0</v>
      </c>
      <c r="I8" s="11">
        <f t="shared" si="3"/>
        <v>-163800000</v>
      </c>
      <c r="J8" s="53">
        <f t="shared" si="4"/>
        <v>0</v>
      </c>
      <c r="K8" s="53">
        <f t="shared" si="5"/>
        <v>-163800000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817</v>
      </c>
      <c r="H9" s="36">
        <f t="shared" si="2"/>
        <v>0</v>
      </c>
      <c r="I9" s="11">
        <f t="shared" si="3"/>
        <v>-576393500</v>
      </c>
      <c r="J9" s="53">
        <f t="shared" si="4"/>
        <v>0</v>
      </c>
      <c r="K9" s="53">
        <f t="shared" si="5"/>
        <v>-576393500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808</v>
      </c>
      <c r="H10" s="36">
        <f t="shared" si="2"/>
        <v>0</v>
      </c>
      <c r="I10" s="11">
        <f t="shared" si="3"/>
        <v>-161600000</v>
      </c>
      <c r="J10" s="53">
        <f t="shared" si="4"/>
        <v>0</v>
      </c>
      <c r="K10" s="53">
        <f t="shared" si="5"/>
        <v>-161600000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808</v>
      </c>
      <c r="H11" s="36">
        <f t="shared" si="2"/>
        <v>1</v>
      </c>
      <c r="I11" s="11">
        <f t="shared" si="3"/>
        <v>807000000</v>
      </c>
      <c r="J11" s="53">
        <f t="shared" si="4"/>
        <v>0</v>
      </c>
      <c r="K11" s="53">
        <f t="shared" si="5"/>
        <v>807000000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804</v>
      </c>
      <c r="H12" s="36">
        <f t="shared" si="2"/>
        <v>0</v>
      </c>
      <c r="I12" s="11">
        <f t="shared" si="3"/>
        <v>-241200000</v>
      </c>
      <c r="J12" s="53">
        <f t="shared" si="4"/>
        <v>0</v>
      </c>
      <c r="K12" s="53">
        <f t="shared" si="5"/>
        <v>-241200000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799</v>
      </c>
      <c r="H13" s="36">
        <f t="shared" si="2"/>
        <v>0</v>
      </c>
      <c r="I13" s="11">
        <f t="shared" si="3"/>
        <v>-49538000</v>
      </c>
      <c r="J13" s="53">
        <f t="shared" si="4"/>
        <v>0</v>
      </c>
      <c r="K13" s="53">
        <f t="shared" si="5"/>
        <v>-49538000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799</v>
      </c>
      <c r="H14" s="36">
        <f t="shared" si="2"/>
        <v>1</v>
      </c>
      <c r="I14" s="11">
        <f t="shared" si="3"/>
        <v>1596000000</v>
      </c>
      <c r="J14" s="53">
        <f t="shared" si="4"/>
        <v>0</v>
      </c>
      <c r="K14" s="53">
        <f t="shared" si="5"/>
        <v>1596000000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798</v>
      </c>
      <c r="H15" s="36">
        <f t="shared" si="2"/>
        <v>1</v>
      </c>
      <c r="I15" s="11">
        <f t="shared" si="3"/>
        <v>1434600000</v>
      </c>
      <c r="J15" s="53">
        <f t="shared" si="4"/>
        <v>0</v>
      </c>
      <c r="K15" s="53">
        <f t="shared" si="5"/>
        <v>1434600000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798</v>
      </c>
      <c r="H16" s="36">
        <f t="shared" si="2"/>
        <v>0</v>
      </c>
      <c r="I16" s="11">
        <f t="shared" si="3"/>
        <v>-159600000</v>
      </c>
      <c r="J16" s="53">
        <f t="shared" si="4"/>
        <v>0</v>
      </c>
      <c r="K16" s="53">
        <f t="shared" si="5"/>
        <v>-159600000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794</v>
      </c>
      <c r="H17" s="36">
        <f t="shared" si="2"/>
        <v>0</v>
      </c>
      <c r="I17" s="11">
        <f t="shared" si="3"/>
        <v>-1588000000</v>
      </c>
      <c r="J17" s="53">
        <f t="shared" si="4"/>
        <v>0</v>
      </c>
      <c r="K17" s="53">
        <f t="shared" si="5"/>
        <v>-1588000000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793</v>
      </c>
      <c r="H18" s="36">
        <f t="shared" si="2"/>
        <v>0</v>
      </c>
      <c r="I18" s="11">
        <f t="shared" si="3"/>
        <v>-237900000</v>
      </c>
      <c r="J18" s="53">
        <f t="shared" si="4"/>
        <v>0</v>
      </c>
      <c r="K18" s="53">
        <f t="shared" si="5"/>
        <v>-237900000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792</v>
      </c>
      <c r="H19" s="36">
        <f t="shared" si="2"/>
        <v>0</v>
      </c>
      <c r="I19" s="11">
        <f t="shared" si="3"/>
        <v>-158400000</v>
      </c>
      <c r="J19" s="53">
        <f t="shared" si="4"/>
        <v>0</v>
      </c>
      <c r="K19" s="53">
        <f t="shared" si="5"/>
        <v>-158400000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790</v>
      </c>
      <c r="H20" s="36">
        <f t="shared" si="2"/>
        <v>1</v>
      </c>
      <c r="I20" s="11">
        <f t="shared" si="3"/>
        <v>213889221</v>
      </c>
      <c r="J20" s="53">
        <f t="shared" si="4"/>
        <v>116339628</v>
      </c>
      <c r="K20" s="53">
        <f t="shared" si="5"/>
        <v>97549593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788</v>
      </c>
      <c r="H21" s="36">
        <f t="shared" si="2"/>
        <v>0</v>
      </c>
      <c r="I21" s="11">
        <f t="shared" si="3"/>
        <v>-1186491600</v>
      </c>
      <c r="J21" s="53">
        <f t="shared" si="4"/>
        <v>0</v>
      </c>
      <c r="K21" s="53">
        <f t="shared" si="5"/>
        <v>-1186491600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785</v>
      </c>
      <c r="H22" s="36">
        <f t="shared" si="2"/>
        <v>1</v>
      </c>
      <c r="I22" s="11">
        <f t="shared" si="3"/>
        <v>2352000000</v>
      </c>
      <c r="J22" s="53">
        <f t="shared" si="4"/>
        <v>0</v>
      </c>
      <c r="K22" s="53">
        <f t="shared" si="5"/>
        <v>2352000000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784</v>
      </c>
      <c r="H23" s="36">
        <f t="shared" si="2"/>
        <v>1</v>
      </c>
      <c r="I23" s="11">
        <f t="shared" si="3"/>
        <v>783000000</v>
      </c>
      <c r="J23" s="53">
        <f t="shared" si="4"/>
        <v>0</v>
      </c>
      <c r="K23" s="53">
        <f t="shared" si="5"/>
        <v>783000000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783</v>
      </c>
      <c r="H24" s="36">
        <f t="shared" si="2"/>
        <v>0</v>
      </c>
      <c r="I24" s="11">
        <f t="shared" si="3"/>
        <v>-2349704700</v>
      </c>
      <c r="J24" s="53">
        <f t="shared" si="4"/>
        <v>0</v>
      </c>
      <c r="K24" s="53">
        <f t="shared" si="5"/>
        <v>-2349704700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768</v>
      </c>
      <c r="H25" s="36">
        <f t="shared" si="2"/>
        <v>1</v>
      </c>
      <c r="I25" s="11">
        <f t="shared" si="3"/>
        <v>1150500000</v>
      </c>
      <c r="J25" s="53">
        <f t="shared" si="4"/>
        <v>0</v>
      </c>
      <c r="K25" s="53">
        <f t="shared" si="5"/>
        <v>1150500000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760</v>
      </c>
      <c r="H26" s="36">
        <f t="shared" si="2"/>
        <v>0</v>
      </c>
      <c r="I26" s="11">
        <f t="shared" si="3"/>
        <v>-124640000</v>
      </c>
      <c r="J26" s="53">
        <f t="shared" si="4"/>
        <v>0</v>
      </c>
      <c r="K26" s="53">
        <f t="shared" si="5"/>
        <v>-124640000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759</v>
      </c>
      <c r="H27" s="36">
        <f t="shared" si="2"/>
        <v>1</v>
      </c>
      <c r="I27" s="11">
        <f t="shared" si="3"/>
        <v>151139894</v>
      </c>
      <c r="J27" s="53">
        <f t="shared" si="4"/>
        <v>81419054</v>
      </c>
      <c r="K27" s="53">
        <f t="shared" si="5"/>
        <v>69720840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757</v>
      </c>
      <c r="H28" s="36">
        <f t="shared" si="2"/>
        <v>0</v>
      </c>
      <c r="I28" s="11">
        <f t="shared" si="3"/>
        <v>-167297000</v>
      </c>
      <c r="J28" s="53">
        <f t="shared" si="4"/>
        <v>-167297000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757</v>
      </c>
      <c r="H29" s="36">
        <f t="shared" si="2"/>
        <v>0</v>
      </c>
      <c r="I29" s="11">
        <f t="shared" si="3"/>
        <v>-378878500</v>
      </c>
      <c r="J29" s="53">
        <f t="shared" si="4"/>
        <v>0</v>
      </c>
      <c r="K29" s="53">
        <f t="shared" si="5"/>
        <v>-378878500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757</v>
      </c>
      <c r="H30" s="36">
        <f t="shared" si="2"/>
        <v>0</v>
      </c>
      <c r="I30" s="11">
        <f t="shared" si="3"/>
        <v>-11355000000</v>
      </c>
      <c r="J30" s="53">
        <f t="shared" si="4"/>
        <v>-11355000000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740</v>
      </c>
      <c r="H31" s="36">
        <f t="shared" si="2"/>
        <v>0</v>
      </c>
      <c r="I31" s="11">
        <f t="shared" si="3"/>
        <v>-2228066000</v>
      </c>
      <c r="J31" s="53">
        <f t="shared" si="4"/>
        <v>0</v>
      </c>
      <c r="K31" s="53">
        <f t="shared" si="5"/>
        <v>-2228066000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738</v>
      </c>
      <c r="H32" s="36">
        <f t="shared" si="2"/>
        <v>0</v>
      </c>
      <c r="I32" s="11">
        <f t="shared" si="3"/>
        <v>-2218354200</v>
      </c>
      <c r="J32" s="53">
        <f t="shared" si="4"/>
        <v>0</v>
      </c>
      <c r="K32" s="53">
        <f t="shared" si="5"/>
        <v>-2218354200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737</v>
      </c>
      <c r="H33" s="36">
        <f t="shared" si="2"/>
        <v>0</v>
      </c>
      <c r="I33" s="11">
        <f t="shared" si="3"/>
        <v>-659983500</v>
      </c>
      <c r="J33" s="53">
        <f t="shared" si="4"/>
        <v>0</v>
      </c>
      <c r="K33" s="53">
        <f t="shared" si="5"/>
        <v>-659983500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737</v>
      </c>
      <c r="H34" s="36">
        <f t="shared" si="2"/>
        <v>0</v>
      </c>
      <c r="I34" s="11">
        <f t="shared" si="3"/>
        <v>0</v>
      </c>
      <c r="J34" s="53">
        <f t="shared" si="4"/>
        <v>737000000</v>
      </c>
      <c r="K34" s="53">
        <f t="shared" si="5"/>
        <v>-737000000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728</v>
      </c>
      <c r="H35" s="36">
        <f t="shared" si="2"/>
        <v>1</v>
      </c>
      <c r="I35" s="11">
        <f t="shared" si="3"/>
        <v>38147144</v>
      </c>
      <c r="J35" s="53">
        <f t="shared" si="4"/>
        <v>-15749001</v>
      </c>
      <c r="K35" s="53">
        <f t="shared" si="5"/>
        <v>53896145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728</v>
      </c>
      <c r="H36" s="36">
        <f t="shared" si="2"/>
        <v>0</v>
      </c>
      <c r="I36" s="11">
        <f t="shared" si="3"/>
        <v>0</v>
      </c>
      <c r="J36" s="53">
        <f t="shared" si="4"/>
        <v>15770664</v>
      </c>
      <c r="K36" s="53">
        <f t="shared" si="5"/>
        <v>-15770664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718</v>
      </c>
      <c r="H37" s="36">
        <f t="shared" si="2"/>
        <v>0</v>
      </c>
      <c r="I37" s="11">
        <f t="shared" si="3"/>
        <v>-39490000</v>
      </c>
      <c r="J37" s="53">
        <f t="shared" si="4"/>
        <v>0</v>
      </c>
      <c r="K37" s="53">
        <f t="shared" si="5"/>
        <v>-39490000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717</v>
      </c>
      <c r="H38" s="36">
        <f t="shared" si="2"/>
        <v>1</v>
      </c>
      <c r="I38" s="11">
        <f t="shared" si="3"/>
        <v>2148000000</v>
      </c>
      <c r="J38" s="53">
        <f t="shared" si="4"/>
        <v>2148000000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716</v>
      </c>
      <c r="H39" s="36">
        <f t="shared" si="2"/>
        <v>1</v>
      </c>
      <c r="I39" s="11">
        <f t="shared" si="3"/>
        <v>1787500000</v>
      </c>
      <c r="J39" s="53">
        <f t="shared" si="4"/>
        <v>1787500000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716</v>
      </c>
      <c r="H40" s="36">
        <f t="shared" si="2"/>
        <v>0</v>
      </c>
      <c r="I40" s="11">
        <f t="shared" si="3"/>
        <v>-35800000</v>
      </c>
      <c r="J40" s="53">
        <f t="shared" si="4"/>
        <v>0</v>
      </c>
      <c r="K40" s="53">
        <f t="shared" si="5"/>
        <v>-35800000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716</v>
      </c>
      <c r="H41" s="36">
        <f t="shared" si="2"/>
        <v>1</v>
      </c>
      <c r="I41" s="11">
        <f t="shared" si="3"/>
        <v>2145000000</v>
      </c>
      <c r="J41" s="53">
        <f t="shared" si="4"/>
        <v>0</v>
      </c>
      <c r="K41" s="53">
        <f t="shared" si="5"/>
        <v>2145000000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713</v>
      </c>
      <c r="H42" s="36">
        <f t="shared" si="2"/>
        <v>0</v>
      </c>
      <c r="I42" s="11">
        <f t="shared" si="3"/>
        <v>-63599600</v>
      </c>
      <c r="J42" s="53">
        <f t="shared" si="4"/>
        <v>0</v>
      </c>
      <c r="K42" s="53">
        <f t="shared" si="5"/>
        <v>-63599600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709</v>
      </c>
      <c r="H43" s="36">
        <f t="shared" si="2"/>
        <v>0</v>
      </c>
      <c r="I43" s="11">
        <f t="shared" si="3"/>
        <v>-141800000</v>
      </c>
      <c r="J43" s="53">
        <f t="shared" si="4"/>
        <v>0</v>
      </c>
      <c r="K43" s="53">
        <f t="shared" si="5"/>
        <v>-141800000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707</v>
      </c>
      <c r="H44" s="36">
        <f t="shared" si="2"/>
        <v>0</v>
      </c>
      <c r="I44" s="11">
        <f t="shared" si="3"/>
        <v>-141400000</v>
      </c>
      <c r="J44" s="53">
        <f t="shared" si="4"/>
        <v>0</v>
      </c>
      <c r="K44" s="53">
        <f t="shared" si="5"/>
        <v>-141400000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707</v>
      </c>
      <c r="H45" s="36">
        <f t="shared" si="2"/>
        <v>0</v>
      </c>
      <c r="I45" s="11">
        <f t="shared" si="3"/>
        <v>-395920000</v>
      </c>
      <c r="J45" s="53">
        <f t="shared" si="4"/>
        <v>0</v>
      </c>
      <c r="K45" s="53">
        <f t="shared" si="5"/>
        <v>-395920000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703</v>
      </c>
      <c r="H46" s="36">
        <f t="shared" si="2"/>
        <v>0</v>
      </c>
      <c r="I46" s="11">
        <f t="shared" si="3"/>
        <v>-495966500</v>
      </c>
      <c r="J46" s="53">
        <f t="shared" si="4"/>
        <v>0</v>
      </c>
      <c r="K46" s="53">
        <f t="shared" si="5"/>
        <v>-495966500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697</v>
      </c>
      <c r="H47" s="36">
        <f t="shared" si="2"/>
        <v>1</v>
      </c>
      <c r="I47" s="11">
        <f t="shared" si="3"/>
        <v>28677984</v>
      </c>
      <c r="J47" s="53">
        <f t="shared" si="4"/>
        <v>4672248</v>
      </c>
      <c r="K47" s="53">
        <f t="shared" si="5"/>
        <v>24005736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697</v>
      </c>
      <c r="H48" s="36">
        <f t="shared" si="2"/>
        <v>1</v>
      </c>
      <c r="I48" s="11">
        <f t="shared" si="3"/>
        <v>1186471200</v>
      </c>
      <c r="J48" s="53">
        <f t="shared" si="4"/>
        <v>0</v>
      </c>
      <c r="K48" s="53">
        <f t="shared" si="5"/>
        <v>1186471200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688</v>
      </c>
      <c r="H49" s="36">
        <f t="shared" si="2"/>
        <v>0</v>
      </c>
      <c r="I49" s="11">
        <f t="shared" si="3"/>
        <v>-106640000</v>
      </c>
      <c r="J49" s="53">
        <f t="shared" si="4"/>
        <v>0</v>
      </c>
      <c r="K49" s="53">
        <f t="shared" si="5"/>
        <v>-106640000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688</v>
      </c>
      <c r="H50" s="36">
        <f t="shared" si="2"/>
        <v>0</v>
      </c>
      <c r="I50" s="11">
        <f t="shared" si="3"/>
        <v>-94944000</v>
      </c>
      <c r="J50" s="53">
        <f t="shared" si="4"/>
        <v>0</v>
      </c>
      <c r="K50" s="53">
        <f t="shared" si="5"/>
        <v>-94944000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688</v>
      </c>
      <c r="H51" s="36">
        <f t="shared" si="2"/>
        <v>0</v>
      </c>
      <c r="I51" s="11">
        <f t="shared" si="3"/>
        <v>-509120000</v>
      </c>
      <c r="J51" s="53">
        <f t="shared" si="4"/>
        <v>0</v>
      </c>
      <c r="K51" s="53">
        <f t="shared" si="5"/>
        <v>-509120000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688</v>
      </c>
      <c r="H52" s="36">
        <f t="shared" si="2"/>
        <v>0</v>
      </c>
      <c r="I52" s="11">
        <f t="shared" si="3"/>
        <v>-137600000</v>
      </c>
      <c r="J52" s="53">
        <f t="shared" si="4"/>
        <v>0</v>
      </c>
      <c r="K52" s="53">
        <f t="shared" si="5"/>
        <v>-137600000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687</v>
      </c>
      <c r="H53" s="36">
        <f t="shared" si="2"/>
        <v>0</v>
      </c>
      <c r="I53" s="11">
        <f t="shared" si="3"/>
        <v>-724785000</v>
      </c>
      <c r="J53" s="53">
        <f t="shared" si="4"/>
        <v>0</v>
      </c>
      <c r="K53" s="53">
        <f t="shared" si="5"/>
        <v>-724785000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687</v>
      </c>
      <c r="H54" s="36">
        <f t="shared" si="2"/>
        <v>0</v>
      </c>
      <c r="I54" s="11">
        <f t="shared" si="3"/>
        <v>-137400000</v>
      </c>
      <c r="J54" s="53">
        <f t="shared" si="4"/>
        <v>0</v>
      </c>
      <c r="K54" s="53">
        <f t="shared" si="5"/>
        <v>-137400000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687</v>
      </c>
      <c r="H55" s="36">
        <f t="shared" si="2"/>
        <v>0</v>
      </c>
      <c r="I55" s="11">
        <f t="shared" si="3"/>
        <v>-687343500</v>
      </c>
      <c r="J55" s="53">
        <f t="shared" si="4"/>
        <v>0</v>
      </c>
      <c r="K55" s="53">
        <f t="shared" si="5"/>
        <v>-687343500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687</v>
      </c>
      <c r="H56" s="36">
        <f t="shared" si="2"/>
        <v>0</v>
      </c>
      <c r="I56" s="11">
        <f t="shared" si="3"/>
        <v>-26106000</v>
      </c>
      <c r="J56" s="53">
        <f t="shared" si="4"/>
        <v>0</v>
      </c>
      <c r="K56" s="53">
        <f t="shared" si="5"/>
        <v>-26106000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687</v>
      </c>
      <c r="H57" s="36">
        <f t="shared" si="2"/>
        <v>0</v>
      </c>
      <c r="I57" s="11">
        <f t="shared" si="3"/>
        <v>-72135000</v>
      </c>
      <c r="J57" s="53">
        <f t="shared" si="4"/>
        <v>0</v>
      </c>
      <c r="K57" s="53">
        <f t="shared" si="5"/>
        <v>-72135000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687</v>
      </c>
      <c r="H58" s="36">
        <f t="shared" si="2"/>
        <v>0</v>
      </c>
      <c r="I58" s="11">
        <f t="shared" si="3"/>
        <v>-41220000</v>
      </c>
      <c r="J58" s="53">
        <f t="shared" si="4"/>
        <v>0</v>
      </c>
      <c r="K58" s="53">
        <f t="shared" si="5"/>
        <v>-41220000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684</v>
      </c>
      <c r="H59" s="36">
        <f t="shared" si="2"/>
        <v>1</v>
      </c>
      <c r="I59" s="11">
        <f t="shared" si="3"/>
        <v>683000000</v>
      </c>
      <c r="J59" s="53">
        <f t="shared" si="4"/>
        <v>683000000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683</v>
      </c>
      <c r="H60" s="36">
        <f t="shared" si="2"/>
        <v>1</v>
      </c>
      <c r="I60" s="11">
        <f t="shared" si="3"/>
        <v>2387000000</v>
      </c>
      <c r="J60" s="53">
        <f t="shared" si="4"/>
        <v>2387000000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681</v>
      </c>
      <c r="H61" s="36">
        <f t="shared" si="2"/>
        <v>1</v>
      </c>
      <c r="I61" s="11">
        <f t="shared" si="3"/>
        <v>680000000</v>
      </c>
      <c r="J61" s="53">
        <f t="shared" si="4"/>
        <v>680000000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681</v>
      </c>
      <c r="H62" s="36">
        <f t="shared" si="2"/>
        <v>1</v>
      </c>
      <c r="I62" s="11">
        <f t="shared" si="3"/>
        <v>2040000000</v>
      </c>
      <c r="J62" s="53">
        <f t="shared" si="4"/>
        <v>2040000000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679</v>
      </c>
      <c r="H63" s="36">
        <f t="shared" si="2"/>
        <v>0</v>
      </c>
      <c r="I63" s="11">
        <f t="shared" si="3"/>
        <v>-135800000</v>
      </c>
      <c r="J63" s="53">
        <f t="shared" si="4"/>
        <v>0</v>
      </c>
      <c r="K63" s="53">
        <f t="shared" si="5"/>
        <v>-135800000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674</v>
      </c>
      <c r="H64" s="36">
        <f t="shared" si="2"/>
        <v>0</v>
      </c>
      <c r="I64" s="11">
        <f t="shared" si="3"/>
        <v>-33700000</v>
      </c>
      <c r="J64" s="53">
        <f t="shared" si="4"/>
        <v>0</v>
      </c>
      <c r="K64" s="53">
        <f t="shared" si="5"/>
        <v>-33700000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670</v>
      </c>
      <c r="H65" s="36">
        <f t="shared" si="2"/>
        <v>0</v>
      </c>
      <c r="I65" s="11">
        <f t="shared" si="3"/>
        <v>-134000000</v>
      </c>
      <c r="J65" s="53">
        <f t="shared" si="4"/>
        <v>0</v>
      </c>
      <c r="K65" s="53">
        <f t="shared" si="5"/>
        <v>-134000000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667</v>
      </c>
      <c r="H66" s="36">
        <f t="shared" si="2"/>
        <v>0</v>
      </c>
      <c r="I66" s="11">
        <f t="shared" si="3"/>
        <v>-113390000</v>
      </c>
      <c r="J66" s="53">
        <f t="shared" si="4"/>
        <v>0</v>
      </c>
      <c r="K66" s="53">
        <f t="shared" si="5"/>
        <v>-113390000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666</v>
      </c>
      <c r="H67" s="36">
        <f t="shared" ref="H67:H131" si="8">IF(B67&gt;0,1,0)</f>
        <v>1</v>
      </c>
      <c r="I67" s="11">
        <f t="shared" ref="I67:I119" si="9">B67*(G67-H67)</f>
        <v>60731125</v>
      </c>
      <c r="J67" s="53">
        <f t="shared" ref="J67:J131" si="10">C67*(G67-H67)</f>
        <v>43705795</v>
      </c>
      <c r="K67" s="53">
        <f t="shared" ref="K67:K131" si="11">D67*(G67-H67)</f>
        <v>17025330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648</v>
      </c>
      <c r="H68" s="36">
        <f t="shared" si="8"/>
        <v>0</v>
      </c>
      <c r="I68" s="11">
        <f t="shared" si="9"/>
        <v>-93960000</v>
      </c>
      <c r="J68" s="53">
        <f t="shared" si="10"/>
        <v>0</v>
      </c>
      <c r="K68" s="53">
        <f t="shared" si="11"/>
        <v>-93960000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641</v>
      </c>
      <c r="H69" s="36">
        <f t="shared" si="8"/>
        <v>1</v>
      </c>
      <c r="I69" s="11">
        <f t="shared" si="9"/>
        <v>627200000</v>
      </c>
      <c r="J69" s="53">
        <f t="shared" si="10"/>
        <v>0</v>
      </c>
      <c r="K69" s="53">
        <f t="shared" si="11"/>
        <v>627200000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638</v>
      </c>
      <c r="H70" s="36">
        <f t="shared" si="8"/>
        <v>0</v>
      </c>
      <c r="I70" s="11">
        <f t="shared" si="9"/>
        <v>-29348000</v>
      </c>
      <c r="J70" s="53">
        <f t="shared" si="10"/>
        <v>0</v>
      </c>
      <c r="K70" s="53">
        <f t="shared" si="11"/>
        <v>-29348000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636</v>
      </c>
      <c r="H71" s="36">
        <f t="shared" si="8"/>
        <v>1</v>
      </c>
      <c r="I71" s="11">
        <f t="shared" si="9"/>
        <v>73239630</v>
      </c>
      <c r="J71" s="53">
        <f t="shared" si="10"/>
        <v>65920620</v>
      </c>
      <c r="K71" s="53">
        <f t="shared" si="11"/>
        <v>7319010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635</v>
      </c>
      <c r="H72" s="36">
        <f t="shared" si="8"/>
        <v>0</v>
      </c>
      <c r="I72" s="11">
        <f t="shared" si="9"/>
        <v>-96500315</v>
      </c>
      <c r="J72" s="53">
        <f t="shared" si="10"/>
        <v>0</v>
      </c>
      <c r="K72" s="53">
        <f t="shared" si="11"/>
        <v>-96500315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634</v>
      </c>
      <c r="H73" s="36">
        <f t="shared" si="8"/>
        <v>0</v>
      </c>
      <c r="I73" s="11">
        <f t="shared" si="9"/>
        <v>-510687000</v>
      </c>
      <c r="J73" s="53">
        <f t="shared" si="10"/>
        <v>0</v>
      </c>
      <c r="K73" s="53">
        <f t="shared" si="11"/>
        <v>-510687000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627</v>
      </c>
      <c r="H74" s="36">
        <f t="shared" si="8"/>
        <v>1</v>
      </c>
      <c r="I74" s="11">
        <f t="shared" si="9"/>
        <v>4378870000</v>
      </c>
      <c r="J74" s="53">
        <f t="shared" si="10"/>
        <v>0</v>
      </c>
      <c r="K74" s="53">
        <f t="shared" si="11"/>
        <v>4378870000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626</v>
      </c>
      <c r="H75" s="36">
        <f t="shared" si="8"/>
        <v>1</v>
      </c>
      <c r="I75" s="11">
        <f t="shared" si="9"/>
        <v>1875000000</v>
      </c>
      <c r="J75" s="53">
        <f t="shared" si="10"/>
        <v>0</v>
      </c>
      <c r="K75" s="53">
        <f t="shared" si="11"/>
        <v>1875000000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624</v>
      </c>
      <c r="H76" s="36">
        <f t="shared" si="8"/>
        <v>1</v>
      </c>
      <c r="I76" s="11">
        <f t="shared" si="9"/>
        <v>1869000000</v>
      </c>
      <c r="J76" s="53">
        <f t="shared" si="10"/>
        <v>0</v>
      </c>
      <c r="K76" s="53">
        <f t="shared" si="11"/>
        <v>1869000000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623</v>
      </c>
      <c r="H77" s="36">
        <f t="shared" si="8"/>
        <v>1</v>
      </c>
      <c r="I77" s="11">
        <f t="shared" si="9"/>
        <v>1866000000</v>
      </c>
      <c r="J77" s="53">
        <f t="shared" si="10"/>
        <v>0</v>
      </c>
      <c r="K77" s="53">
        <f t="shared" si="11"/>
        <v>1866000000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622</v>
      </c>
      <c r="H78" s="36">
        <f t="shared" si="8"/>
        <v>0</v>
      </c>
      <c r="I78" s="11">
        <f t="shared" si="9"/>
        <v>-1990400000</v>
      </c>
      <c r="J78" s="53">
        <f t="shared" si="10"/>
        <v>-1990400000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621</v>
      </c>
      <c r="H79" s="36">
        <f t="shared" si="8"/>
        <v>0</v>
      </c>
      <c r="I79" s="11">
        <f t="shared" si="9"/>
        <v>-496800000</v>
      </c>
      <c r="J79" s="53">
        <f t="shared" si="10"/>
        <v>-496800000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620</v>
      </c>
      <c r="H80" s="36">
        <f t="shared" si="8"/>
        <v>0</v>
      </c>
      <c r="I80" s="11">
        <f t="shared" si="9"/>
        <v>-30003660</v>
      </c>
      <c r="J80" s="53">
        <f t="shared" si="10"/>
        <v>0</v>
      </c>
      <c r="K80" s="53">
        <f t="shared" si="11"/>
        <v>-30003660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619</v>
      </c>
      <c r="H81" s="36">
        <f t="shared" si="8"/>
        <v>0</v>
      </c>
      <c r="I81" s="11">
        <f t="shared" si="9"/>
        <v>-86660000</v>
      </c>
      <c r="J81" s="53">
        <f t="shared" si="10"/>
        <v>0</v>
      </c>
      <c r="K81" s="53">
        <f t="shared" si="11"/>
        <v>-86660000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618</v>
      </c>
      <c r="H82" s="36">
        <f t="shared" si="8"/>
        <v>0</v>
      </c>
      <c r="I82" s="11">
        <f t="shared" si="9"/>
        <v>-154500000</v>
      </c>
      <c r="J82" s="53">
        <f t="shared" si="10"/>
        <v>0</v>
      </c>
      <c r="K82" s="53">
        <f t="shared" si="11"/>
        <v>-154500000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617</v>
      </c>
      <c r="H83" s="36">
        <f t="shared" si="8"/>
        <v>0</v>
      </c>
      <c r="I83" s="11">
        <f t="shared" si="9"/>
        <v>-123400000</v>
      </c>
      <c r="J83" s="53">
        <f t="shared" si="10"/>
        <v>0</v>
      </c>
      <c r="K83" s="53">
        <f t="shared" si="11"/>
        <v>-123400000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614</v>
      </c>
      <c r="H84" s="36">
        <f t="shared" si="8"/>
        <v>1</v>
      </c>
      <c r="I84" s="11">
        <f t="shared" si="9"/>
        <v>1002377600</v>
      </c>
      <c r="J84" s="53">
        <f t="shared" si="10"/>
        <v>0</v>
      </c>
      <c r="K84" s="53">
        <f t="shared" si="11"/>
        <v>1002377600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610</v>
      </c>
      <c r="H85" s="36">
        <f t="shared" si="8"/>
        <v>1</v>
      </c>
      <c r="I85" s="11">
        <f t="shared" si="9"/>
        <v>1522500000</v>
      </c>
      <c r="J85" s="53">
        <f t="shared" si="10"/>
        <v>0</v>
      </c>
      <c r="K85" s="53">
        <f t="shared" si="11"/>
        <v>1522500000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606</v>
      </c>
      <c r="H86" s="36">
        <f t="shared" si="8"/>
        <v>1</v>
      </c>
      <c r="I86" s="11">
        <f t="shared" si="9"/>
        <v>112711500</v>
      </c>
      <c r="J86" s="53">
        <f t="shared" si="10"/>
        <v>51394750</v>
      </c>
      <c r="K86" s="53">
        <f t="shared" si="11"/>
        <v>61316750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603</v>
      </c>
      <c r="H87" s="36">
        <f t="shared" si="8"/>
        <v>0</v>
      </c>
      <c r="I87" s="11">
        <f t="shared" si="9"/>
        <v>-120600000</v>
      </c>
      <c r="J87" s="53">
        <f t="shared" si="10"/>
        <v>0</v>
      </c>
      <c r="K87" s="53">
        <f t="shared" si="11"/>
        <v>-120600000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602</v>
      </c>
      <c r="H88" s="36">
        <f t="shared" si="8"/>
        <v>0</v>
      </c>
      <c r="I88" s="11">
        <f t="shared" si="9"/>
        <v>-71036000</v>
      </c>
      <c r="J88" s="53">
        <f t="shared" si="10"/>
        <v>-41538000</v>
      </c>
      <c r="K88" s="53">
        <f t="shared" si="11"/>
        <v>-29498000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594</v>
      </c>
      <c r="H89" s="36">
        <f t="shared" si="8"/>
        <v>0</v>
      </c>
      <c r="I89" s="11">
        <f t="shared" si="9"/>
        <v>-1901334600</v>
      </c>
      <c r="J89" s="53">
        <f t="shared" si="10"/>
        <v>0</v>
      </c>
      <c r="K89" s="53">
        <f t="shared" si="11"/>
        <v>-1901334600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593</v>
      </c>
      <c r="H90" s="36">
        <f t="shared" si="8"/>
        <v>0</v>
      </c>
      <c r="I90" s="11">
        <f t="shared" si="9"/>
        <v>-1898133700</v>
      </c>
      <c r="J90" s="53">
        <f t="shared" si="10"/>
        <v>0</v>
      </c>
      <c r="K90" s="53">
        <f t="shared" si="11"/>
        <v>-1898133700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592</v>
      </c>
      <c r="H91" s="36">
        <f t="shared" si="8"/>
        <v>0</v>
      </c>
      <c r="I91" s="11">
        <f t="shared" si="9"/>
        <v>-1894932800</v>
      </c>
      <c r="J91" s="53">
        <f t="shared" si="10"/>
        <v>0</v>
      </c>
      <c r="K91" s="53">
        <f t="shared" si="11"/>
        <v>-1894932800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591</v>
      </c>
      <c r="H92" s="36">
        <f t="shared" si="8"/>
        <v>0</v>
      </c>
      <c r="I92" s="11">
        <f t="shared" si="9"/>
        <v>-1891731900</v>
      </c>
      <c r="J92" s="53">
        <f t="shared" si="10"/>
        <v>0</v>
      </c>
      <c r="K92" s="53">
        <f t="shared" si="11"/>
        <v>-1891731900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590</v>
      </c>
      <c r="H93" s="36">
        <f t="shared" si="8"/>
        <v>0</v>
      </c>
      <c r="I93" s="11">
        <f t="shared" si="9"/>
        <v>-1888531000</v>
      </c>
      <c r="J93" s="53">
        <f t="shared" si="10"/>
        <v>0</v>
      </c>
      <c r="K93" s="53">
        <f t="shared" si="11"/>
        <v>-1888531000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589</v>
      </c>
      <c r="H94" s="36">
        <f t="shared" si="8"/>
        <v>0</v>
      </c>
      <c r="I94" s="11">
        <f t="shared" si="9"/>
        <v>-1885330100</v>
      </c>
      <c r="J94" s="53">
        <f t="shared" si="10"/>
        <v>0</v>
      </c>
      <c r="K94" s="53">
        <f t="shared" si="11"/>
        <v>-1885330100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587</v>
      </c>
      <c r="H95" s="36">
        <f t="shared" si="8"/>
        <v>0</v>
      </c>
      <c r="I95" s="11">
        <f t="shared" si="9"/>
        <v>-702401852</v>
      </c>
      <c r="J95" s="53">
        <f t="shared" si="10"/>
        <v>0</v>
      </c>
      <c r="K95" s="53">
        <f t="shared" si="11"/>
        <v>-702401852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577</v>
      </c>
      <c r="H96" s="36">
        <f t="shared" si="8"/>
        <v>0</v>
      </c>
      <c r="I96" s="11">
        <f t="shared" si="9"/>
        <v>-115400000</v>
      </c>
      <c r="J96" s="53">
        <f t="shared" si="10"/>
        <v>0</v>
      </c>
      <c r="K96" s="53">
        <f t="shared" si="11"/>
        <v>-115400000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576</v>
      </c>
      <c r="H97" s="36">
        <f t="shared" si="8"/>
        <v>1</v>
      </c>
      <c r="I97" s="11">
        <f t="shared" si="9"/>
        <v>91745850</v>
      </c>
      <c r="J97" s="53">
        <f t="shared" si="10"/>
        <v>39632450</v>
      </c>
      <c r="K97" s="53">
        <f t="shared" si="11"/>
        <v>52113400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571</v>
      </c>
      <c r="H98" s="36">
        <f t="shared" si="8"/>
        <v>1</v>
      </c>
      <c r="I98" s="11">
        <f t="shared" si="9"/>
        <v>65189760</v>
      </c>
      <c r="J98" s="53">
        <f t="shared" si="10"/>
        <v>0</v>
      </c>
      <c r="K98" s="53">
        <f t="shared" si="11"/>
        <v>65189760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568</v>
      </c>
      <c r="H99" s="36">
        <f t="shared" si="8"/>
        <v>0</v>
      </c>
      <c r="I99" s="11">
        <f t="shared" si="9"/>
        <v>-752600000</v>
      </c>
      <c r="J99" s="53">
        <f t="shared" si="10"/>
        <v>0</v>
      </c>
      <c r="K99" s="53">
        <f t="shared" si="11"/>
        <v>-752600000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563</v>
      </c>
      <c r="H100" s="36">
        <f t="shared" si="8"/>
        <v>1</v>
      </c>
      <c r="I100" s="11">
        <f t="shared" si="9"/>
        <v>744650000</v>
      </c>
      <c r="J100" s="53">
        <f t="shared" si="10"/>
        <v>0</v>
      </c>
      <c r="K100" s="53">
        <f t="shared" si="11"/>
        <v>744650000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546</v>
      </c>
      <c r="H101" s="36">
        <f t="shared" si="8"/>
        <v>1</v>
      </c>
      <c r="I101" s="11">
        <f t="shared" si="9"/>
        <v>36430525</v>
      </c>
      <c r="J101" s="53">
        <f t="shared" si="10"/>
        <v>36430525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543</v>
      </c>
      <c r="H102" s="36">
        <f t="shared" si="8"/>
        <v>1</v>
      </c>
      <c r="I102" s="11">
        <f t="shared" si="9"/>
        <v>1626000000</v>
      </c>
      <c r="J102" s="53">
        <f t="shared" si="10"/>
        <v>0</v>
      </c>
      <c r="K102" s="53">
        <f t="shared" si="11"/>
        <v>1626000000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536</v>
      </c>
      <c r="H103" s="36">
        <f t="shared" si="8"/>
        <v>0</v>
      </c>
      <c r="I103" s="11">
        <f t="shared" si="9"/>
        <v>-536000000</v>
      </c>
      <c r="J103" s="53">
        <f t="shared" si="10"/>
        <v>-536000000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526</v>
      </c>
      <c r="H104" s="36">
        <f t="shared" si="8"/>
        <v>1</v>
      </c>
      <c r="I104" s="11">
        <f t="shared" si="9"/>
        <v>1575000000</v>
      </c>
      <c r="J104" s="53">
        <f t="shared" si="10"/>
        <v>1575000000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525</v>
      </c>
      <c r="H105" s="36">
        <f t="shared" si="8"/>
        <v>1</v>
      </c>
      <c r="I105" s="11">
        <f t="shared" si="9"/>
        <v>586880000</v>
      </c>
      <c r="J105" s="53">
        <f t="shared" si="10"/>
        <v>586880000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525</v>
      </c>
      <c r="H106" s="36">
        <f t="shared" si="8"/>
        <v>0</v>
      </c>
      <c r="I106" s="11">
        <f t="shared" si="9"/>
        <v>-1575000000</v>
      </c>
      <c r="J106" s="53">
        <f t="shared" si="10"/>
        <v>0</v>
      </c>
      <c r="K106" s="53">
        <f t="shared" si="11"/>
        <v>-1575000000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516</v>
      </c>
      <c r="H107" s="36">
        <f t="shared" si="8"/>
        <v>1</v>
      </c>
      <c r="I107" s="11">
        <f t="shared" si="9"/>
        <v>46604410</v>
      </c>
      <c r="J107" s="53">
        <f t="shared" si="10"/>
        <v>38684225</v>
      </c>
      <c r="K107" s="53">
        <f t="shared" si="11"/>
        <v>7920185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514</v>
      </c>
      <c r="H108" s="36">
        <f t="shared" si="8"/>
        <v>0</v>
      </c>
      <c r="I108" s="11">
        <f t="shared" si="9"/>
        <v>-874159800</v>
      </c>
      <c r="J108" s="53">
        <f t="shared" si="10"/>
        <v>0</v>
      </c>
      <c r="K108" s="53">
        <f t="shared" si="11"/>
        <v>-874159800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510</v>
      </c>
      <c r="H109" s="36">
        <f t="shared" si="8"/>
        <v>0</v>
      </c>
      <c r="I109" s="11">
        <f t="shared" si="9"/>
        <v>-510255000</v>
      </c>
      <c r="J109" s="53">
        <f t="shared" si="10"/>
        <v>0</v>
      </c>
      <c r="K109" s="53">
        <f t="shared" si="11"/>
        <v>-510255000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507</v>
      </c>
      <c r="H110" s="36">
        <f t="shared" si="8"/>
        <v>1</v>
      </c>
      <c r="I110" s="11">
        <f t="shared" si="9"/>
        <v>10120000000</v>
      </c>
      <c r="J110" s="53">
        <f t="shared" si="10"/>
        <v>0</v>
      </c>
      <c r="K110" s="53">
        <f t="shared" si="11"/>
        <v>10120000000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487</v>
      </c>
      <c r="H111" s="36">
        <f t="shared" si="8"/>
        <v>1</v>
      </c>
      <c r="I111" s="11">
        <f t="shared" si="9"/>
        <v>84893508</v>
      </c>
      <c r="J111" s="53">
        <f t="shared" si="10"/>
        <v>42458418</v>
      </c>
      <c r="K111" s="53">
        <f t="shared" si="11"/>
        <v>42435090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471</v>
      </c>
      <c r="H112" s="36">
        <f t="shared" si="8"/>
        <v>0</v>
      </c>
      <c r="I112" s="11">
        <f t="shared" si="9"/>
        <v>-13376400000</v>
      </c>
      <c r="J112" s="53">
        <f t="shared" si="10"/>
        <v>0</v>
      </c>
      <c r="K112" s="53">
        <f t="shared" si="11"/>
        <v>-13376400000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456</v>
      </c>
      <c r="H113" s="36">
        <f t="shared" si="8"/>
        <v>1</v>
      </c>
      <c r="I113" s="11">
        <f t="shared" si="9"/>
        <v>74183200</v>
      </c>
      <c r="J113" s="53">
        <f t="shared" si="10"/>
        <v>55742505</v>
      </c>
      <c r="K113" s="53">
        <f t="shared" si="11"/>
        <v>18440695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456</v>
      </c>
      <c r="H114" s="36">
        <f t="shared" si="8"/>
        <v>0</v>
      </c>
      <c r="I114" s="11">
        <f t="shared" si="9"/>
        <v>-2599200</v>
      </c>
      <c r="J114" s="53">
        <f t="shared" si="10"/>
        <v>-1140000</v>
      </c>
      <c r="K114" s="53">
        <f t="shared" si="11"/>
        <v>-1459200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443</v>
      </c>
      <c r="H115" s="36">
        <f t="shared" si="8"/>
        <v>0</v>
      </c>
      <c r="I115" s="11">
        <f t="shared" si="9"/>
        <v>0</v>
      </c>
      <c r="J115" s="53">
        <f t="shared" si="10"/>
        <v>221500000</v>
      </c>
      <c r="K115" s="53">
        <f t="shared" si="11"/>
        <v>-221500000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435</v>
      </c>
      <c r="H116" s="36">
        <f t="shared" si="8"/>
        <v>0</v>
      </c>
      <c r="I116" s="11">
        <f t="shared" si="9"/>
        <v>-69600000</v>
      </c>
      <c r="J116" s="53">
        <f t="shared" si="10"/>
        <v>0</v>
      </c>
      <c r="K116" s="53">
        <f t="shared" si="11"/>
        <v>-69600000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426</v>
      </c>
      <c r="H117" s="36">
        <f t="shared" si="8"/>
        <v>1</v>
      </c>
      <c r="I117" s="11">
        <f t="shared" si="9"/>
        <v>629000</v>
      </c>
      <c r="J117" s="53">
        <f t="shared" si="10"/>
        <v>45449925</v>
      </c>
      <c r="K117" s="53">
        <f t="shared" si="11"/>
        <v>-44820925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404</v>
      </c>
      <c r="H118" s="36">
        <f t="shared" si="8"/>
        <v>1</v>
      </c>
      <c r="I118" s="11">
        <f t="shared" si="9"/>
        <v>15877998500</v>
      </c>
      <c r="J118" s="53">
        <f t="shared" si="10"/>
        <v>0</v>
      </c>
      <c r="K118" s="53">
        <f t="shared" si="11"/>
        <v>15877998500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395</v>
      </c>
      <c r="H119" s="36">
        <f t="shared" si="8"/>
        <v>1</v>
      </c>
      <c r="I119" s="11">
        <f t="shared" si="9"/>
        <v>37635274</v>
      </c>
      <c r="J119" s="53">
        <f t="shared" si="10"/>
        <v>43361276</v>
      </c>
      <c r="K119" s="53">
        <f t="shared" si="11"/>
        <v>-5726002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391</v>
      </c>
      <c r="H120" s="11">
        <f t="shared" si="8"/>
        <v>1</v>
      </c>
      <c r="I120" s="11">
        <f t="shared" ref="I120:I176" si="13">B120*(G120-H120)</f>
        <v>780000000</v>
      </c>
      <c r="J120" s="11">
        <f t="shared" si="10"/>
        <v>0</v>
      </c>
      <c r="K120" s="11">
        <f t="shared" si="11"/>
        <v>780000000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365</v>
      </c>
      <c r="H121" s="11">
        <f t="shared" si="8"/>
        <v>1</v>
      </c>
      <c r="I121" s="11">
        <f t="shared" si="13"/>
        <v>946400000</v>
      </c>
      <c r="J121" s="11">
        <f t="shared" si="10"/>
        <v>0</v>
      </c>
      <c r="K121" s="11">
        <f t="shared" si="11"/>
        <v>946400000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364</v>
      </c>
      <c r="H122" s="11">
        <f t="shared" si="8"/>
        <v>1</v>
      </c>
      <c r="I122" s="11">
        <f t="shared" si="13"/>
        <v>139592013</v>
      </c>
      <c r="J122" s="11">
        <f t="shared" si="10"/>
        <v>40259604</v>
      </c>
      <c r="K122" s="11">
        <f t="shared" si="11"/>
        <v>99332409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363</v>
      </c>
      <c r="H123" s="11">
        <f t="shared" si="8"/>
        <v>0</v>
      </c>
      <c r="I123" s="11">
        <f t="shared" si="13"/>
        <v>0</v>
      </c>
      <c r="J123" s="11">
        <f t="shared" si="10"/>
        <v>290400000</v>
      </c>
      <c r="K123" s="11">
        <f t="shared" si="11"/>
        <v>-290400000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349</v>
      </c>
      <c r="H124" s="11">
        <f t="shared" si="8"/>
        <v>0</v>
      </c>
      <c r="I124" s="11">
        <f t="shared" si="13"/>
        <v>-1047000000</v>
      </c>
      <c r="J124" s="11">
        <f t="shared" si="10"/>
        <v>0</v>
      </c>
      <c r="K124" s="11">
        <f t="shared" si="11"/>
        <v>-1047000000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334</v>
      </c>
      <c r="H125" s="11">
        <f t="shared" si="8"/>
        <v>1</v>
      </c>
      <c r="I125" s="11">
        <f t="shared" si="13"/>
        <v>133436430</v>
      </c>
      <c r="J125" s="11">
        <f t="shared" si="10"/>
        <v>39585375</v>
      </c>
      <c r="K125" s="11">
        <f t="shared" si="11"/>
        <v>93851055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334</v>
      </c>
      <c r="H126" s="11">
        <f t="shared" si="8"/>
        <v>1</v>
      </c>
      <c r="I126" s="11">
        <f t="shared" si="13"/>
        <v>13986000000</v>
      </c>
      <c r="J126" s="11">
        <f t="shared" si="10"/>
        <v>0</v>
      </c>
      <c r="K126" s="11">
        <f t="shared" si="11"/>
        <v>13986000000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309</v>
      </c>
      <c r="H127" s="11">
        <f t="shared" si="8"/>
        <v>0</v>
      </c>
      <c r="I127" s="11">
        <f t="shared" si="13"/>
        <v>-1545000</v>
      </c>
      <c r="J127" s="11">
        <f t="shared" si="10"/>
        <v>0</v>
      </c>
      <c r="K127" s="11">
        <f t="shared" si="11"/>
        <v>-1545000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303</v>
      </c>
      <c r="H128" s="11">
        <f t="shared" si="8"/>
        <v>1</v>
      </c>
      <c r="I128" s="11">
        <f t="shared" si="13"/>
        <v>232954948</v>
      </c>
      <c r="J128" s="11">
        <f t="shared" si="10"/>
        <v>36450494</v>
      </c>
      <c r="K128" s="11">
        <f t="shared" si="11"/>
        <v>196504454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300</v>
      </c>
      <c r="H129" s="11">
        <f t="shared" si="8"/>
        <v>1</v>
      </c>
      <c r="I129" s="11">
        <f t="shared" si="13"/>
        <v>747500000</v>
      </c>
      <c r="J129" s="11">
        <f t="shared" si="10"/>
        <v>0</v>
      </c>
      <c r="K129" s="11">
        <f t="shared" si="11"/>
        <v>747500000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286</v>
      </c>
      <c r="H130" s="11">
        <f t="shared" si="8"/>
        <v>0</v>
      </c>
      <c r="I130" s="11">
        <f t="shared" si="13"/>
        <v>-286000000</v>
      </c>
      <c r="J130" s="11">
        <f t="shared" si="10"/>
        <v>-286000000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281</v>
      </c>
      <c r="H131" s="11">
        <f t="shared" si="8"/>
        <v>0</v>
      </c>
      <c r="I131" s="11">
        <f t="shared" si="13"/>
        <v>-14050000000</v>
      </c>
      <c r="J131" s="11">
        <f t="shared" si="10"/>
        <v>0</v>
      </c>
      <c r="K131" s="11">
        <f t="shared" si="11"/>
        <v>-14050000000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273</v>
      </c>
      <c r="H132" s="11">
        <f t="shared" ref="H132:H176" si="15">IF(B132&gt;0,1,0)</f>
        <v>1</v>
      </c>
      <c r="I132" s="11">
        <f t="shared" si="13"/>
        <v>167086064</v>
      </c>
      <c r="J132" s="11">
        <f t="shared" ref="J132:J176" si="16">C132*(G132-H132)</f>
        <v>28824112</v>
      </c>
      <c r="K132" s="11">
        <f t="shared" ref="K132:K176" si="17">D132*(G132-H132)</f>
        <v>138261952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269</v>
      </c>
      <c r="H133" s="11">
        <f t="shared" si="15"/>
        <v>0</v>
      </c>
      <c r="I133" s="11">
        <f t="shared" si="13"/>
        <v>-325678300</v>
      </c>
      <c r="J133" s="11">
        <f t="shared" si="16"/>
        <v>0</v>
      </c>
      <c r="K133" s="11">
        <f t="shared" si="17"/>
        <v>-325678300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260</v>
      </c>
      <c r="H134" s="11">
        <f t="shared" si="15"/>
        <v>0</v>
      </c>
      <c r="I134" s="11">
        <f t="shared" si="13"/>
        <v>-16900000</v>
      </c>
      <c r="J134" s="11">
        <f t="shared" si="16"/>
        <v>0</v>
      </c>
      <c r="K134" s="11">
        <f t="shared" si="17"/>
        <v>-16900000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260</v>
      </c>
      <c r="H135" s="11">
        <f t="shared" si="15"/>
        <v>0</v>
      </c>
      <c r="I135" s="11">
        <f t="shared" si="13"/>
        <v>-8398000</v>
      </c>
      <c r="J135" s="11">
        <f t="shared" si="16"/>
        <v>0</v>
      </c>
      <c r="K135" s="11">
        <f t="shared" si="17"/>
        <v>-8398000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252</v>
      </c>
      <c r="H136" s="11">
        <f t="shared" si="15"/>
        <v>0</v>
      </c>
      <c r="I136" s="11">
        <f t="shared" si="13"/>
        <v>-252000000</v>
      </c>
      <c r="J136" s="11">
        <f t="shared" si="16"/>
        <v>-252000000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243</v>
      </c>
      <c r="H137" s="11">
        <f t="shared" si="15"/>
        <v>1</v>
      </c>
      <c r="I137" s="11">
        <f t="shared" si="13"/>
        <v>70391266</v>
      </c>
      <c r="J137" s="11">
        <f t="shared" si="16"/>
        <v>23560878</v>
      </c>
      <c r="K137" s="11">
        <f t="shared" si="17"/>
        <v>46830388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226</v>
      </c>
      <c r="H138" s="11">
        <f t="shared" si="15"/>
        <v>0</v>
      </c>
      <c r="I138" s="11">
        <f t="shared" si="13"/>
        <v>-226113000</v>
      </c>
      <c r="J138" s="11">
        <f t="shared" si="16"/>
        <v>-226113000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214</v>
      </c>
      <c r="H139" s="11">
        <f t="shared" si="15"/>
        <v>1</v>
      </c>
      <c r="I139" s="11">
        <f t="shared" si="13"/>
        <v>60117120</v>
      </c>
      <c r="J139" s="11">
        <f t="shared" si="16"/>
        <v>18915891</v>
      </c>
      <c r="K139" s="11">
        <f t="shared" si="17"/>
        <v>41201229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211</v>
      </c>
      <c r="H140" s="11">
        <f t="shared" si="15"/>
        <v>1</v>
      </c>
      <c r="I140" s="11">
        <f t="shared" si="13"/>
        <v>315000000</v>
      </c>
      <c r="J140" s="11">
        <f t="shared" si="16"/>
        <v>0</v>
      </c>
      <c r="K140" s="11">
        <f t="shared" si="17"/>
        <v>315000000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198</v>
      </c>
      <c r="H141" s="11">
        <f t="shared" si="15"/>
        <v>0</v>
      </c>
      <c r="I141" s="11">
        <f t="shared" si="13"/>
        <v>0</v>
      </c>
      <c r="J141" s="11">
        <f t="shared" si="16"/>
        <v>-198000000</v>
      </c>
      <c r="K141" s="11">
        <f t="shared" si="17"/>
        <v>198000000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184</v>
      </c>
      <c r="H142" s="11">
        <f t="shared" si="15"/>
        <v>1</v>
      </c>
      <c r="I142" s="11">
        <f t="shared" si="13"/>
        <v>53233419</v>
      </c>
      <c r="J142" s="11">
        <f t="shared" si="16"/>
        <v>14827026</v>
      </c>
      <c r="K142" s="11">
        <f t="shared" si="17"/>
        <v>38406393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164</v>
      </c>
      <c r="H143" s="11">
        <f t="shared" si="15"/>
        <v>0</v>
      </c>
      <c r="I143" s="11">
        <f t="shared" si="13"/>
        <v>0</v>
      </c>
      <c r="J143" s="11">
        <f t="shared" si="16"/>
        <v>-164000000</v>
      </c>
      <c r="K143" s="11">
        <f t="shared" si="17"/>
        <v>164000000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154</v>
      </c>
      <c r="H144" s="11">
        <f t="shared" si="15"/>
        <v>1</v>
      </c>
      <c r="I144" s="11">
        <f t="shared" si="13"/>
        <v>45112356</v>
      </c>
      <c r="J144" s="11">
        <f t="shared" si="16"/>
        <v>11422521</v>
      </c>
      <c r="K144" s="11">
        <f t="shared" si="17"/>
        <v>33689835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139</v>
      </c>
      <c r="H145" s="11">
        <f t="shared" si="15"/>
        <v>0</v>
      </c>
      <c r="I145" s="11">
        <f t="shared" si="13"/>
        <v>-1390000</v>
      </c>
      <c r="J145" s="11">
        <f t="shared" si="16"/>
        <v>-695000</v>
      </c>
      <c r="K145" s="11">
        <f t="shared" si="17"/>
        <v>-695000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134</v>
      </c>
      <c r="H146" s="11">
        <f t="shared" si="15"/>
        <v>0</v>
      </c>
      <c r="I146" s="11">
        <f t="shared" si="13"/>
        <v>-134067000</v>
      </c>
      <c r="J146" s="11">
        <f t="shared" si="16"/>
        <v>-134067000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128</v>
      </c>
      <c r="H147" s="11">
        <f t="shared" si="15"/>
        <v>0</v>
      </c>
      <c r="I147" s="11">
        <f t="shared" si="13"/>
        <v>-3456000000</v>
      </c>
      <c r="J147" s="11">
        <f t="shared" si="16"/>
        <v>0</v>
      </c>
      <c r="K147" s="11">
        <f t="shared" si="17"/>
        <v>-3456000000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125</v>
      </c>
      <c r="H148" s="11">
        <f t="shared" si="15"/>
        <v>1</v>
      </c>
      <c r="I148" s="11">
        <f t="shared" si="13"/>
        <v>31302064</v>
      </c>
      <c r="J148" s="11">
        <f t="shared" si="16"/>
        <v>8123240</v>
      </c>
      <c r="K148" s="11">
        <f t="shared" si="17"/>
        <v>23178824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1087</v>
      </c>
      <c r="F149" s="11">
        <v>7</v>
      </c>
      <c r="G149" s="36">
        <f t="shared" si="14"/>
        <v>117</v>
      </c>
      <c r="H149" s="11">
        <f t="shared" si="15"/>
        <v>1</v>
      </c>
      <c r="I149" s="11">
        <f t="shared" si="13"/>
        <v>6078400000</v>
      </c>
      <c r="J149" s="11">
        <f t="shared" si="16"/>
        <v>0</v>
      </c>
      <c r="K149" s="11">
        <f t="shared" si="17"/>
        <v>6078400000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110</v>
      </c>
      <c r="H150" s="11">
        <f t="shared" si="15"/>
        <v>0</v>
      </c>
      <c r="I150" s="11">
        <f t="shared" si="13"/>
        <v>-5720000000</v>
      </c>
      <c r="J150" s="11">
        <f t="shared" si="16"/>
        <v>0</v>
      </c>
      <c r="K150" s="11">
        <f t="shared" si="17"/>
        <v>-5720000000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105</v>
      </c>
      <c r="H151" s="105">
        <f t="shared" si="15"/>
        <v>0</v>
      </c>
      <c r="I151" s="105">
        <f t="shared" si="13"/>
        <v>-840000000</v>
      </c>
      <c r="J151" s="105">
        <f t="shared" si="16"/>
        <v>-711073755</v>
      </c>
      <c r="K151" s="11">
        <f t="shared" si="17"/>
        <v>-128926245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105</v>
      </c>
      <c r="H152" s="105">
        <f t="shared" si="15"/>
        <v>0</v>
      </c>
      <c r="I152" s="105">
        <f t="shared" si="13"/>
        <v>-3279150</v>
      </c>
      <c r="J152" s="105">
        <f t="shared" si="16"/>
        <v>0</v>
      </c>
      <c r="K152" s="105">
        <f t="shared" si="17"/>
        <v>-3279150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94</v>
      </c>
      <c r="H153" s="105">
        <f t="shared" si="15"/>
        <v>1</v>
      </c>
      <c r="I153" s="105">
        <f t="shared" si="13"/>
        <v>12563091</v>
      </c>
      <c r="J153" s="105">
        <f t="shared" si="16"/>
        <v>3825090</v>
      </c>
      <c r="K153" s="105">
        <f t="shared" si="17"/>
        <v>8738001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91</v>
      </c>
      <c r="H154" s="105">
        <f t="shared" si="15"/>
        <v>1</v>
      </c>
      <c r="I154" s="105">
        <f t="shared" si="13"/>
        <v>614167380</v>
      </c>
      <c r="J154" s="105">
        <f t="shared" si="16"/>
        <v>614167380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86</v>
      </c>
      <c r="H155" s="105">
        <f t="shared" si="15"/>
        <v>0</v>
      </c>
      <c r="I155" s="105">
        <f t="shared" si="13"/>
        <v>-17200000</v>
      </c>
      <c r="J155" s="105">
        <f t="shared" si="16"/>
        <v>0</v>
      </c>
      <c r="K155" s="105">
        <f t="shared" si="17"/>
        <v>-17200000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86</v>
      </c>
      <c r="H156" s="105">
        <f t="shared" si="15"/>
        <v>0</v>
      </c>
      <c r="I156" s="105">
        <f t="shared" si="13"/>
        <v>-21314240</v>
      </c>
      <c r="J156" s="105">
        <f t="shared" si="16"/>
        <v>0</v>
      </c>
      <c r="K156" s="105">
        <f t="shared" si="17"/>
        <v>-21314240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85</v>
      </c>
      <c r="H157" s="105">
        <f t="shared" si="15"/>
        <v>0</v>
      </c>
      <c r="I157" s="105">
        <f t="shared" si="13"/>
        <v>-13798900</v>
      </c>
      <c r="J157" s="105">
        <f t="shared" si="16"/>
        <v>0</v>
      </c>
      <c r="K157" s="105">
        <f t="shared" si="17"/>
        <v>-13798900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85</v>
      </c>
      <c r="H158" s="105">
        <f t="shared" si="15"/>
        <v>0</v>
      </c>
      <c r="I158" s="105">
        <f t="shared" si="13"/>
        <v>-255076500</v>
      </c>
      <c r="J158" s="105">
        <f t="shared" si="16"/>
        <v>0</v>
      </c>
      <c r="K158" s="105">
        <f t="shared" si="17"/>
        <v>-255076500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83</v>
      </c>
      <c r="H159" s="105">
        <f t="shared" si="15"/>
        <v>0</v>
      </c>
      <c r="I159" s="105">
        <f t="shared" si="13"/>
        <v>-83041500</v>
      </c>
      <c r="J159" s="105">
        <f t="shared" si="16"/>
        <v>0</v>
      </c>
      <c r="K159" s="105">
        <f t="shared" si="17"/>
        <v>-83041500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79</v>
      </c>
      <c r="H160" s="105">
        <f t="shared" si="15"/>
        <v>0</v>
      </c>
      <c r="I160" s="105">
        <f t="shared" si="13"/>
        <v>-7900000</v>
      </c>
      <c r="J160" s="105">
        <f t="shared" si="16"/>
        <v>0</v>
      </c>
      <c r="K160" s="105">
        <f t="shared" si="17"/>
        <v>-7900000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78</v>
      </c>
      <c r="H161" s="105">
        <f t="shared" si="15"/>
        <v>0</v>
      </c>
      <c r="I161" s="105">
        <f t="shared" si="13"/>
        <v>-156000000</v>
      </c>
      <c r="J161" s="105">
        <f t="shared" si="16"/>
        <v>0</v>
      </c>
      <c r="K161" s="105">
        <f t="shared" si="17"/>
        <v>-156000000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78</v>
      </c>
      <c r="H162" s="105">
        <f t="shared" si="15"/>
        <v>0</v>
      </c>
      <c r="I162" s="105">
        <f t="shared" si="13"/>
        <v>-78039000</v>
      </c>
      <c r="J162" s="105">
        <f t="shared" si="16"/>
        <v>0</v>
      </c>
      <c r="K162" s="105">
        <f t="shared" si="17"/>
        <v>-78039000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75</v>
      </c>
      <c r="H163" s="105">
        <f t="shared" si="15"/>
        <v>0</v>
      </c>
      <c r="I163" s="105">
        <f t="shared" si="13"/>
        <v>-375000</v>
      </c>
      <c r="J163" s="105">
        <f t="shared" si="16"/>
        <v>0</v>
      </c>
      <c r="K163" s="105">
        <f t="shared" si="17"/>
        <v>-375000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65</v>
      </c>
      <c r="H164" s="105">
        <f t="shared" si="15"/>
        <v>1</v>
      </c>
      <c r="I164" s="105">
        <f t="shared" si="13"/>
        <v>192000000</v>
      </c>
      <c r="J164" s="105">
        <f t="shared" si="16"/>
        <v>0</v>
      </c>
      <c r="K164" s="105">
        <f t="shared" si="17"/>
        <v>192000000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64</v>
      </c>
      <c r="H165" s="105">
        <f t="shared" si="15"/>
        <v>1</v>
      </c>
      <c r="I165" s="105">
        <f t="shared" si="13"/>
        <v>189000000</v>
      </c>
      <c r="J165" s="105">
        <f t="shared" si="16"/>
        <v>0</v>
      </c>
      <c r="K165" s="105">
        <f t="shared" si="17"/>
        <v>189000000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63</v>
      </c>
      <c r="H166" s="105">
        <f t="shared" si="15"/>
        <v>1</v>
      </c>
      <c r="I166" s="105">
        <f t="shared" si="13"/>
        <v>1259468</v>
      </c>
      <c r="J166" s="105">
        <f t="shared" si="16"/>
        <v>3710204</v>
      </c>
      <c r="K166" s="105">
        <f t="shared" si="17"/>
        <v>-2450736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58</v>
      </c>
      <c r="H167" s="105">
        <f t="shared" si="15"/>
        <v>0</v>
      </c>
      <c r="I167" s="105">
        <f t="shared" si="13"/>
        <v>-174052200</v>
      </c>
      <c r="J167" s="105">
        <f t="shared" si="16"/>
        <v>0</v>
      </c>
      <c r="K167" s="105">
        <f t="shared" si="17"/>
        <v>-174052200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40</v>
      </c>
      <c r="H168" s="105">
        <f t="shared" si="15"/>
        <v>0</v>
      </c>
      <c r="I168" s="105">
        <f t="shared" si="13"/>
        <v>-120036000</v>
      </c>
      <c r="J168" s="105">
        <f t="shared" si="16"/>
        <v>0</v>
      </c>
      <c r="K168" s="105">
        <f t="shared" si="17"/>
        <v>-120036000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32</v>
      </c>
      <c r="H169" s="105">
        <f t="shared" si="15"/>
        <v>1</v>
      </c>
      <c r="I169" s="105">
        <f t="shared" si="13"/>
        <v>672855</v>
      </c>
      <c r="J169" s="105">
        <f t="shared" si="16"/>
        <v>2123965</v>
      </c>
      <c r="K169" s="105">
        <f t="shared" si="17"/>
        <v>-1451110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8</v>
      </c>
      <c r="H170" s="105">
        <f t="shared" si="15"/>
        <v>1</v>
      </c>
      <c r="I170" s="105">
        <f t="shared" si="13"/>
        <v>35000000</v>
      </c>
      <c r="J170" s="105">
        <f t="shared" si="16"/>
        <v>0</v>
      </c>
      <c r="K170" s="105">
        <f t="shared" si="17"/>
        <v>35000000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7</v>
      </c>
      <c r="H171" s="105">
        <f t="shared" si="15"/>
        <v>0</v>
      </c>
      <c r="I171" s="105">
        <f t="shared" si="13"/>
        <v>-35000000</v>
      </c>
      <c r="J171" s="105">
        <f t="shared" si="16"/>
        <v>0</v>
      </c>
      <c r="K171" s="105">
        <f t="shared" si="17"/>
        <v>-35000000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</v>
      </c>
      <c r="H172" s="105">
        <f t="shared" si="15"/>
        <v>1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61637</v>
      </c>
      <c r="C177" s="29">
        <f>SUM(C2:C175)</f>
        <v>7835443</v>
      </c>
      <c r="D177" s="29">
        <f>SUM(D2:D175)</f>
        <v>-7773806</v>
      </c>
      <c r="E177" s="11"/>
      <c r="F177" s="11"/>
      <c r="G177" s="11"/>
      <c r="H177" s="11"/>
      <c r="I177" s="29">
        <f>SUM(I2:I176)</f>
        <v>18759249582</v>
      </c>
      <c r="J177" s="29">
        <f>SUM(J2:J176)</f>
        <v>7582160707</v>
      </c>
      <c r="K177" s="29">
        <f>SUM(K2:K176)</f>
        <v>11177088875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22493105.01438849</v>
      </c>
      <c r="J180" s="29">
        <f>J177/G2</f>
        <v>9091319.7925659474</v>
      </c>
      <c r="K180" s="29">
        <f>K177/G2</f>
        <v>13401785.221822541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856</v>
      </c>
      <c r="D184" s="104">
        <f>D177-D151+D152</f>
        <v>-6577167</v>
      </c>
      <c r="G184" t="s">
        <v>25</v>
      </c>
      <c r="J184">
        <f>J177/I177*1448696</f>
        <v>585537.59517799411</v>
      </c>
      <c r="K184">
        <f>K177/I177*1448696</f>
        <v>863158.40482200577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9" activePane="bottomLeft" state="frozen"/>
      <selection pane="bottomLeft" activeCell="D186" sqref="D186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601</v>
      </c>
      <c r="F2" s="11">
        <f>IF(B2&gt;0,1,0)</f>
        <v>1</v>
      </c>
      <c r="G2" s="11">
        <f>B2*(E2-F2)</f>
        <v>30000000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597</v>
      </c>
      <c r="F3" s="11">
        <f t="shared" ref="F3:F38" si="1">IF(B3&gt;0,1,0)</f>
        <v>1</v>
      </c>
      <c r="G3" s="11">
        <f t="shared" ref="G3:G23" si="2">B3*(E3-F3)</f>
        <v>1788000000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596</v>
      </c>
      <c r="F4" s="11">
        <f t="shared" si="1"/>
        <v>1</v>
      </c>
      <c r="G4" s="11">
        <f t="shared" si="2"/>
        <v>1785000000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596</v>
      </c>
      <c r="F5" s="11">
        <f t="shared" si="1"/>
        <v>1</v>
      </c>
      <c r="G5" s="11">
        <f t="shared" si="2"/>
        <v>8925000000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595</v>
      </c>
      <c r="F6" s="11">
        <f t="shared" si="1"/>
        <v>1</v>
      </c>
      <c r="G6" s="11">
        <f t="shared" si="2"/>
        <v>1782000000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594</v>
      </c>
      <c r="F7" s="11">
        <f t="shared" si="1"/>
        <v>0</v>
      </c>
      <c r="G7" s="11">
        <f t="shared" si="2"/>
        <v>-1782000000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594</v>
      </c>
      <c r="F8" s="11">
        <f t="shared" si="1"/>
        <v>0</v>
      </c>
      <c r="G8" s="11">
        <f t="shared" si="2"/>
        <v>-118800000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594</v>
      </c>
      <c r="F9" s="11">
        <f t="shared" si="1"/>
        <v>1</v>
      </c>
      <c r="G9" s="11">
        <f>B9*(E9-F9)</f>
        <v>1779000000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593</v>
      </c>
      <c r="F10" s="11">
        <f t="shared" si="1"/>
        <v>1</v>
      </c>
      <c r="G10" s="11">
        <f t="shared" si="2"/>
        <v>1776000000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593</v>
      </c>
      <c r="F11" s="11">
        <f t="shared" si="1"/>
        <v>1</v>
      </c>
      <c r="G11" s="11">
        <f t="shared" si="2"/>
        <v>14800000000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590</v>
      </c>
      <c r="F12" s="11">
        <f t="shared" si="1"/>
        <v>1</v>
      </c>
      <c r="G12" s="11">
        <f t="shared" si="2"/>
        <v>588016370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590</v>
      </c>
      <c r="F13" s="11">
        <f t="shared" si="1"/>
        <v>1</v>
      </c>
      <c r="G13" s="11">
        <f t="shared" si="2"/>
        <v>1767000000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590</v>
      </c>
      <c r="F14" s="11">
        <f t="shared" si="1"/>
        <v>1</v>
      </c>
      <c r="G14" s="11">
        <f t="shared" si="2"/>
        <v>701555544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578</v>
      </c>
      <c r="F15" s="11">
        <f t="shared" si="1"/>
        <v>1</v>
      </c>
      <c r="G15" s="11">
        <f t="shared" si="2"/>
        <v>1154000000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566</v>
      </c>
      <c r="F16" s="11">
        <f t="shared" si="1"/>
        <v>1</v>
      </c>
      <c r="G16" s="11">
        <f t="shared" si="2"/>
        <v>1695000000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565</v>
      </c>
      <c r="F17" s="11">
        <f t="shared" si="1"/>
        <v>1</v>
      </c>
      <c r="G17" s="11">
        <f t="shared" si="2"/>
        <v>1692000000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564</v>
      </c>
      <c r="F18" s="11">
        <f t="shared" si="1"/>
        <v>1</v>
      </c>
      <c r="G18" s="11">
        <f t="shared" si="2"/>
        <v>1069700000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549</v>
      </c>
      <c r="F19" s="11">
        <f t="shared" si="1"/>
        <v>1</v>
      </c>
      <c r="G19" s="11">
        <f t="shared" si="2"/>
        <v>440873124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548</v>
      </c>
      <c r="F20" s="11">
        <f t="shared" si="1"/>
        <v>1</v>
      </c>
      <c r="G20" s="11">
        <f t="shared" si="2"/>
        <v>1641000000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542</v>
      </c>
      <c r="F21" s="11">
        <f t="shared" si="1"/>
        <v>1</v>
      </c>
      <c r="G21" s="11">
        <f t="shared" si="2"/>
        <v>270500000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528</v>
      </c>
      <c r="F22" s="11">
        <f t="shared" si="1"/>
        <v>0</v>
      </c>
      <c r="G22" s="11">
        <f t="shared" si="2"/>
        <v>-1584000000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520</v>
      </c>
      <c r="F23" s="11">
        <f t="shared" si="1"/>
        <v>1</v>
      </c>
      <c r="G23" s="11">
        <f t="shared" si="2"/>
        <v>1557000000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520</v>
      </c>
      <c r="F24" s="11">
        <f t="shared" si="1"/>
        <v>1</v>
      </c>
      <c r="G24" s="11">
        <f>B24*(E24-F24)</f>
        <v>327407517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518</v>
      </c>
      <c r="F25" s="11">
        <f t="shared" si="1"/>
        <v>0</v>
      </c>
      <c r="G25" s="11">
        <f t="shared" ref="G25:G30" si="3">B25*(E25-F25)</f>
        <v>-1658066200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516</v>
      </c>
      <c r="F26" s="11">
        <f t="shared" si="1"/>
        <v>0</v>
      </c>
      <c r="G26" s="11">
        <f t="shared" si="3"/>
        <v>-1548464400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514</v>
      </c>
      <c r="F27" s="11">
        <f t="shared" si="1"/>
        <v>1</v>
      </c>
      <c r="G27" s="11">
        <f t="shared" si="3"/>
        <v>513000000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514</v>
      </c>
      <c r="F28" s="11">
        <f t="shared" si="1"/>
        <v>1</v>
      </c>
      <c r="G28" s="11">
        <f t="shared" si="3"/>
        <v>3078000000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514</v>
      </c>
      <c r="F29" s="11">
        <f t="shared" si="1"/>
        <v>1</v>
      </c>
      <c r="G29" s="11">
        <f t="shared" si="3"/>
        <v>2975400000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514</v>
      </c>
      <c r="F30" s="11">
        <f t="shared" si="1"/>
        <v>0</v>
      </c>
      <c r="G30" s="11">
        <f t="shared" si="3"/>
        <v>-2570000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513</v>
      </c>
      <c r="F31" s="11">
        <f t="shared" si="1"/>
        <v>0</v>
      </c>
      <c r="G31" s="11">
        <f>B31*(E31-F31)</f>
        <v>-13338000000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511</v>
      </c>
      <c r="F32" s="11">
        <f t="shared" si="1"/>
        <v>0</v>
      </c>
      <c r="G32" s="11">
        <f>B32*(E32-F32)</f>
        <v>-13388200000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492</v>
      </c>
      <c r="F33" s="11">
        <f t="shared" si="1"/>
        <v>1</v>
      </c>
      <c r="G33" s="11">
        <f>B33*(E33-F33)</f>
        <v>160559455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474</v>
      </c>
      <c r="F34" s="11">
        <f t="shared" si="1"/>
        <v>1</v>
      </c>
      <c r="G34" s="11">
        <f t="shared" ref="G34:G195" si="4">B34*(E34-F34)</f>
        <v>13433200000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474</v>
      </c>
      <c r="F35" s="11">
        <f t="shared" si="1"/>
        <v>1</v>
      </c>
      <c r="G35" s="12">
        <f t="shared" si="4"/>
        <v>5203000000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459</v>
      </c>
      <c r="F36" s="11">
        <f t="shared" si="1"/>
        <v>1</v>
      </c>
      <c r="G36" s="11">
        <f t="shared" si="4"/>
        <v>191765058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459</v>
      </c>
      <c r="F37" s="11">
        <f t="shared" si="1"/>
        <v>0</v>
      </c>
      <c r="G37" s="11">
        <f t="shared" si="4"/>
        <v>-413100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458</v>
      </c>
      <c r="F38" s="11">
        <f t="shared" si="1"/>
        <v>1</v>
      </c>
      <c r="G38" s="12">
        <f t="shared" si="4"/>
        <v>914000000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458</v>
      </c>
      <c r="F39" s="11">
        <f>IF(B39&gt;0,1,0)</f>
        <v>1</v>
      </c>
      <c r="G39" s="11">
        <f t="shared" si="4"/>
        <v>914000000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444</v>
      </c>
      <c r="F40" s="11">
        <f>IF(B40&gt;0,1,0)</f>
        <v>0</v>
      </c>
      <c r="G40" s="11">
        <f t="shared" si="4"/>
        <v>-88800000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444</v>
      </c>
      <c r="F41" s="11">
        <f>IF(B41&gt;0,1,0)</f>
        <v>0</v>
      </c>
      <c r="G41" s="11">
        <f t="shared" si="4"/>
        <v>-275280000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444</v>
      </c>
      <c r="F42" s="11">
        <f t="shared" ref="F42:F195" si="5">IF(B42&gt;0,1,0)</f>
        <v>0</v>
      </c>
      <c r="G42" s="11">
        <f t="shared" si="4"/>
        <v>-53280000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442</v>
      </c>
      <c r="F43" s="11">
        <f t="shared" si="5"/>
        <v>1</v>
      </c>
      <c r="G43" s="11">
        <f t="shared" si="4"/>
        <v>286650000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442</v>
      </c>
      <c r="F44" s="11">
        <f t="shared" si="5"/>
        <v>0</v>
      </c>
      <c r="G44" s="11">
        <f t="shared" si="4"/>
        <v>-2210000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442</v>
      </c>
      <c r="F45" s="11">
        <f t="shared" si="5"/>
        <v>1</v>
      </c>
      <c r="G45" s="11">
        <f t="shared" si="4"/>
        <v>12789000000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438</v>
      </c>
      <c r="F46" s="11">
        <f t="shared" si="5"/>
        <v>0</v>
      </c>
      <c r="G46" s="11">
        <f t="shared" si="4"/>
        <v>-87600000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435</v>
      </c>
      <c r="F47" s="11">
        <f t="shared" si="5"/>
        <v>0</v>
      </c>
      <c r="G47" s="11">
        <f t="shared" si="4"/>
        <v>-87000000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434</v>
      </c>
      <c r="F48" s="11">
        <f t="shared" si="5"/>
        <v>0</v>
      </c>
      <c r="G48" s="11">
        <f t="shared" si="4"/>
        <v>-86800000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429</v>
      </c>
      <c r="F49" s="11">
        <f t="shared" si="5"/>
        <v>1</v>
      </c>
      <c r="G49" s="11">
        <f t="shared" si="4"/>
        <v>1284000000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429</v>
      </c>
      <c r="F50" s="11">
        <f t="shared" si="5"/>
        <v>1</v>
      </c>
      <c r="G50" s="12">
        <f t="shared" si="4"/>
        <v>1284000000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428</v>
      </c>
      <c r="F51" s="11">
        <f t="shared" si="5"/>
        <v>1</v>
      </c>
      <c r="G51" s="11">
        <f t="shared" si="4"/>
        <v>326995319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428</v>
      </c>
      <c r="F52" s="11">
        <f t="shared" si="5"/>
        <v>0</v>
      </c>
      <c r="G52" s="11">
        <f t="shared" si="4"/>
        <v>-85600000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421</v>
      </c>
      <c r="F53" s="11">
        <f t="shared" si="5"/>
        <v>0</v>
      </c>
      <c r="G53" s="11">
        <f t="shared" si="4"/>
        <v>-168610500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412</v>
      </c>
      <c r="F54" s="11">
        <f t="shared" si="5"/>
        <v>0</v>
      </c>
      <c r="G54" s="11">
        <f t="shared" si="4"/>
        <v>-412163152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406</v>
      </c>
      <c r="F55" s="11">
        <f t="shared" si="5"/>
        <v>0</v>
      </c>
      <c r="G55" s="11">
        <f t="shared" si="4"/>
        <v>-16240000000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397</v>
      </c>
      <c r="F56" s="11">
        <f t="shared" si="5"/>
        <v>1</v>
      </c>
      <c r="G56" s="11">
        <f t="shared" si="4"/>
        <v>342798192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370</v>
      </c>
      <c r="F57" s="11">
        <f t="shared" si="5"/>
        <v>0</v>
      </c>
      <c r="G57" s="11">
        <f t="shared" si="4"/>
        <v>-18574000000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369</v>
      </c>
      <c r="F58" s="11">
        <f t="shared" si="5"/>
        <v>0</v>
      </c>
      <c r="G58" s="11">
        <f t="shared" si="4"/>
        <v>-4501984500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366</v>
      </c>
      <c r="F59" s="11">
        <f t="shared" si="5"/>
        <v>1</v>
      </c>
      <c r="G59" s="11">
        <f t="shared" si="4"/>
        <v>195240690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365</v>
      </c>
      <c r="F60" s="11">
        <f t="shared" si="5"/>
        <v>0</v>
      </c>
      <c r="G60" s="11">
        <f t="shared" si="4"/>
        <v>-123370000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363</v>
      </c>
      <c r="F61" s="11">
        <f t="shared" si="5"/>
        <v>0</v>
      </c>
      <c r="G61" s="11">
        <f t="shared" si="4"/>
        <v>-54450000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359</v>
      </c>
      <c r="F62" s="11">
        <f t="shared" si="5"/>
        <v>0</v>
      </c>
      <c r="G62" s="11">
        <f t="shared" si="4"/>
        <v>-35900000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355</v>
      </c>
      <c r="F63" s="11">
        <f t="shared" si="5"/>
        <v>0</v>
      </c>
      <c r="G63" s="11">
        <f t="shared" si="4"/>
        <v>-71000000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355</v>
      </c>
      <c r="F64" s="11">
        <f t="shared" si="5"/>
        <v>0</v>
      </c>
      <c r="G64" s="11">
        <f t="shared" si="4"/>
        <v>-30885000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351</v>
      </c>
      <c r="F65" s="11">
        <f t="shared" si="5"/>
        <v>0</v>
      </c>
      <c r="G65" s="11">
        <f t="shared" si="4"/>
        <v>-9641970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350</v>
      </c>
      <c r="F66" s="11">
        <f t="shared" si="5"/>
        <v>0</v>
      </c>
      <c r="G66" s="11">
        <f t="shared" si="4"/>
        <v>-116900000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345</v>
      </c>
      <c r="F67" s="11">
        <f t="shared" si="5"/>
        <v>0</v>
      </c>
      <c r="G67" s="11">
        <f t="shared" si="4"/>
        <v>-6900000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344</v>
      </c>
      <c r="F68" s="11">
        <f t="shared" si="5"/>
        <v>0</v>
      </c>
      <c r="G68" s="11">
        <f t="shared" si="4"/>
        <v>-103372000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344</v>
      </c>
      <c r="F69" s="11">
        <f t="shared" si="5"/>
        <v>0</v>
      </c>
      <c r="G69" s="11">
        <f t="shared" si="4"/>
        <v>-34400000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339</v>
      </c>
      <c r="F70" s="11">
        <f t="shared" si="5"/>
        <v>0</v>
      </c>
      <c r="G70" s="11">
        <f t="shared" si="4"/>
        <v>-67800000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335</v>
      </c>
      <c r="F71" s="11">
        <f t="shared" si="5"/>
        <v>1</v>
      </c>
      <c r="G71" s="11">
        <f t="shared" si="4"/>
        <v>5139926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335</v>
      </c>
      <c r="F72" s="11">
        <f t="shared" si="5"/>
        <v>1</v>
      </c>
      <c r="G72" s="11">
        <f t="shared" si="4"/>
        <v>1336000000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335</v>
      </c>
      <c r="F73" s="11">
        <f t="shared" si="5"/>
        <v>1</v>
      </c>
      <c r="G73" s="11">
        <f t="shared" si="4"/>
        <v>868400000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335</v>
      </c>
      <c r="F74" s="11">
        <f t="shared" si="5"/>
        <v>1</v>
      </c>
      <c r="G74" s="11">
        <f t="shared" si="4"/>
        <v>1002000000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332</v>
      </c>
      <c r="F75" s="11">
        <f t="shared" si="5"/>
        <v>0</v>
      </c>
      <c r="G75" s="11">
        <f t="shared" si="4"/>
        <v>-66400000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329</v>
      </c>
      <c r="F76" s="11">
        <f t="shared" si="5"/>
        <v>0</v>
      </c>
      <c r="G76" s="11">
        <f t="shared" si="4"/>
        <v>-658230300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329</v>
      </c>
      <c r="F77" s="11">
        <f t="shared" si="5"/>
        <v>0</v>
      </c>
      <c r="G77" s="11">
        <f t="shared" si="4"/>
        <v>-65800000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325</v>
      </c>
      <c r="F78" s="11">
        <f t="shared" si="5"/>
        <v>1</v>
      </c>
      <c r="G78" s="11">
        <f t="shared" si="4"/>
        <v>648000000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317</v>
      </c>
      <c r="F79" s="11">
        <f t="shared" si="5"/>
        <v>0</v>
      </c>
      <c r="G79" s="11">
        <f t="shared" si="4"/>
        <v>-317158500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317</v>
      </c>
      <c r="F80" s="11">
        <f t="shared" si="5"/>
        <v>0</v>
      </c>
      <c r="G80" s="11">
        <f t="shared" si="4"/>
        <v>-44998150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314</v>
      </c>
      <c r="F81" s="11">
        <f t="shared" si="5"/>
        <v>0</v>
      </c>
      <c r="G81" s="11">
        <f t="shared" si="4"/>
        <v>-282757000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304</v>
      </c>
      <c r="F82" s="11">
        <f t="shared" si="5"/>
        <v>1</v>
      </c>
      <c r="G82" s="11">
        <f t="shared" si="4"/>
        <v>24619053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282</v>
      </c>
      <c r="F83" s="11">
        <f t="shared" si="5"/>
        <v>1</v>
      </c>
      <c r="G83" s="11">
        <f t="shared" si="4"/>
        <v>14050000000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281</v>
      </c>
      <c r="F84" s="11">
        <f t="shared" si="5"/>
        <v>1</v>
      </c>
      <c r="G84" s="11">
        <f t="shared" si="4"/>
        <v>8400000000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281</v>
      </c>
      <c r="F85" s="11">
        <f t="shared" si="5"/>
        <v>0</v>
      </c>
      <c r="G85" s="11">
        <f t="shared" si="4"/>
        <v>-20372500000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280</v>
      </c>
      <c r="F86" s="11">
        <f t="shared" si="5"/>
        <v>0</v>
      </c>
      <c r="G86" s="11">
        <f t="shared" si="4"/>
        <v>-78680000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275</v>
      </c>
      <c r="F87" s="11">
        <f t="shared" si="5"/>
        <v>1</v>
      </c>
      <c r="G87" s="11">
        <f t="shared" si="4"/>
        <v>685000000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274</v>
      </c>
      <c r="F88" s="11">
        <f t="shared" si="5"/>
        <v>1</v>
      </c>
      <c r="G88" s="11">
        <f t="shared" si="4"/>
        <v>21386820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269</v>
      </c>
      <c r="F89" s="11">
        <f t="shared" si="5"/>
        <v>1</v>
      </c>
      <c r="G89" s="11">
        <f t="shared" si="4"/>
        <v>4020000000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244</v>
      </c>
      <c r="F90" s="11">
        <f t="shared" si="5"/>
        <v>1</v>
      </c>
      <c r="G90" s="11">
        <f t="shared" si="4"/>
        <v>59497578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215</v>
      </c>
      <c r="F91" s="11">
        <f t="shared" si="5"/>
        <v>1</v>
      </c>
      <c r="G91" s="11">
        <f t="shared" si="4"/>
        <v>58241170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185</v>
      </c>
      <c r="F92" s="11">
        <f t="shared" si="5"/>
        <v>1</v>
      </c>
      <c r="G92" s="11">
        <f t="shared" si="4"/>
        <v>552000000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185</v>
      </c>
      <c r="F93" s="11">
        <f t="shared" si="5"/>
        <v>1</v>
      </c>
      <c r="G93" s="11">
        <f t="shared" si="4"/>
        <v>50486840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184</v>
      </c>
      <c r="F94" s="11">
        <f t="shared" si="5"/>
        <v>1</v>
      </c>
      <c r="G94" s="11">
        <f t="shared" si="4"/>
        <v>1006500000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183</v>
      </c>
      <c r="F95" s="11">
        <f t="shared" si="5"/>
        <v>1</v>
      </c>
      <c r="G95" s="11">
        <f t="shared" si="4"/>
        <v>546000000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182</v>
      </c>
      <c r="F96" s="11">
        <f t="shared" si="5"/>
        <v>1</v>
      </c>
      <c r="G96" s="11">
        <f t="shared" si="4"/>
        <v>543000000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181</v>
      </c>
      <c r="F97" s="11">
        <f t="shared" si="5"/>
        <v>1</v>
      </c>
      <c r="G97" s="11">
        <f t="shared" si="4"/>
        <v>540000000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180</v>
      </c>
      <c r="F98" s="11">
        <f t="shared" si="5"/>
        <v>1</v>
      </c>
      <c r="G98" s="11">
        <f t="shared" si="4"/>
        <v>537000000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179</v>
      </c>
      <c r="F99" s="11">
        <f t="shared" si="5"/>
        <v>1</v>
      </c>
      <c r="G99" s="11">
        <f t="shared" si="4"/>
        <v>534000000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177</v>
      </c>
      <c r="F100" s="11">
        <f t="shared" si="5"/>
        <v>1</v>
      </c>
      <c r="G100" s="11">
        <f t="shared" si="4"/>
        <v>175912000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176</v>
      </c>
      <c r="F101" s="11">
        <f t="shared" si="5"/>
        <v>0</v>
      </c>
      <c r="G101" s="11">
        <f t="shared" si="4"/>
        <v>-349659200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155</v>
      </c>
      <c r="F102" s="11">
        <f t="shared" si="5"/>
        <v>1</v>
      </c>
      <c r="G102" s="11">
        <f t="shared" si="4"/>
        <v>462000000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155</v>
      </c>
      <c r="F103" s="11">
        <f t="shared" si="5"/>
        <v>1</v>
      </c>
      <c r="G103" s="11">
        <f t="shared" si="4"/>
        <v>45507000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141</v>
      </c>
      <c r="F105" s="105">
        <f t="shared" si="5"/>
        <v>1</v>
      </c>
      <c r="G105" s="105">
        <f t="shared" si="4"/>
        <v>8326611020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140</v>
      </c>
      <c r="F106" s="11">
        <f t="shared" si="5"/>
        <v>0</v>
      </c>
      <c r="G106" s="11">
        <f t="shared" si="4"/>
        <v>-1400000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134</v>
      </c>
      <c r="F107" s="11">
        <f t="shared" si="5"/>
        <v>1</v>
      </c>
      <c r="G107" s="11">
        <f t="shared" si="4"/>
        <v>265867000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129</v>
      </c>
      <c r="F108" s="11">
        <f t="shared" si="5"/>
        <v>0</v>
      </c>
      <c r="G108" s="11">
        <f t="shared" si="4"/>
        <v>-7740000000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129</v>
      </c>
      <c r="F109" s="11">
        <f t="shared" si="5"/>
        <v>1</v>
      </c>
      <c r="G109" s="11">
        <f t="shared" si="4"/>
        <v>748800000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128</v>
      </c>
      <c r="F110" s="11">
        <f t="shared" si="5"/>
        <v>1</v>
      </c>
      <c r="G110" s="11">
        <f t="shared" si="4"/>
        <v>381000000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127</v>
      </c>
      <c r="F111" s="11">
        <f t="shared" si="5"/>
        <v>1</v>
      </c>
      <c r="G111" s="11">
        <f t="shared" si="4"/>
        <v>252000000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127</v>
      </c>
      <c r="F112" s="11">
        <f t="shared" si="5"/>
        <v>0</v>
      </c>
      <c r="G112" s="11">
        <f t="shared" si="4"/>
        <v>-635000000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126</v>
      </c>
      <c r="F113" s="11">
        <f t="shared" si="5"/>
        <v>1</v>
      </c>
      <c r="G113" s="11">
        <f t="shared" si="4"/>
        <v>51583500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118</v>
      </c>
      <c r="F114" s="11">
        <f t="shared" si="5"/>
        <v>1</v>
      </c>
      <c r="G114" s="11">
        <f t="shared" si="4"/>
        <v>4914000000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111</v>
      </c>
      <c r="F115" s="11">
        <f t="shared" si="5"/>
        <v>0</v>
      </c>
      <c r="G115" s="11">
        <f t="shared" si="4"/>
        <v>-2775000000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110</v>
      </c>
      <c r="F116" s="11">
        <f t="shared" si="5"/>
        <v>0</v>
      </c>
      <c r="G116" s="11">
        <f t="shared" si="4"/>
        <v>-22000000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108</v>
      </c>
      <c r="F117" s="11">
        <f t="shared" si="5"/>
        <v>0</v>
      </c>
      <c r="G117" s="11">
        <f t="shared" si="4"/>
        <v>-1944000000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107</v>
      </c>
      <c r="F118" s="11">
        <f t="shared" si="5"/>
        <v>0</v>
      </c>
      <c r="G118" s="11">
        <f t="shared" si="4"/>
        <v>-267500000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97</v>
      </c>
      <c r="F119" s="11">
        <f t="shared" si="5"/>
        <v>1</v>
      </c>
      <c r="G119" s="11">
        <f t="shared" si="4"/>
        <v>57120000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95</v>
      </c>
      <c r="F120" s="11">
        <f t="shared" si="5"/>
        <v>1</v>
      </c>
      <c r="G120" s="11">
        <f t="shared" si="4"/>
        <v>12909396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93</v>
      </c>
      <c r="F121" s="11">
        <f t="shared" si="5"/>
        <v>0</v>
      </c>
      <c r="G121" s="11">
        <f t="shared" si="4"/>
        <v>-297683700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92</v>
      </c>
      <c r="F122" s="11">
        <f t="shared" si="5"/>
        <v>1</v>
      </c>
      <c r="G122" s="11">
        <f t="shared" si="4"/>
        <v>1481116000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89</v>
      </c>
      <c r="F123" s="11">
        <f t="shared" si="5"/>
        <v>1</v>
      </c>
      <c r="G123" s="105">
        <f t="shared" si="4"/>
        <v>264000000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89</v>
      </c>
      <c r="F124" s="105">
        <f t="shared" si="5"/>
        <v>1</v>
      </c>
      <c r="G124" s="105">
        <f t="shared" si="4"/>
        <v>177760000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89</v>
      </c>
      <c r="F125" s="105">
        <f t="shared" si="5"/>
        <v>1</v>
      </c>
      <c r="G125" s="105">
        <f t="shared" si="4"/>
        <v>437800000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88</v>
      </c>
      <c r="F126" s="105">
        <f t="shared" si="5"/>
        <v>0</v>
      </c>
      <c r="G126" s="105">
        <f t="shared" si="4"/>
        <v>-1628000000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88</v>
      </c>
      <c r="F127" s="105">
        <f t="shared" si="5"/>
        <v>1</v>
      </c>
      <c r="G127" s="105">
        <f t="shared" si="4"/>
        <v>261000000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88</v>
      </c>
      <c r="F128" s="105">
        <f t="shared" si="5"/>
        <v>0</v>
      </c>
      <c r="G128" s="105">
        <f t="shared" si="4"/>
        <v>-264079200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87</v>
      </c>
      <c r="F129" s="105">
        <f t="shared" si="5"/>
        <v>1</v>
      </c>
      <c r="G129" s="105">
        <f t="shared" si="4"/>
        <v>77400000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87</v>
      </c>
      <c r="F130" s="105">
        <f t="shared" si="5"/>
        <v>0</v>
      </c>
      <c r="G130" s="105">
        <f t="shared" si="4"/>
        <v>-261078300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86</v>
      </c>
      <c r="F131" s="105">
        <f t="shared" si="5"/>
        <v>0</v>
      </c>
      <c r="G131" s="105">
        <f t="shared" si="4"/>
        <v>-258077400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84</v>
      </c>
      <c r="F132" s="105">
        <f t="shared" si="5"/>
        <v>0</v>
      </c>
      <c r="G132" s="105">
        <f t="shared" si="4"/>
        <v>-84042000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84</v>
      </c>
      <c r="F133" s="105">
        <f t="shared" si="5"/>
        <v>1</v>
      </c>
      <c r="G133" s="105">
        <f t="shared" si="4"/>
        <v>8300000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82</v>
      </c>
      <c r="F134" s="105">
        <f t="shared" si="5"/>
        <v>0</v>
      </c>
      <c r="G134" s="105">
        <f t="shared" si="4"/>
        <v>-16400000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81</v>
      </c>
      <c r="F135" s="105">
        <f t="shared" si="5"/>
        <v>0</v>
      </c>
      <c r="G135" s="105">
        <f t="shared" si="4"/>
        <v>-178200000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78</v>
      </c>
      <c r="F136" s="105">
        <f t="shared" si="5"/>
        <v>0</v>
      </c>
      <c r="G136" s="105">
        <f t="shared" si="4"/>
        <v>-70629000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75</v>
      </c>
      <c r="F137" s="105">
        <f t="shared" si="5"/>
        <v>1</v>
      </c>
      <c r="G137" s="105">
        <f t="shared" si="4"/>
        <v>111000000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74</v>
      </c>
      <c r="F138" s="105">
        <f t="shared" si="5"/>
        <v>0</v>
      </c>
      <c r="G138" s="105">
        <f t="shared" si="4"/>
        <v>-74037000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74</v>
      </c>
      <c r="F139" s="105">
        <f t="shared" si="5"/>
        <v>0</v>
      </c>
      <c r="G139" s="105">
        <f t="shared" si="4"/>
        <v>-27010000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72</v>
      </c>
      <c r="F140" s="105">
        <f t="shared" si="5"/>
        <v>1</v>
      </c>
      <c r="G140" s="105">
        <f t="shared" si="4"/>
        <v>1633000000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71</v>
      </c>
      <c r="F141" s="105">
        <f t="shared" si="5"/>
        <v>1</v>
      </c>
      <c r="G141" s="105">
        <f t="shared" si="4"/>
        <v>126000000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69</v>
      </c>
      <c r="F142" s="105">
        <f t="shared" si="5"/>
        <v>1</v>
      </c>
      <c r="G142" s="105">
        <f t="shared" si="4"/>
        <v>13600000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69</v>
      </c>
      <c r="F143" s="105">
        <f t="shared" si="5"/>
        <v>0</v>
      </c>
      <c r="G143" s="105">
        <f t="shared" si="4"/>
        <v>-220862100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68</v>
      </c>
      <c r="F144" s="105">
        <f t="shared" si="5"/>
        <v>0</v>
      </c>
      <c r="G144" s="105">
        <f t="shared" si="4"/>
        <v>-205421200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67</v>
      </c>
      <c r="F145" s="105">
        <f t="shared" si="5"/>
        <v>1</v>
      </c>
      <c r="G145" s="105">
        <f t="shared" si="4"/>
        <v>4787178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64</v>
      </c>
      <c r="F146" s="105">
        <f t="shared" si="5"/>
        <v>0</v>
      </c>
      <c r="G146" s="105">
        <f t="shared" si="4"/>
        <v>-192057600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63</v>
      </c>
      <c r="F147" s="105">
        <f t="shared" si="5"/>
        <v>0</v>
      </c>
      <c r="G147" s="105">
        <f t="shared" si="4"/>
        <v>-189088200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63</v>
      </c>
      <c r="F148" s="105">
        <f t="shared" si="5"/>
        <v>0</v>
      </c>
      <c r="G148" s="105">
        <f t="shared" si="4"/>
        <v>-13665330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62</v>
      </c>
      <c r="F149" s="105">
        <f t="shared" si="5"/>
        <v>0</v>
      </c>
      <c r="G149" s="105">
        <f t="shared" si="4"/>
        <v>-186055800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61</v>
      </c>
      <c r="F150" s="105">
        <f t="shared" si="5"/>
        <v>1</v>
      </c>
      <c r="G150" s="105">
        <f t="shared" si="4"/>
        <v>354000000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48</v>
      </c>
      <c r="F151" s="105">
        <f t="shared" si="5"/>
        <v>1</v>
      </c>
      <c r="G151" s="105">
        <f t="shared" si="4"/>
        <v>799000000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48</v>
      </c>
      <c r="F152" s="105">
        <f t="shared" si="5"/>
        <v>0</v>
      </c>
      <c r="G152" s="105">
        <f t="shared" si="4"/>
        <v>-48000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47</v>
      </c>
      <c r="F153" s="105">
        <f t="shared" si="5"/>
        <v>1</v>
      </c>
      <c r="G153" s="105">
        <f t="shared" si="4"/>
        <v>138000000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47</v>
      </c>
      <c r="F154" s="105">
        <f t="shared" si="5"/>
        <v>0</v>
      </c>
      <c r="G154" s="105">
        <f t="shared" si="4"/>
        <v>-846517000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47</v>
      </c>
      <c r="F155" s="105">
        <f t="shared" si="5"/>
        <v>0</v>
      </c>
      <c r="G155" s="105">
        <f t="shared" si="4"/>
        <v>-733200000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47</v>
      </c>
      <c r="F156" s="105">
        <f t="shared" si="5"/>
        <v>0</v>
      </c>
      <c r="G156" s="105">
        <f t="shared" si="4"/>
        <v>-65823500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47</v>
      </c>
      <c r="F157" s="105">
        <f t="shared" si="5"/>
        <v>0</v>
      </c>
      <c r="G157" s="105">
        <f t="shared" si="4"/>
        <v>-235000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42</v>
      </c>
      <c r="F158" s="105">
        <f t="shared" si="5"/>
        <v>1</v>
      </c>
      <c r="G158" s="105">
        <f t="shared" si="4"/>
        <v>123000000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41</v>
      </c>
      <c r="F159" s="105">
        <f t="shared" si="5"/>
        <v>1</v>
      </c>
      <c r="G159" s="105">
        <f t="shared" si="4"/>
        <v>40000000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40</v>
      </c>
      <c r="F160" s="105">
        <f t="shared" si="5"/>
        <v>0</v>
      </c>
      <c r="G160" s="105">
        <f t="shared" si="4"/>
        <v>-180000000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40</v>
      </c>
      <c r="F161" s="105">
        <f t="shared" si="5"/>
        <v>1</v>
      </c>
      <c r="G161" s="105">
        <f t="shared" si="4"/>
        <v>117000000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40</v>
      </c>
      <c r="F162" s="105">
        <f t="shared" si="5"/>
        <v>0</v>
      </c>
      <c r="G162" s="105">
        <f t="shared" si="4"/>
        <v>-120000000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39</v>
      </c>
      <c r="F163" s="105">
        <f t="shared" si="5"/>
        <v>1</v>
      </c>
      <c r="G163" s="105">
        <f t="shared" si="4"/>
        <v>3540270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33</v>
      </c>
      <c r="F164" s="105">
        <f t="shared" si="5"/>
        <v>1</v>
      </c>
      <c r="G164" s="105">
        <f t="shared" si="4"/>
        <v>37120000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32</v>
      </c>
      <c r="F165" s="105">
        <f t="shared" si="5"/>
        <v>0</v>
      </c>
      <c r="G165" s="105">
        <f t="shared" si="4"/>
        <v>-16843200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29</v>
      </c>
      <c r="F166" s="105">
        <f t="shared" si="5"/>
        <v>0</v>
      </c>
      <c r="G166" s="105">
        <f t="shared" si="4"/>
        <v>-5800000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27</v>
      </c>
      <c r="F167" s="105">
        <f t="shared" si="5"/>
        <v>1</v>
      </c>
      <c r="G167" s="105">
        <f t="shared" si="4"/>
        <v>20410000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27</v>
      </c>
      <c r="F168" s="105">
        <f t="shared" si="5"/>
        <v>0</v>
      </c>
      <c r="G168" s="105">
        <f t="shared" si="4"/>
        <v>-5400000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26</v>
      </c>
      <c r="F169" s="105">
        <f t="shared" si="5"/>
        <v>0</v>
      </c>
      <c r="G169" s="105">
        <f t="shared" si="4"/>
        <v>-11700000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26</v>
      </c>
      <c r="F170" s="105">
        <f t="shared" si="5"/>
        <v>1</v>
      </c>
      <c r="G170" s="105">
        <f t="shared" si="4"/>
        <v>75000000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26</v>
      </c>
      <c r="F171" s="105">
        <f t="shared" si="5"/>
        <v>0</v>
      </c>
      <c r="G171" s="105">
        <f t="shared" si="4"/>
        <v>-910000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25</v>
      </c>
      <c r="F172" s="105">
        <f t="shared" si="5"/>
        <v>1</v>
      </c>
      <c r="G172" s="105">
        <f t="shared" si="4"/>
        <v>60000000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24</v>
      </c>
      <c r="F173" s="105">
        <f t="shared" si="5"/>
        <v>0</v>
      </c>
      <c r="G173" s="105">
        <f t="shared" si="4"/>
        <v>-3135360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19</v>
      </c>
      <c r="F174" s="105">
        <f t="shared" si="5"/>
        <v>0</v>
      </c>
      <c r="G174" s="105">
        <f t="shared" si="4"/>
        <v>-91200000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19</v>
      </c>
      <c r="F175" s="105">
        <f t="shared" si="5"/>
        <v>0</v>
      </c>
      <c r="G175" s="105">
        <f t="shared" si="4"/>
        <v>-6080000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19</v>
      </c>
      <c r="F176" s="105">
        <f t="shared" si="5"/>
        <v>0</v>
      </c>
      <c r="G176" s="105">
        <f t="shared" si="4"/>
        <v>-9375303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9</v>
      </c>
      <c r="F177" s="105">
        <f t="shared" si="5"/>
        <v>0</v>
      </c>
      <c r="G177" s="105">
        <f t="shared" si="4"/>
        <v>-720000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9</v>
      </c>
      <c r="F178" s="105">
        <f t="shared" si="5"/>
        <v>0</v>
      </c>
      <c r="G178" s="105">
        <f t="shared" si="4"/>
        <v>-900000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8</v>
      </c>
      <c r="F179" s="105">
        <f t="shared" si="5"/>
        <v>1</v>
      </c>
      <c r="G179" s="105">
        <f t="shared" si="4"/>
        <v>100597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6</v>
      </c>
      <c r="F180" s="105">
        <f t="shared" si="5"/>
        <v>0</v>
      </c>
      <c r="G180" s="105">
        <f t="shared" si="4"/>
        <v>-234180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2</v>
      </c>
      <c r="E181" s="105">
        <f t="shared" ref="E181:E195" si="9">D181+E182</f>
        <v>4</v>
      </c>
      <c r="F181" s="105">
        <f t="shared" si="5"/>
        <v>0</v>
      </c>
      <c r="G181" s="105">
        <f t="shared" si="4"/>
        <v>-128000</v>
      </c>
    </row>
    <row r="182" spans="1:7">
      <c r="A182" s="105" t="s">
        <v>4034</v>
      </c>
      <c r="B182" s="38">
        <v>-100000</v>
      </c>
      <c r="C182" s="73" t="s">
        <v>158</v>
      </c>
      <c r="D182" s="105">
        <v>1</v>
      </c>
      <c r="E182" s="105">
        <f t="shared" si="9"/>
        <v>2</v>
      </c>
      <c r="F182" s="105">
        <f t="shared" si="5"/>
        <v>0</v>
      </c>
      <c r="G182" s="105">
        <f t="shared" si="4"/>
        <v>-200000</v>
      </c>
    </row>
    <row r="183" spans="1:7">
      <c r="A183" s="105" t="s">
        <v>4036</v>
      </c>
      <c r="B183" s="38">
        <v>-20000</v>
      </c>
      <c r="C183" s="73" t="s">
        <v>4037</v>
      </c>
      <c r="D183" s="105">
        <v>1</v>
      </c>
      <c r="E183" s="105">
        <f t="shared" si="9"/>
        <v>1</v>
      </c>
      <c r="F183" s="105">
        <f t="shared" si="5"/>
        <v>0</v>
      </c>
      <c r="G183" s="105">
        <f t="shared" si="4"/>
        <v>-20000</v>
      </c>
    </row>
    <row r="184" spans="1:7">
      <c r="A184" s="105" t="s">
        <v>25</v>
      </c>
      <c r="B184" s="38"/>
      <c r="C184" s="73"/>
      <c r="D184" s="105"/>
      <c r="E184" s="105">
        <f t="shared" si="9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9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9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194897</v>
      </c>
      <c r="C196" s="11"/>
      <c r="D196" s="11"/>
      <c r="E196" s="11"/>
      <c r="F196" s="11"/>
      <c r="G196" s="29">
        <f>SUM(G105:G195)</f>
        <v>1723068588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12220344.595744681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opLeftCell="J7" zoomScaleNormal="100" workbookViewId="0">
      <selection activeCell="P29" sqref="P2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194897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-7773806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92695776</v>
      </c>
      <c r="G19" s="29">
        <f t="shared" si="0"/>
        <v>12545312.582230002</v>
      </c>
      <c r="H19" s="11"/>
      <c r="K19" s="2" t="s">
        <v>85</v>
      </c>
      <c r="L19" s="43">
        <f>-مرداد97!D64</f>
        <v>-2798846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2798846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90329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4031</v>
      </c>
      <c r="N28" s="119">
        <f>O28*P28</f>
        <v>54722347</v>
      </c>
      <c r="O28" s="105">
        <v>19127</v>
      </c>
      <c r="P28" s="105">
        <v>2861</v>
      </c>
      <c r="Q28" s="38">
        <v>7374117</v>
      </c>
      <c r="R28" s="118" t="s">
        <v>3961</v>
      </c>
      <c r="S28" s="118">
        <v>16</v>
      </c>
      <c r="T28" s="118" t="s">
        <v>4015</v>
      </c>
      <c r="U28" s="119">
        <f t="shared" ref="U28:U29" si="4">Q28*0.02*S28/31</f>
        <v>76119.917419354839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/>
      <c r="N29" s="119"/>
      <c r="O29" s="105"/>
      <c r="P29" s="105"/>
      <c r="Q29" s="38">
        <v>17804833</v>
      </c>
      <c r="R29" s="118" t="s">
        <v>3994</v>
      </c>
      <c r="S29" s="118">
        <f>S28-7</f>
        <v>9</v>
      </c>
      <c r="T29" s="118" t="s">
        <v>4016</v>
      </c>
      <c r="U29" s="119">
        <f t="shared" si="4"/>
        <v>103382.9012903226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05"/>
      <c r="N30" s="105"/>
      <c r="Q30" s="38">
        <v>23955916</v>
      </c>
      <c r="R30" s="118" t="s">
        <v>4012</v>
      </c>
      <c r="S30" s="118">
        <f>S29-5</f>
        <v>4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118"/>
      <c r="R31" s="118"/>
      <c r="S31" s="118"/>
      <c r="T31" s="118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119">
        <f>SUM(N28:N33)-SUM(Q28:Q30)</f>
        <v>5587481</v>
      </c>
      <c r="R32" s="118"/>
      <c r="S32" s="118"/>
      <c r="T32" s="118"/>
      <c r="U32" t="s">
        <v>25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5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</row>
    <row r="36" spans="1:20">
      <c r="A36" s="61">
        <v>98</v>
      </c>
      <c r="B36" s="11">
        <v>34</v>
      </c>
      <c r="C36" s="3">
        <f t="shared" ref="C36:C62" si="6">C35*$K$2</f>
        <v>4498230.5822681794</v>
      </c>
      <c r="D36" s="3">
        <f t="shared" ref="D36:D62" si="7">D35*$K$2</f>
        <v>3654042.1031301799</v>
      </c>
      <c r="E36" s="3">
        <f t="shared" si="5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  <c r="T36" t="s">
        <v>25</v>
      </c>
    </row>
    <row r="37" spans="1:20">
      <c r="A37" s="61">
        <v>98</v>
      </c>
      <c r="B37" s="11">
        <v>35</v>
      </c>
      <c r="C37" s="3">
        <f t="shared" si="6"/>
        <v>4543212.888090861</v>
      </c>
      <c r="D37" s="3">
        <f t="shared" si="7"/>
        <v>3690582.5241614818</v>
      </c>
      <c r="E37" s="3">
        <f t="shared" si="5"/>
        <v>167019952.57663357</v>
      </c>
      <c r="F37" s="3"/>
      <c r="G37" s="11"/>
      <c r="H37" s="11"/>
      <c r="K37" s="2" t="s">
        <v>598</v>
      </c>
      <c r="L37" s="3">
        <f>SUM(L16:L34)</f>
        <v>92695776</v>
      </c>
      <c r="M37" s="2"/>
      <c r="N37" s="3">
        <f>SUM(N16:N35)</f>
        <v>175202746</v>
      </c>
      <c r="Q37" t="s">
        <v>25</v>
      </c>
    </row>
    <row r="38" spans="1:20">
      <c r="A38" s="61">
        <v>98</v>
      </c>
      <c r="B38" s="11">
        <v>36</v>
      </c>
      <c r="C38" s="3">
        <f t="shared" si="6"/>
        <v>4588645.0169717697</v>
      </c>
      <c r="D38" s="3">
        <f t="shared" si="7"/>
        <v>3727488.3494030968</v>
      </c>
      <c r="E38" s="46">
        <f t="shared" si="5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-6428909</v>
      </c>
      <c r="O38" t="s">
        <v>25</v>
      </c>
      <c r="Q38" t="s">
        <v>25</v>
      </c>
    </row>
    <row r="39" spans="1:20">
      <c r="A39" s="62">
        <v>99</v>
      </c>
      <c r="B39" s="11">
        <v>37</v>
      </c>
      <c r="C39" s="44">
        <f t="shared" si="6"/>
        <v>4634531.4671414876</v>
      </c>
      <c r="D39" s="3">
        <f t="shared" si="7"/>
        <v>3764763.232897128</v>
      </c>
      <c r="E39" s="3">
        <f t="shared" si="5"/>
        <v>175515706.695894</v>
      </c>
      <c r="F39" s="3"/>
      <c r="G39" s="11"/>
      <c r="H39" s="11"/>
      <c r="K39" s="56" t="s">
        <v>716</v>
      </c>
      <c r="L39" s="1">
        <f>L37+N7</f>
        <v>149695776</v>
      </c>
      <c r="M39" s="3"/>
      <c r="N39" s="2"/>
    </row>
    <row r="40" spans="1:20">
      <c r="A40" s="62">
        <v>99</v>
      </c>
      <c r="B40" s="11">
        <v>38</v>
      </c>
      <c r="C40" s="44">
        <f t="shared" si="6"/>
        <v>4680876.7818129025</v>
      </c>
      <c r="D40" s="3">
        <f t="shared" si="7"/>
        <v>3802410.8652260993</v>
      </c>
      <c r="E40" s="3">
        <f t="shared" si="5"/>
        <v>179904486.74639872</v>
      </c>
      <c r="F40" s="3"/>
      <c r="G40" s="11"/>
      <c r="H40" s="11"/>
    </row>
    <row r="41" spans="1:20">
      <c r="A41" s="62">
        <v>99</v>
      </c>
      <c r="B41" s="11">
        <v>39</v>
      </c>
      <c r="C41" s="44">
        <f t="shared" si="6"/>
        <v>4727685.5496310312</v>
      </c>
      <c r="D41" s="3">
        <f t="shared" si="7"/>
        <v>3840434.9738783604</v>
      </c>
      <c r="E41" s="3">
        <f t="shared" si="5"/>
        <v>184389827.05707937</v>
      </c>
      <c r="F41" s="3"/>
      <c r="G41" s="11"/>
      <c r="H41" s="11"/>
      <c r="M41" s="25"/>
      <c r="O41" s="22"/>
      <c r="Q41" s="118" t="s">
        <v>1151</v>
      </c>
      <c r="R41" s="118"/>
    </row>
    <row r="42" spans="1:20">
      <c r="A42" s="62">
        <v>99</v>
      </c>
      <c r="B42" s="11">
        <v>40</v>
      </c>
      <c r="C42" s="49">
        <f t="shared" si="6"/>
        <v>4774962.4051273419</v>
      </c>
      <c r="D42" s="3">
        <f t="shared" si="7"/>
        <v>3878839.323617144</v>
      </c>
      <c r="E42" s="3">
        <f t="shared" si="5"/>
        <v>188973746.67973119</v>
      </c>
      <c r="F42" s="3"/>
      <c r="G42" s="11"/>
      <c r="H42" s="11"/>
      <c r="M42" s="25"/>
      <c r="Q42" s="118" t="s">
        <v>267</v>
      </c>
      <c r="R42" s="118" t="s">
        <v>1166</v>
      </c>
    </row>
    <row r="43" spans="1:20">
      <c r="A43" s="62">
        <v>99</v>
      </c>
      <c r="B43" s="11">
        <v>41</v>
      </c>
      <c r="C43" s="49">
        <f t="shared" si="6"/>
        <v>4822712.0291786157</v>
      </c>
      <c r="D43" s="3">
        <f t="shared" si="7"/>
        <v>3917627.7168533155</v>
      </c>
      <c r="E43" s="3">
        <f t="shared" si="5"/>
        <v>193658305.9256511</v>
      </c>
      <c r="F43" s="3"/>
      <c r="G43" s="11"/>
      <c r="H43" s="11"/>
      <c r="M43" s="26" t="s">
        <v>25</v>
      </c>
      <c r="Q43" s="14">
        <v>125000</v>
      </c>
      <c r="R43" s="118" t="s">
        <v>1167</v>
      </c>
    </row>
    <row r="44" spans="1:20">
      <c r="A44" s="62">
        <v>99</v>
      </c>
      <c r="B44" s="11">
        <v>42</v>
      </c>
      <c r="C44" s="49">
        <f t="shared" si="6"/>
        <v>4870939.1494704019</v>
      </c>
      <c r="D44" s="3">
        <f t="shared" si="7"/>
        <v>3956803.9940218488</v>
      </c>
      <c r="E44" s="3">
        <f t="shared" si="5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4">
        <v>-6000000</v>
      </c>
      <c r="R44" s="118" t="s">
        <v>1168</v>
      </c>
    </row>
    <row r="45" spans="1:20">
      <c r="A45" s="62">
        <v>99</v>
      </c>
      <c r="B45" s="11">
        <v>43</v>
      </c>
      <c r="C45" s="50">
        <f t="shared" si="6"/>
        <v>4919648.5409651063</v>
      </c>
      <c r="D45" s="3">
        <f t="shared" si="7"/>
        <v>3996372.0339620672</v>
      </c>
      <c r="E45" s="3">
        <f t="shared" si="5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4">
        <f>مرداد97!C24</f>
        <v>7835443</v>
      </c>
      <c r="R45" s="118" t="s">
        <v>1169</v>
      </c>
    </row>
    <row r="46" spans="1:20">
      <c r="A46" s="62">
        <v>99</v>
      </c>
      <c r="B46" s="11">
        <v>44</v>
      </c>
      <c r="C46" s="50">
        <f t="shared" si="6"/>
        <v>4968845.0263747573</v>
      </c>
      <c r="D46" s="3">
        <f t="shared" si="7"/>
        <v>4036335.7543016877</v>
      </c>
      <c r="E46" s="3">
        <f t="shared" si="5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4">
        <v>57600000</v>
      </c>
      <c r="R46" s="56" t="s">
        <v>3763</v>
      </c>
    </row>
    <row r="47" spans="1:20">
      <c r="A47" s="62">
        <v>99</v>
      </c>
      <c r="B47" s="11">
        <v>45</v>
      </c>
      <c r="C47" s="50">
        <f t="shared" si="6"/>
        <v>5018533.4766385052</v>
      </c>
      <c r="D47" s="3">
        <f t="shared" si="7"/>
        <v>4076699.1118447045</v>
      </c>
      <c r="E47" s="3">
        <f t="shared" si="5"/>
        <v>213445636.6252808</v>
      </c>
      <c r="F47" s="3"/>
      <c r="G47" s="11"/>
      <c r="H47" s="11"/>
      <c r="K47" s="1" t="s">
        <v>306</v>
      </c>
      <c r="L47" s="1">
        <v>80000</v>
      </c>
      <c r="Q47" s="14">
        <v>2000000</v>
      </c>
      <c r="R47" s="56" t="s">
        <v>1170</v>
      </c>
    </row>
    <row r="48" spans="1:20">
      <c r="A48" s="64">
        <v>99</v>
      </c>
      <c r="B48" s="64">
        <v>46</v>
      </c>
      <c r="C48" s="65">
        <f t="shared" si="6"/>
        <v>5068718.8114048904</v>
      </c>
      <c r="D48" s="65">
        <f t="shared" si="7"/>
        <v>4117466.1029631514</v>
      </c>
      <c r="E48" s="65">
        <f t="shared" si="5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P48" t="s">
        <v>4001</v>
      </c>
      <c r="Q48" s="123"/>
      <c r="R48" s="56"/>
    </row>
    <row r="49" spans="1:18">
      <c r="A49" s="62">
        <v>99</v>
      </c>
      <c r="B49" s="11">
        <v>47</v>
      </c>
      <c r="C49" s="3">
        <f t="shared" si="6"/>
        <v>5119405.9995189393</v>
      </c>
      <c r="D49" s="3">
        <f t="shared" si="7"/>
        <v>4158640.7639927831</v>
      </c>
      <c r="E49" s="3">
        <f t="shared" si="5"/>
        <v>223999883.34307885</v>
      </c>
      <c r="F49" s="3"/>
      <c r="G49" s="11"/>
      <c r="H49" s="11"/>
      <c r="K49" s="31" t="s">
        <v>308</v>
      </c>
      <c r="L49" s="1">
        <v>300000</v>
      </c>
      <c r="Q49" s="123">
        <v>2000000</v>
      </c>
      <c r="R49" s="56" t="s">
        <v>1171</v>
      </c>
    </row>
    <row r="50" spans="1:18">
      <c r="A50" s="62">
        <v>99</v>
      </c>
      <c r="B50" s="11">
        <v>48</v>
      </c>
      <c r="C50" s="51">
        <f t="shared" si="6"/>
        <v>5170600.0595141286</v>
      </c>
      <c r="D50" s="51">
        <f t="shared" si="7"/>
        <v>4200227.1716327108</v>
      </c>
      <c r="E50" s="52">
        <f t="shared" si="5"/>
        <v>229450253.89782187</v>
      </c>
      <c r="F50" s="51"/>
      <c r="G50" s="11"/>
      <c r="H50" s="11"/>
      <c r="K50" s="31" t="s">
        <v>309</v>
      </c>
      <c r="L50" s="1">
        <v>100000</v>
      </c>
      <c r="P50" t="s">
        <v>4001</v>
      </c>
      <c r="Q50" s="123">
        <v>4000000</v>
      </c>
      <c r="R50" s="56" t="s">
        <v>4002</v>
      </c>
    </row>
    <row r="51" spans="1:18">
      <c r="A51" s="63">
        <v>1400</v>
      </c>
      <c r="B51" s="11">
        <v>49</v>
      </c>
      <c r="C51" s="44">
        <f t="shared" si="6"/>
        <v>5222306.0601092698</v>
      </c>
      <c r="D51" s="3">
        <f t="shared" si="7"/>
        <v>4242229.4433490383</v>
      </c>
      <c r="E51" s="3">
        <f t="shared" si="5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2500000</v>
      </c>
      <c r="R51" s="56" t="s">
        <v>1162</v>
      </c>
    </row>
    <row r="52" spans="1:18">
      <c r="A52" s="63">
        <v>1400</v>
      </c>
      <c r="B52" s="11">
        <v>50</v>
      </c>
      <c r="C52" s="44">
        <f t="shared" si="6"/>
        <v>5274529.1207103627</v>
      </c>
      <c r="D52" s="3">
        <f t="shared" si="7"/>
        <v>4284651.7377825286</v>
      </c>
      <c r="E52" s="3">
        <f t="shared" si="5"/>
        <v>240709599.68731713</v>
      </c>
      <c r="F52" s="3"/>
      <c r="G52" s="11"/>
      <c r="H52" s="11"/>
      <c r="K52" s="18" t="s">
        <v>311</v>
      </c>
      <c r="L52" s="18">
        <v>300000</v>
      </c>
      <c r="Q52" s="123">
        <v>3000000</v>
      </c>
      <c r="R52" s="56" t="s">
        <v>3953</v>
      </c>
    </row>
    <row r="53" spans="1:18">
      <c r="A53" s="63">
        <v>1400</v>
      </c>
      <c r="B53" s="11">
        <v>51</v>
      </c>
      <c r="C53" s="44">
        <f t="shared" si="6"/>
        <v>5327274.4119174667</v>
      </c>
      <c r="D53" s="3">
        <f t="shared" si="7"/>
        <v>4327498.2551603541</v>
      </c>
      <c r="E53" s="3">
        <f t="shared" si="5"/>
        <v>246523567.83782059</v>
      </c>
      <c r="F53" s="3"/>
      <c r="G53" s="11"/>
      <c r="H53" s="11"/>
      <c r="K53" s="32" t="s">
        <v>312</v>
      </c>
      <c r="L53" s="1">
        <v>200000</v>
      </c>
      <c r="Q53" s="14"/>
      <c r="R53" s="56"/>
    </row>
    <row r="54" spans="1:18">
      <c r="A54" s="63">
        <v>1400</v>
      </c>
      <c r="B54" s="11">
        <v>52</v>
      </c>
      <c r="C54" s="49">
        <f t="shared" si="6"/>
        <v>5380547.1560366414</v>
      </c>
      <c r="D54" s="3">
        <f t="shared" si="7"/>
        <v>4370773.2377119577</v>
      </c>
      <c r="E54" s="3">
        <f t="shared" si="5"/>
        <v>252463813.11290169</v>
      </c>
      <c r="F54" s="3"/>
      <c r="G54" s="11"/>
      <c r="H54" s="11"/>
      <c r="K54" s="32" t="s">
        <v>313</v>
      </c>
      <c r="L54" s="1">
        <v>20000</v>
      </c>
      <c r="Q54" s="123"/>
      <c r="R54" s="56"/>
    </row>
    <row r="55" spans="1:18">
      <c r="A55" s="63">
        <v>1400</v>
      </c>
      <c r="B55" s="11">
        <v>53</v>
      </c>
      <c r="C55" s="49">
        <f t="shared" si="6"/>
        <v>5434352.6275970079</v>
      </c>
      <c r="D55" s="3">
        <f t="shared" si="7"/>
        <v>4414480.970089077</v>
      </c>
      <c r="E55" s="3">
        <f t="shared" si="5"/>
        <v>258532961.03266767</v>
      </c>
      <c r="F55" s="3"/>
      <c r="G55" s="11"/>
      <c r="H55" s="11"/>
      <c r="K55" s="32" t="s">
        <v>315</v>
      </c>
      <c r="L55" s="1">
        <v>50000</v>
      </c>
      <c r="Q55" s="123"/>
      <c r="R55" s="56"/>
    </row>
    <row r="56" spans="1:18">
      <c r="A56" s="63">
        <v>1400</v>
      </c>
      <c r="B56" s="11">
        <v>54</v>
      </c>
      <c r="C56" s="49">
        <f t="shared" si="6"/>
        <v>5488696.1538729779</v>
      </c>
      <c r="D56" s="3">
        <f t="shared" si="7"/>
        <v>4458625.7797899675</v>
      </c>
      <c r="E56" s="3">
        <f t="shared" si="5"/>
        <v>264733690.62740406</v>
      </c>
      <c r="F56" s="3"/>
      <c r="G56" s="11"/>
      <c r="H56" s="11"/>
      <c r="K56" s="32" t="s">
        <v>316</v>
      </c>
      <c r="L56" s="1">
        <v>90000</v>
      </c>
      <c r="Q56" s="123"/>
      <c r="R56" s="56"/>
    </row>
    <row r="57" spans="1:18">
      <c r="A57" s="63">
        <v>1400</v>
      </c>
      <c r="B57" s="11">
        <v>55</v>
      </c>
      <c r="C57" s="50">
        <f t="shared" si="6"/>
        <v>5543583.1154117081</v>
      </c>
      <c r="D57" s="3">
        <f t="shared" si="7"/>
        <v>4503212.0375878671</v>
      </c>
      <c r="E57" s="3">
        <f t="shared" si="5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6"/>
        <v>5599018.9465658255</v>
      </c>
      <c r="D58" s="3">
        <f t="shared" si="7"/>
        <v>4548244.1579637462</v>
      </c>
      <c r="E58" s="3">
        <f t="shared" si="5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6"/>
        <v>5655009.1360314842</v>
      </c>
      <c r="D59" s="3">
        <f t="shared" si="7"/>
        <v>4593726.5995433833</v>
      </c>
      <c r="E59" s="3">
        <f t="shared" si="5"/>
        <v>284152985.25355631</v>
      </c>
      <c r="F59" s="3"/>
      <c r="G59" s="11"/>
      <c r="H59" s="11"/>
      <c r="K59" s="32" t="s">
        <v>318</v>
      </c>
      <c r="L59" s="1">
        <v>15000</v>
      </c>
      <c r="Q59" s="119">
        <f>SUM(Q43:Q57)</f>
        <v>73060443</v>
      </c>
      <c r="R59" s="56" t="s">
        <v>1173</v>
      </c>
    </row>
    <row r="60" spans="1:18">
      <c r="A60" s="63">
        <v>1400</v>
      </c>
      <c r="B60" s="11">
        <v>58</v>
      </c>
      <c r="C60" s="3">
        <f t="shared" si="6"/>
        <v>5711559.227391799</v>
      </c>
      <c r="D60" s="3">
        <f t="shared" si="7"/>
        <v>4639663.8655388169</v>
      </c>
      <c r="E60" s="3">
        <f t="shared" si="5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6"/>
        <v>5768674.819665717</v>
      </c>
      <c r="D61" s="3">
        <f t="shared" si="7"/>
        <v>4686060.5041942047</v>
      </c>
      <c r="E61" s="3">
        <f t="shared" si="5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6"/>
        <v>5826361.5678623738</v>
      </c>
      <c r="D62" s="3">
        <f t="shared" si="7"/>
        <v>4732921.1092361463</v>
      </c>
      <c r="E62" s="46">
        <f t="shared" si="5"/>
        <v>304858328.16983503</v>
      </c>
      <c r="F62" s="3"/>
      <c r="G62" s="11"/>
      <c r="H62" s="11"/>
      <c r="K62" s="32" t="s">
        <v>322</v>
      </c>
      <c r="L62" s="1">
        <v>150000</v>
      </c>
    </row>
    <row r="63" spans="1:18">
      <c r="E63" s="26"/>
      <c r="K63" s="32" t="s">
        <v>324</v>
      </c>
      <c r="L63" s="1">
        <v>75000</v>
      </c>
    </row>
    <row r="64" spans="1:18">
      <c r="E64" s="26"/>
      <c r="K64" s="32" t="s">
        <v>314</v>
      </c>
      <c r="L64" s="1">
        <v>140000</v>
      </c>
    </row>
    <row r="65" spans="1:28">
      <c r="K65" s="2" t="s">
        <v>478</v>
      </c>
      <c r="L65" s="3">
        <v>1666666</v>
      </c>
      <c r="S65" s="121"/>
      <c r="T65" s="121"/>
    </row>
    <row r="66" spans="1:28">
      <c r="K66" s="2"/>
      <c r="L66" s="3"/>
      <c r="S66" s="121"/>
      <c r="T66" s="121"/>
    </row>
    <row r="67" spans="1:28">
      <c r="A67" t="s">
        <v>25</v>
      </c>
      <c r="K67" s="2"/>
      <c r="L67" s="3"/>
      <c r="Q67" s="121"/>
      <c r="R67" s="121"/>
      <c r="S67" s="121"/>
      <c r="T67" s="121"/>
    </row>
    <row r="68" spans="1:28">
      <c r="K68" s="2" t="s">
        <v>6</v>
      </c>
      <c r="L68" s="3">
        <f>SUM(L45:L66)</f>
        <v>3966666</v>
      </c>
      <c r="Q68" s="121"/>
      <c r="R68" s="121"/>
      <c r="S68" s="121"/>
      <c r="T68" s="121"/>
    </row>
    <row r="69" spans="1:28">
      <c r="K69" s="2" t="s">
        <v>328</v>
      </c>
      <c r="L69" s="3">
        <f>L68/30</f>
        <v>132222.20000000001</v>
      </c>
      <c r="Q69" s="121"/>
      <c r="R69" s="134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L31" sqref="L3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6" t="s">
        <v>1106</v>
      </c>
      <c r="AI1" s="186"/>
      <c r="AJ1" s="186"/>
      <c r="AK1" s="186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6"/>
      <c r="AI2" s="186"/>
      <c r="AJ2" s="186"/>
      <c r="AK2" s="186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7" t="s">
        <v>1107</v>
      </c>
      <c r="AI3" s="188" t="s">
        <v>1108</v>
      </c>
      <c r="AJ3" s="187" t="s">
        <v>1109</v>
      </c>
      <c r="AK3" s="189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7"/>
      <c r="AI4" s="188"/>
      <c r="AJ4" s="187"/>
      <c r="AK4" s="18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12000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3507158.7138263662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2018-07-30T14:14:01Z</dcterms:modified>
</cp:coreProperties>
</file>