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U52" i="10" l="1"/>
  <c r="U51" i="10"/>
  <c r="T41" i="10"/>
  <c r="S41" i="10"/>
  <c r="S45" i="10"/>
  <c r="S42" i="10"/>
  <c r="C2" i="25"/>
  <c r="B2" i="25"/>
  <c r="D4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J125" i="20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66" i="13" s="1"/>
  <c r="G71" i="13" l="1"/>
  <c r="G70" i="13"/>
  <c r="G69" i="13"/>
  <c r="G68" i="13"/>
  <c r="G67" i="13"/>
  <c r="G66" i="13"/>
  <c r="G90" i="13" s="1"/>
  <c r="G93" i="13" s="1"/>
  <c r="W42" i="10"/>
  <c r="H124" i="20"/>
  <c r="G37" i="10" l="1"/>
  <c r="F64" i="13" l="1"/>
  <c r="F65" i="13"/>
  <c r="E64" i="13"/>
  <c r="E65" i="13"/>
  <c r="G65" i="13" l="1"/>
  <c r="G64" i="13"/>
  <c r="G36" i="10"/>
  <c r="C129" i="20" l="1"/>
  <c r="B129" i="20"/>
  <c r="H123" i="20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G123" i="20"/>
  <c r="G122" i="20" s="1"/>
  <c r="J124" i="20"/>
  <c r="H25" i="24"/>
  <c r="C24" i="24"/>
  <c r="D2" i="24"/>
  <c r="G2" i="24"/>
  <c r="G25" i="24" s="1"/>
  <c r="H121" i="20"/>
  <c r="U55" i="1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<sst xmlns="http://schemas.openxmlformats.org/spreadsheetml/2006/main" count="1697" uniqueCount="723">
  <si>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</si>
  <si>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</si>
  <si>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</si>
  <si>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</si>
  <si>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</si>
  <si>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</si>
  <si>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</si>
  <si>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</si>
  <si>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</si>
  <si>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</si>
  <si>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</si>
  <si>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</si>
  <si>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</si>
  <si>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</si>
  <si>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</si>
  <si>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</si>
  <si>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</si>
  <si>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</si>
  <si>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</si>
  <si>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</si>
  <si>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</si>
  <si>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</si>
  <si>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</si>
  <si>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</si>
  <si>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</si>
  <si>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</si>
  <si>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</si>
  <si>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</si>
  <si>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</si>
  <si>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</si>
  <si>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</si>
  <si>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</si>
  <si>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</si>
  <si>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</si>
  <si>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</si>
  <si>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</si>
  <si>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</si>
  <si>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</si>
  <si>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</si>
  <si>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</si>
  <si>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</si>
  <si>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</si>
  <si>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</si>
  <si>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</si>
  <si>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</si>
  <si>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</si>
  <si>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</si>
  <si>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</si>
  <si>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</si>
  <si>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</si>
  <si>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</si>
  <si>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</si>
  <si>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</si>
  <si>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</si>
  <si>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</si>
  <si>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</si>
  <si>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</si>
  <si>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</si>
  <si>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</si>
  <si>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</si>
  <si>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</si>
  <si>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</si>
  <si>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</si>
  <si>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</si>
  <si>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</si>
  <si>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</si>
  <si>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</si>
  <si>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</si>
  <si>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</si>
  <si>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</si>
  <si>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</si>
  <si>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</si>
  <si>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</si>
  <si>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</si>
  <si>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</si>
  <si>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</si>
  <si>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</si>
  <si>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</si>
  <si>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</si>
  <si>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</si>
  <si>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</si>
  <si>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</si>
  <si>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</si>
  <si>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</si>
  <si>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</si>
  <si>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</si>
  <si>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</si>
  <si>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</si>
  <si>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</si>
  <si>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</si>
  <si>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</si>
  <si>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</si>
  <si>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</si>
  <si>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</si>
  <si>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</si>
  <si>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</si>
  <si>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</si>
  <si>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</si>
  <si>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</si>
  <si>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</si>
  <si>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</si>
  <si>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</si>
  <si>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</si>
  <si>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</si>
  <si>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</si>
  <si>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</si>
  <si>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</si>
  <si>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</si>
  <si>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</si>
  <si>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</si>
  <si>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</si>
  <si>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</si>
  <si>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</si>
  <si>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</si>
  <si>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</si>
  <si>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</si>
  <si>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</si>
  <si>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</si>
  <si>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</si>
  <si>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</si>
  <si>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</si>
  <si>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</si>
  <si>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</si>
  <si>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</si>
  <si>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</si>
  <si>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</si>
  <si>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</si>
  <si>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</si>
  <si>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</si>
  <si>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</si>
  <si>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</si>
  <si>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</si>
  <si>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</si>
  <si>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</si>
  <si>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</si>
  <si>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</si>
  <si>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</si>
  <si>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</si>
  <si>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</si>
  <si>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</si>
  <si>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</si>
  <si>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</si>
  <si>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</si>
  <si>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</si>
  <si>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</si>
  <si>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</si>
  <si>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</si>
  <si>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</si>
  <si>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</si>
  <si>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</si>
  <si>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</si>
  <si>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</si>
  <si>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</si>
  <si>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</si>
  <si>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</si>
  <si>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</si>
  <si>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</si>
  <si>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</si>
  <si>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</si>
  <si>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</si>
  <si>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</si>
  <si>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</si>
  <si>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</si>
  <si>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</si>
  <si>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</si>
  <si>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</si>
  <si>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</si>
  <si>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</si>
  <si>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</si>
  <si>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</si>
  <si>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</si>
  <si>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</si>
  <si>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</si>
  <si>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</si>
  <si>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</si>
  <si>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</si>
  <si>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</si>
  <si>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</si>
  <si>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</si>
  <si>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</si>
  <si>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</si>
  <si>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</si>
  <si>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</si>
  <si>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</si>
  <si>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</si>
  <si>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</si>
  <si>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</si>
  <si>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</si>
  <si>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</si>
  <si>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</si>
  <si>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</si>
  <si>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</si>
  <si>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</si>
  <si>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</si>
  <si>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</si>
  <si>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</si>
  <si>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</si>
  <si>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</si>
  <si>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</si>
  <si>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</si>
  <si>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</si>
  <si>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</si>
  <si>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</si>
  <si>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</si>
  <si>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</si>
  <si>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</si>
  <si>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</si>
  <si>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</si>
  <si>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</si>
  <si>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</si>
  <si>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</si>
  <si>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</si>
  <si>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</si>
  <si>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</si>
  <si>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</si>
  <si>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</si>
  <si>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</si>
  <si>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</si>
  <si>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</si>
  <si>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</si>
  <si>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</si>
  <si>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</si>
  <si>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</si>
  <si>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</si>
  <si>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</si>
  <si>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</si>
  <si>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</si>
  <si>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</si>
  <si>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</si>
  <si>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</si>
  <si>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</si>
  <si>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</si>
  <si>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</si>
  <si>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</si>
  <si>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</si>
  <si>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</si>
  <si>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</si>
  <si>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</si>
  <si>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</si>
  <si>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</si>
  <si>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</si>
  <si>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</si>
  <si>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</si>
  <si>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</si>
  <si>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</si>
  <si>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</si>
  <si>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</si>
  <si>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</si>
  <si>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</si>
  <si>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</si>
  <si>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</si>
  <si>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</si>
  <si>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</si>
  <si>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</si>
  <si>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</si>
  <si>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</si>
  <si>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</si>
  <si>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</si>
  <si>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</si>
  <si>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</si>
  <si>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</si>
  <si>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</si>
  <si>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</si>
  <si>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</si>
  <si>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</si>
  <si>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</si>
  <si>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</si>
  <si>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</si>
  <si>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</si>
  <si>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</si>
  <si>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</si>
  <si>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</si>
  <si>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</si>
  <si>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</si>
  <si>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</si>
  <si>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</si>
  <si>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</si>
  <si>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</si>
  <si>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</si>
  <si>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</si>
  <si>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</si>
  <si>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</si>
  <si>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</si>
  <si>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</si>
  <si>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</si>
  <si>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</si>
  <si>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</si>
  <si>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</si>
  <si>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</si>
  <si>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</si>
  <si>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</si>
  <si>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</si>
  <si>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</si>
  <si>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</si>
  <si>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</si>
  <si>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</si>
  <si>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</si>
  <si>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</si>
  <si>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</si>
  <si>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</si>
  <si>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</si>
  <si>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</si>
  <si>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</si>
  <si>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</si>
  <si>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</si>
  <si>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</si>
  <si>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</si>
  <si>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</si>
  <si>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</si>
  <si>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</si>
  <si>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</si>
  <si>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</si>
  <si>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</si>
  <si>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</si>
  <si>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</si>
  <si>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</si>
  <si>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</si>
  <si>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</si>
  <si>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</si>
  <si>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</si>
  <si>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</si>
  <si>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</si>
  <si>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</si>
  <si>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</si>
  <si>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</si>
  <si>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</si>
  <si>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</si>
  <si>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</si>
  <si>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</si>
  <si>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</si>
  <si>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</si>
  <si>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</si>
  <si>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</si>
  <si>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</si>
  <si>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</si>
  <si>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</si>
  <si>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</si>
  <si>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</si>
  <si>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</si>
  <si>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</si>
  <si>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</si>
  <si>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</si>
  <si>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</si>
  <si>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</si>
  <si>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</si>
  <si>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</si>
  <si>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</si>
  <si>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</si>
  <si>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</si>
  <si>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</si>
  <si>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</si>
  <si>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</si>
  <si>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</si>
  <si>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</si>
  <si>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</si>
  <si>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</si>
  <si>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</si>
  <si>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</si>
  <si>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</si>
  <si>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</si>
  <si>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</si>
  <si>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</si>
  <si>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</si>
  <si>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</si>
  <si>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</si>
  <si>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</si>
  <si>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</si>
  <si>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</si>
  <si>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</si>
  <si>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</si>
  <si>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</si>
  <si>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</si>
  <si>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</si>
  <si>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</si>
  <si>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</si>
  <si>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</si>
  <si>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</si>
  <si>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</si>
  <si>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</si>
  <si>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</si>
  <si>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</si>
  <si>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</si>
  <si>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</si>
  <si>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</si>
  <si>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</si>
  <si>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</si>
  <si>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</si>
  <si>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</si>
  <si>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</si>
  <si>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</si>
  <si>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</si>
  <si>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</si>
  <si>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</si>
  <si>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</si>
  <si>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</si>
  <si>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</si>
  <si>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</si>
  <si>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</si>
  <si>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</si>
  <si>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</si>
  <si>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</si>
  <si>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</si>
  <si>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</si>
  <si>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</si>
  <si>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</si>
  <si>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</si>
  <si>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</si>
  <si>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</si>
  <si>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</si>
  <si>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</si>
  <si>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</si>
  <si>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</si>
  <si>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</si>
  <si>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</si>
  <si>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</si>
  <si>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</si>
  <si>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</si>
  <si>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</si>
  <si>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</si>
  <si>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</si>
  <si>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</si>
  <si>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</si>
  <si>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</si>
  <si>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</si>
  <si>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</si>
  <si>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</si>
  <si>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</si>
  <si>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</si>
  <si>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</si>
  <si>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</si>
  <si>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</si>
  <si>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</si>
  <si>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</si>
  <si>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</si>
  <si>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</si>
  <si>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</si>
  <si>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</si>
  <si>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</si>
  <si>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</si>
  <si>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</si>
  <si>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</si>
  <si>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</si>
  <si>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</si>
  <si>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</si>
  <si>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</si>
  <si>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</si>
  <si>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</si>
  <si>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</si>
  <si>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</si>
  <si>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</si>
  <si>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</si>
  <si>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</si>
  <si>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</si>
  <si>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</si>
  <si>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</si>
  <si>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</si>
  <si>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</si>
  <si>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</si>
  <si>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</si>
  <si>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</si>
  <si>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</si>
  <si>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</si>
  <si>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</si>
  <si>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</si>
  <si>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</si>
  <si>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</si>
  <si>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</si>
  <si>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</si>
  <si>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</si>
  <si>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</si>
  <si>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</si>
  <si>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</si>
  <si>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</si>
  <si>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</si>
  <si>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</si>
  <si>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</si>
  <si>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</si>
  <si>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</si>
  <si>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</si>
  <si>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</si>
  <si>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</si>
  <si>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</si>
  <si>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</si>
  <si>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</si>
  <si>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</si>
  <si>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</si>
  <si>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</si>
  <si>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</si>
  <si>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</si>
  <si>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</si>
  <si>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</si>
  <si>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</si>
  <si>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</si>
  <si>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</si>
  <si>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</si>
  <si>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</si>
  <si>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</si>
  <si>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</si>
  <si>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</si>
  <si>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</si>
  <si>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</si>
  <si>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</si>
  <si>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</si>
  <si>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</si>
  <si>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</si>
  <si>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</si>
  <si>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</si>
  <si>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</si>
  <si>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</si>
  <si>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</si>
  <si>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</si>
  <si>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</si>
  <si>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</si>
  <si>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</si>
  <si>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</si>
  <si>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</si>
  <si>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</si>
  <si>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</si>
  <si>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</si>
  <si>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</si>
  <si>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</si>
  <si>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</si>
  <si>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</si>
  <si>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</si>
  <si>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</si>
  <si>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</si>
  <si>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</si>
  <si>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</si>
  <si>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</si>
  <si>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</si>
  <si>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</si>
  <si>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</si>
  <si>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</si>
  <si>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</si>
  <si>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</si>
  <si>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</si>
  <si>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</si>
  <si>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</si>
  <si>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</si>
  <si>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</si>
  <si>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</si>
  <si>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</si>
  <si>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</si>
  <si>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</si>
  <si>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</si>
  <si>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</si>
  <si>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</si>
  <si>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</si>
  <si>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</si>
  <si>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</si>
  <si>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</si>
  <si>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</si>
  <si>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</si>
  <si>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</si>
  <si>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</si>
  <si>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</si>
  <si>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</si>
  <si>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</si>
  <si>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</si>
  <si>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</si>
  <si>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</si>
  <si>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</si>
  <si>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</si>
  <si>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</si>
  <si>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</si>
  <si>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</si>
  <si>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</si>
  <si>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</si>
  <si>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</si>
  <si>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</si>
  <si>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</si>
  <si>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</si>
  <si>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</si>
  <si>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</si>
  <si>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</si>
  <si>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</si>
  <si>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</si>
  <si>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</si>
  <si>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</si>
  <si>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</si>
  <si>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</si>
  <si>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</si>
  <si>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</si>
  <si>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</si>
  <si>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</si>
  <si>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</si>
  <si>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</si>
  <si>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</si>
  <si>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</si>
  <si>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</si>
  <si>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</si>
  <si>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</si>
  <si>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</si>
  <si>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</si>
  <si>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</si>
  <si>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</si>
  <si>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</si>
  <si>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</si>
  <si>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</si>
  <si>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</si>
  <si>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</si>
  <si>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</si>
  <si>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</si>
  <si>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</si>
  <si>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</si>
  <si>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</si>
  <si>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</si>
  <si>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</si>
  <si>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</si>
  <si>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</si>
  <si>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</si>
  <si>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</si>
  <si>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</si>
  <si>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</si>
  <si>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</si>
  <si>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</si>
  <si>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</si>
  <si>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</si>
  <si>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</si>
  <si>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</si>
  <si>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</si>
  <si>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</si>
  <si>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</si>
  <si>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</si>
  <si>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</si>
  <si>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</si>
  <si>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</si>
  <si>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</si>
  <si>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</si>
  <si>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</si>
  <si>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</si>
  <si>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</si>
  <si>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</si>
  <si>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</si>
  <si>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</si>
  <si>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</si>
  <si>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</si>
  <si>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</si>
  <si>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</si>
  <si>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</si>
  <si>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</si>
  <si>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</si>
  <si>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</si>
  <si>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</si>
  <si>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</si>
  <si>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</si>
  <si>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</si>
  <si>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</si>
  <si>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</si>
  <si>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</si>
  <si>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</si>
  <si>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</si>
  <si>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</si>
  <si>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</si>
  <si>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</si>
  <si>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</si>
  <si>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</si>
  <si>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</si>
  <si>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</si>
  <si>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</si>
  <si>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</si>
  <si>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</si>
  <si>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</si>
  <si>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</si>
  <si>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</si>
  <si>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</si>
  <si>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</si>
  <si>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</si>
  <si>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</si>
  <si>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</si>
  <si>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</si>
  <si>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</si>
  <si>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</si>
  <si>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</si>
  <si>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</si>
  <si>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</si>
  <si>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</si>
  <si>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</si>
  <si>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</si>
  <si>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</si>
  <si>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</si>
  <si>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</si>
  <si>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</si>
  <si>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</si>
  <si>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</si>
  <si>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</si>
  <si>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</si>
  <si>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</si>
  <si>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</si>
  <si>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</si>
  <si>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</si>
  <si>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</si>
  <si>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</si>
  <si>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</si>
  <si>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</si>
  <si>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</si>
  <si>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</si>
  <si>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</si>
  <si>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</si>
  <si>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</si>
  <si>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</si>
  <si>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</si>
  <si>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</si>
  <si>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</si>
  <si>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</si>
  <si>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</si>
  <si>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</si>
  <si>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</si>
  <si>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</si>
  <si>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</si>
  <si>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</si>
  <si>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</si>
  <si>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</si>
  <si>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</si>
  <si>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</si>
  <si>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</si>
  <si>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</si>
  <si>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طلب علی(500 خانه، 500 علیرضا،)</t>
  </si>
  <si>
    <t>28/5/1396</t>
  </si>
  <si>
    <t>سود تیرماه</t>
  </si>
  <si>
    <t>سود مرداد</t>
  </si>
  <si>
    <t>تاریخ 28/5 از عابربانک</t>
  </si>
  <si>
    <t>213 تا آخر شهریور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</si>
</sst>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D31" sqref="D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720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0</v>
      </c>
      <c r="D4" s="3">
        <f t="shared" si="0"/>
        <v>0</v>
      </c>
      <c r="E4" s="11"/>
      <c r="F4">
        <v>29</v>
      </c>
      <c r="G4">
        <f t="shared" si="1"/>
        <v>0</v>
      </c>
      <c r="H4">
        <f t="shared" si="2"/>
        <v>0</v>
      </c>
      <c r="I4">
        <f t="shared" si="3"/>
        <v>0</v>
      </c>
      <c r="O4">
        <v>3</v>
      </c>
      <c r="P4">
        <v>28</v>
      </c>
      <c r="Q4">
        <v>29</v>
      </c>
    </row>
    <row r="5" spans="1:17" x14ac:dyDescent="0.25">
      <c r="A5" s="30" t="s">
        <v>697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41937109</v>
      </c>
      <c r="C24" s="3">
        <f>SUM(C2:C22)</f>
        <v>12923301</v>
      </c>
      <c r="D24" s="3">
        <f>SUM(D2:D22)</f>
        <v>29013808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1299649669</v>
      </c>
      <c r="H25" s="18">
        <f>SUM(H2:H23)</f>
        <v>400503456</v>
      </c>
      <c r="I25" s="18">
        <f>SUM(I2:I23)</f>
        <v>899146213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1000</v>
      </c>
      <c r="H30" s="18">
        <f>G30*H25/G25</f>
        <v>308.16262686248564</v>
      </c>
      <c r="I30" s="18">
        <f>G30*I25/G25</f>
        <v>691.83737313751431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0</v>
      </c>
      <c r="E31" s="55"/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0</v>
      </c>
      <c r="E32" s="42"/>
      <c r="O32">
        <v>31</v>
      </c>
      <c r="P32">
        <v>0</v>
      </c>
      <c r="Q32">
        <v>1</v>
      </c>
    </row>
    <row r="33" spans="4:17" x14ac:dyDescent="0.25">
      <c r="D33" s="43">
        <v>0</v>
      </c>
      <c r="E33" s="42"/>
      <c r="P33" t="s">
        <v>60</v>
      </c>
      <c r="Q33" t="s">
        <v>61</v>
      </c>
    </row>
    <row r="34" spans="4:17" x14ac:dyDescent="0.25">
      <c r="D34" s="43">
        <v>0</v>
      </c>
      <c r="E34" s="42"/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01" activePane="bottomLeft" state="frozen"/>
      <selection pane="bottomLeft" activeCell="D135" sqref="D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500</v>
      </c>
      <c r="H2" s="37">
        <f>IF(B2&gt;0,1,0)</f>
        <v>1</v>
      </c>
      <c r="I2" s="11">
        <f>B2*(G2-H2)</f>
        <v>8333300</v>
      </c>
      <c r="J2" s="54">
        <f>C2*(G2-H2)</f>
        <v>8333300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499</v>
      </c>
      <c r="H3" s="37">
        <f t="shared" ref="H3:H66" si="2">IF(B3&gt;0,1,0)</f>
        <v>1</v>
      </c>
      <c r="I3" s="11">
        <f t="shared" ref="I3:I66" si="3">B3*(G3-H3)</f>
        <v>9910200000</v>
      </c>
      <c r="J3" s="54">
        <f t="shared" ref="J3:J66" si="4">C3*(G3-H3)</f>
        <v>5670726000</v>
      </c>
      <c r="K3" s="54">
        <f t="shared" ref="K3:K66" si="5">D3*(G3-H3)</f>
        <v>4239474000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499</v>
      </c>
      <c r="H4" s="37">
        <f t="shared" si="2"/>
        <v>0</v>
      </c>
      <c r="I4" s="11">
        <f t="shared" si="3"/>
        <v>0</v>
      </c>
      <c r="J4" s="54">
        <f t="shared" si="4"/>
        <v>4241500</v>
      </c>
      <c r="K4" s="54">
        <f t="shared" si="5"/>
        <v>-4241500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497</v>
      </c>
      <c r="H5" s="37">
        <f t="shared" si="2"/>
        <v>1</v>
      </c>
      <c r="I5" s="11">
        <f t="shared" si="3"/>
        <v>992000000</v>
      </c>
      <c r="J5" s="54">
        <f t="shared" si="4"/>
        <v>0</v>
      </c>
      <c r="K5" s="54">
        <f t="shared" si="5"/>
        <v>992000000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490</v>
      </c>
      <c r="H6" s="37">
        <f t="shared" si="2"/>
        <v>0</v>
      </c>
      <c r="I6" s="11">
        <f t="shared" si="3"/>
        <v>-2450000</v>
      </c>
      <c r="J6" s="54">
        <f t="shared" si="4"/>
        <v>0</v>
      </c>
      <c r="K6" s="54">
        <f t="shared" si="5"/>
        <v>-2450000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486</v>
      </c>
      <c r="H7" s="37">
        <f t="shared" si="2"/>
        <v>0</v>
      </c>
      <c r="I7" s="11">
        <f t="shared" si="3"/>
        <v>-583443000</v>
      </c>
      <c r="J7" s="54">
        <f t="shared" si="4"/>
        <v>0</v>
      </c>
      <c r="K7" s="54">
        <f t="shared" si="5"/>
        <v>-583443000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485</v>
      </c>
      <c r="H8" s="37">
        <f t="shared" si="2"/>
        <v>0</v>
      </c>
      <c r="I8" s="11">
        <f t="shared" si="3"/>
        <v>-97000000</v>
      </c>
      <c r="J8" s="54">
        <f t="shared" si="4"/>
        <v>0</v>
      </c>
      <c r="K8" s="54">
        <f t="shared" si="5"/>
        <v>-97000000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483</v>
      </c>
      <c r="H9" s="37">
        <f t="shared" si="2"/>
        <v>0</v>
      </c>
      <c r="I9" s="11">
        <f t="shared" si="3"/>
        <v>-340756500</v>
      </c>
      <c r="J9" s="54">
        <f t="shared" si="4"/>
        <v>0</v>
      </c>
      <c r="K9" s="54">
        <f t="shared" si="5"/>
        <v>-340756500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474</v>
      </c>
      <c r="H10" s="37">
        <f t="shared" si="2"/>
        <v>0</v>
      </c>
      <c r="I10" s="11">
        <f t="shared" si="3"/>
        <v>-94800000</v>
      </c>
      <c r="J10" s="54">
        <f t="shared" si="4"/>
        <v>0</v>
      </c>
      <c r="K10" s="54">
        <f t="shared" si="5"/>
        <v>-94800000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474</v>
      </c>
      <c r="H11" s="37">
        <f t="shared" si="2"/>
        <v>1</v>
      </c>
      <c r="I11" s="11">
        <f t="shared" si="3"/>
        <v>473000000</v>
      </c>
      <c r="J11" s="54">
        <f t="shared" si="4"/>
        <v>0</v>
      </c>
      <c r="K11" s="54">
        <f t="shared" si="5"/>
        <v>473000000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470</v>
      </c>
      <c r="H12" s="37">
        <f t="shared" si="2"/>
        <v>0</v>
      </c>
      <c r="I12" s="11">
        <f t="shared" si="3"/>
        <v>-141000000</v>
      </c>
      <c r="J12" s="54">
        <f t="shared" si="4"/>
        <v>0</v>
      </c>
      <c r="K12" s="54">
        <f t="shared" si="5"/>
        <v>-141000000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465</v>
      </c>
      <c r="H13" s="37">
        <f t="shared" si="2"/>
        <v>0</v>
      </c>
      <c r="I13" s="11">
        <f t="shared" si="3"/>
        <v>-28830000</v>
      </c>
      <c r="J13" s="54">
        <f t="shared" si="4"/>
        <v>0</v>
      </c>
      <c r="K13" s="54">
        <f t="shared" si="5"/>
        <v>-28830000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465</v>
      </c>
      <c r="H14" s="37">
        <f t="shared" si="2"/>
        <v>1</v>
      </c>
      <c r="I14" s="11">
        <f t="shared" si="3"/>
        <v>928000000</v>
      </c>
      <c r="J14" s="54">
        <f t="shared" si="4"/>
        <v>0</v>
      </c>
      <c r="K14" s="54">
        <f t="shared" si="5"/>
        <v>928000000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464</v>
      </c>
      <c r="H15" s="37">
        <f t="shared" si="2"/>
        <v>1</v>
      </c>
      <c r="I15" s="11">
        <f t="shared" si="3"/>
        <v>833400000</v>
      </c>
      <c r="J15" s="54">
        <f t="shared" si="4"/>
        <v>0</v>
      </c>
      <c r="K15" s="54">
        <f t="shared" si="5"/>
        <v>833400000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464</v>
      </c>
      <c r="H16" s="37">
        <f t="shared" si="2"/>
        <v>0</v>
      </c>
      <c r="I16" s="11">
        <f t="shared" si="3"/>
        <v>-92800000</v>
      </c>
      <c r="J16" s="54">
        <f t="shared" si="4"/>
        <v>0</v>
      </c>
      <c r="K16" s="54">
        <f t="shared" si="5"/>
        <v>-92800000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460</v>
      </c>
      <c r="H17" s="37">
        <f t="shared" si="2"/>
        <v>0</v>
      </c>
      <c r="I17" s="11">
        <f t="shared" si="3"/>
        <v>-920000000</v>
      </c>
      <c r="J17" s="54">
        <f t="shared" si="4"/>
        <v>0</v>
      </c>
      <c r="K17" s="54">
        <f t="shared" si="5"/>
        <v>-920000000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459</v>
      </c>
      <c r="H18" s="37">
        <f t="shared" si="2"/>
        <v>0</v>
      </c>
      <c r="I18" s="11">
        <f t="shared" si="3"/>
        <v>-137700000</v>
      </c>
      <c r="J18" s="54">
        <f t="shared" si="4"/>
        <v>0</v>
      </c>
      <c r="K18" s="54">
        <f t="shared" si="5"/>
        <v>-137700000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458</v>
      </c>
      <c r="H19" s="37">
        <f t="shared" si="2"/>
        <v>0</v>
      </c>
      <c r="I19" s="11">
        <f t="shared" si="3"/>
        <v>-91600000</v>
      </c>
      <c r="J19" s="54">
        <f t="shared" si="4"/>
        <v>0</v>
      </c>
      <c r="K19" s="54">
        <f t="shared" si="5"/>
        <v>-91600000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456</v>
      </c>
      <c r="H20" s="37">
        <f t="shared" si="2"/>
        <v>1</v>
      </c>
      <c r="I20" s="11">
        <f t="shared" si="3"/>
        <v>123345495</v>
      </c>
      <c r="J20" s="54">
        <f t="shared" si="4"/>
        <v>67090660</v>
      </c>
      <c r="K20" s="54">
        <f t="shared" si="5"/>
        <v>56254835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454</v>
      </c>
      <c r="H21" s="37">
        <f t="shared" si="2"/>
        <v>0</v>
      </c>
      <c r="I21" s="11">
        <f t="shared" si="3"/>
        <v>-683587800</v>
      </c>
      <c r="J21" s="54">
        <f t="shared" si="4"/>
        <v>0</v>
      </c>
      <c r="K21" s="54">
        <f t="shared" si="5"/>
        <v>-683587800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451</v>
      </c>
      <c r="H22" s="37">
        <f t="shared" si="2"/>
        <v>1</v>
      </c>
      <c r="I22" s="11">
        <f t="shared" si="3"/>
        <v>1350000000</v>
      </c>
      <c r="J22" s="54">
        <f t="shared" si="4"/>
        <v>0</v>
      </c>
      <c r="K22" s="54">
        <f t="shared" si="5"/>
        <v>1350000000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450</v>
      </c>
      <c r="H23" s="37">
        <f t="shared" si="2"/>
        <v>1</v>
      </c>
      <c r="I23" s="11">
        <f t="shared" si="3"/>
        <v>449000000</v>
      </c>
      <c r="J23" s="54">
        <f t="shared" si="4"/>
        <v>0</v>
      </c>
      <c r="K23" s="54">
        <f t="shared" si="5"/>
        <v>449000000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449</v>
      </c>
      <c r="H24" s="37">
        <f t="shared" si="2"/>
        <v>0</v>
      </c>
      <c r="I24" s="11">
        <f t="shared" si="3"/>
        <v>-1347404100</v>
      </c>
      <c r="J24" s="54">
        <f t="shared" si="4"/>
        <v>0</v>
      </c>
      <c r="K24" s="54">
        <f t="shared" si="5"/>
        <v>-1347404100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434</v>
      </c>
      <c r="H25" s="37">
        <f t="shared" si="2"/>
        <v>1</v>
      </c>
      <c r="I25" s="11">
        <f t="shared" si="3"/>
        <v>649500000</v>
      </c>
      <c r="J25" s="54">
        <f t="shared" si="4"/>
        <v>0</v>
      </c>
      <c r="K25" s="54">
        <f t="shared" si="5"/>
        <v>649500000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426</v>
      </c>
      <c r="H26" s="37">
        <f t="shared" si="2"/>
        <v>0</v>
      </c>
      <c r="I26" s="11">
        <f t="shared" si="3"/>
        <v>-69864000</v>
      </c>
      <c r="J26" s="54">
        <f t="shared" si="4"/>
        <v>0</v>
      </c>
      <c r="K26" s="54">
        <f t="shared" si="5"/>
        <v>-69864000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425</v>
      </c>
      <c r="H27" s="37">
        <f t="shared" si="2"/>
        <v>1</v>
      </c>
      <c r="I27" s="11">
        <f t="shared" si="3"/>
        <v>84542632</v>
      </c>
      <c r="J27" s="54">
        <f t="shared" si="4"/>
        <v>45543112</v>
      </c>
      <c r="K27" s="54">
        <f t="shared" si="5"/>
        <v>38999520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423</v>
      </c>
      <c r="H28" s="37">
        <f t="shared" si="2"/>
        <v>0</v>
      </c>
      <c r="I28" s="11">
        <f t="shared" si="3"/>
        <v>-93483000</v>
      </c>
      <c r="J28" s="54">
        <f t="shared" si="4"/>
        <v>-93483000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423</v>
      </c>
      <c r="H29" s="37">
        <f t="shared" si="2"/>
        <v>0</v>
      </c>
      <c r="I29" s="11">
        <f t="shared" si="3"/>
        <v>-211711500</v>
      </c>
      <c r="J29" s="54">
        <f t="shared" si="4"/>
        <v>0</v>
      </c>
      <c r="K29" s="54">
        <f t="shared" si="5"/>
        <v>-211711500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423</v>
      </c>
      <c r="H30" s="37">
        <f t="shared" si="2"/>
        <v>0</v>
      </c>
      <c r="I30" s="11">
        <f t="shared" si="3"/>
        <v>-6345000000</v>
      </c>
      <c r="J30" s="54">
        <f t="shared" si="4"/>
        <v>-6345000000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406</v>
      </c>
      <c r="H31" s="37">
        <f t="shared" si="2"/>
        <v>0</v>
      </c>
      <c r="I31" s="11">
        <f t="shared" si="3"/>
        <v>-1222425400</v>
      </c>
      <c r="J31" s="54">
        <f t="shared" si="4"/>
        <v>0</v>
      </c>
      <c r="K31" s="54">
        <f t="shared" si="5"/>
        <v>-1222425400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404</v>
      </c>
      <c r="H32" s="37">
        <f t="shared" si="2"/>
        <v>0</v>
      </c>
      <c r="I32" s="11">
        <f t="shared" si="3"/>
        <v>-1214383600</v>
      </c>
      <c r="J32" s="54">
        <f t="shared" si="4"/>
        <v>0</v>
      </c>
      <c r="K32" s="54">
        <f t="shared" si="5"/>
        <v>-1214383600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403</v>
      </c>
      <c r="H33" s="37">
        <f t="shared" si="2"/>
        <v>0</v>
      </c>
      <c r="I33" s="11">
        <f t="shared" si="3"/>
        <v>-360886500</v>
      </c>
      <c r="J33" s="54">
        <f t="shared" si="4"/>
        <v>0</v>
      </c>
      <c r="K33" s="54">
        <f t="shared" si="5"/>
        <v>-360886500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403</v>
      </c>
      <c r="H34" s="37">
        <f t="shared" si="2"/>
        <v>0</v>
      </c>
      <c r="I34" s="11">
        <f t="shared" si="3"/>
        <v>0</v>
      </c>
      <c r="J34" s="54">
        <f t="shared" si="4"/>
        <v>403000000</v>
      </c>
      <c r="K34" s="54">
        <f t="shared" si="5"/>
        <v>-403000000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394</v>
      </c>
      <c r="H35" s="37">
        <f t="shared" si="2"/>
        <v>1</v>
      </c>
      <c r="I35" s="11">
        <f t="shared" si="3"/>
        <v>20621496</v>
      </c>
      <c r="J35" s="54">
        <f t="shared" si="4"/>
        <v>-8513559</v>
      </c>
      <c r="K35" s="54">
        <f t="shared" si="5"/>
        <v>29135055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394</v>
      </c>
      <c r="H36" s="37">
        <f t="shared" si="2"/>
        <v>0</v>
      </c>
      <c r="I36" s="11">
        <f t="shared" si="3"/>
        <v>0</v>
      </c>
      <c r="J36" s="54">
        <f t="shared" si="4"/>
        <v>8535222</v>
      </c>
      <c r="K36" s="54">
        <f t="shared" si="5"/>
        <v>-8535222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384</v>
      </c>
      <c r="H37" s="37">
        <f t="shared" si="2"/>
        <v>0</v>
      </c>
      <c r="I37" s="11">
        <f t="shared" si="3"/>
        <v>-21120000</v>
      </c>
      <c r="J37" s="54">
        <f t="shared" si="4"/>
        <v>0</v>
      </c>
      <c r="K37" s="54">
        <f t="shared" si="5"/>
        <v>-21120000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383</v>
      </c>
      <c r="H38" s="37">
        <f t="shared" si="2"/>
        <v>1</v>
      </c>
      <c r="I38" s="11">
        <f t="shared" si="3"/>
        <v>1146000000</v>
      </c>
      <c r="J38" s="54">
        <f t="shared" si="4"/>
        <v>1146000000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382</v>
      </c>
      <c r="H39" s="37">
        <f t="shared" si="2"/>
        <v>1</v>
      </c>
      <c r="I39" s="11">
        <f t="shared" si="3"/>
        <v>952500000</v>
      </c>
      <c r="J39" s="54">
        <f t="shared" si="4"/>
        <v>952500000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382</v>
      </c>
      <c r="H40" s="37">
        <f t="shared" si="2"/>
        <v>0</v>
      </c>
      <c r="I40" s="11">
        <f t="shared" si="3"/>
        <v>-19100000</v>
      </c>
      <c r="J40" s="54">
        <f t="shared" si="4"/>
        <v>0</v>
      </c>
      <c r="K40" s="54">
        <f t="shared" si="5"/>
        <v>-19100000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382</v>
      </c>
      <c r="H41" s="37">
        <f t="shared" si="2"/>
        <v>1</v>
      </c>
      <c r="I41" s="11">
        <f t="shared" si="3"/>
        <v>1143000000</v>
      </c>
      <c r="J41" s="54">
        <f t="shared" si="4"/>
        <v>0</v>
      </c>
      <c r="K41" s="54">
        <f t="shared" si="5"/>
        <v>1143000000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379</v>
      </c>
      <c r="H42" s="37">
        <f t="shared" si="2"/>
        <v>0</v>
      </c>
      <c r="I42" s="11">
        <f t="shared" si="3"/>
        <v>-33806800</v>
      </c>
      <c r="J42" s="54">
        <f t="shared" si="4"/>
        <v>0</v>
      </c>
      <c r="K42" s="54">
        <f t="shared" si="5"/>
        <v>-33806800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375</v>
      </c>
      <c r="H43" s="37">
        <f t="shared" si="2"/>
        <v>0</v>
      </c>
      <c r="I43" s="11">
        <f t="shared" si="3"/>
        <v>-75000000</v>
      </c>
      <c r="J43" s="54">
        <f t="shared" si="4"/>
        <v>0</v>
      </c>
      <c r="K43" s="54">
        <f t="shared" si="5"/>
        <v>-75000000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373</v>
      </c>
      <c r="H44" s="37">
        <f t="shared" si="2"/>
        <v>0</v>
      </c>
      <c r="I44" s="11">
        <f t="shared" si="3"/>
        <v>-74600000</v>
      </c>
      <c r="J44" s="54">
        <f t="shared" si="4"/>
        <v>0</v>
      </c>
      <c r="K44" s="54">
        <f t="shared" si="5"/>
        <v>-74600000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373</v>
      </c>
      <c r="H45" s="37">
        <f t="shared" si="2"/>
        <v>0</v>
      </c>
      <c r="I45" s="11">
        <f t="shared" si="3"/>
        <v>-208880000</v>
      </c>
      <c r="J45" s="54">
        <f t="shared" si="4"/>
        <v>0</v>
      </c>
      <c r="K45" s="54">
        <f t="shared" si="5"/>
        <v>-208880000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369</v>
      </c>
      <c r="H46" s="37">
        <f t="shared" si="2"/>
        <v>0</v>
      </c>
      <c r="I46" s="11">
        <f t="shared" si="3"/>
        <v>-260329500</v>
      </c>
      <c r="J46" s="54">
        <f t="shared" si="4"/>
        <v>0</v>
      </c>
      <c r="K46" s="54">
        <f t="shared" si="5"/>
        <v>-260329500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363</v>
      </c>
      <c r="H47" s="37">
        <f t="shared" si="2"/>
        <v>1</v>
      </c>
      <c r="I47" s="11">
        <f t="shared" si="3"/>
        <v>14915848</v>
      </c>
      <c r="J47" s="54">
        <f t="shared" si="4"/>
        <v>2430106</v>
      </c>
      <c r="K47" s="54">
        <f t="shared" si="5"/>
        <v>12485742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363</v>
      </c>
      <c r="H48" s="37">
        <f t="shared" si="2"/>
        <v>1</v>
      </c>
      <c r="I48" s="11">
        <f t="shared" si="3"/>
        <v>617101400</v>
      </c>
      <c r="J48" s="54">
        <f t="shared" si="4"/>
        <v>0</v>
      </c>
      <c r="K48" s="54">
        <f t="shared" si="5"/>
        <v>617101400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354</v>
      </c>
      <c r="H49" s="37">
        <f t="shared" si="2"/>
        <v>0</v>
      </c>
      <c r="I49" s="11">
        <f t="shared" si="3"/>
        <v>-54870000</v>
      </c>
      <c r="J49" s="54">
        <f t="shared" si="4"/>
        <v>0</v>
      </c>
      <c r="K49" s="54">
        <f t="shared" si="5"/>
        <v>-54870000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354</v>
      </c>
      <c r="H50" s="37">
        <f t="shared" si="2"/>
        <v>0</v>
      </c>
      <c r="I50" s="11">
        <f t="shared" si="3"/>
        <v>-48852000</v>
      </c>
      <c r="J50" s="54">
        <f t="shared" si="4"/>
        <v>0</v>
      </c>
      <c r="K50" s="54">
        <f t="shared" si="5"/>
        <v>-48852000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354</v>
      </c>
      <c r="H51" s="37">
        <f t="shared" si="2"/>
        <v>0</v>
      </c>
      <c r="I51" s="11">
        <f t="shared" si="3"/>
        <v>-261960000</v>
      </c>
      <c r="J51" s="54">
        <f t="shared" si="4"/>
        <v>0</v>
      </c>
      <c r="K51" s="54">
        <f t="shared" si="5"/>
        <v>-261960000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354</v>
      </c>
      <c r="H52" s="37">
        <f t="shared" si="2"/>
        <v>0</v>
      </c>
      <c r="I52" s="11">
        <f t="shared" si="3"/>
        <v>-70800000</v>
      </c>
      <c r="J52" s="54">
        <f t="shared" si="4"/>
        <v>0</v>
      </c>
      <c r="K52" s="54">
        <f t="shared" si="5"/>
        <v>-70800000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353</v>
      </c>
      <c r="H53" s="37">
        <f t="shared" si="2"/>
        <v>0</v>
      </c>
      <c r="I53" s="11">
        <f t="shared" si="3"/>
        <v>-372415000</v>
      </c>
      <c r="J53" s="54">
        <f t="shared" si="4"/>
        <v>0</v>
      </c>
      <c r="K53" s="54">
        <f t="shared" si="5"/>
        <v>-372415000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353</v>
      </c>
      <c r="H54" s="37">
        <f t="shared" si="2"/>
        <v>0</v>
      </c>
      <c r="I54" s="11">
        <f t="shared" si="3"/>
        <v>-70600000</v>
      </c>
      <c r="J54" s="54">
        <f t="shared" si="4"/>
        <v>0</v>
      </c>
      <c r="K54" s="54">
        <f t="shared" si="5"/>
        <v>-70600000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353</v>
      </c>
      <c r="H55" s="37">
        <f t="shared" si="2"/>
        <v>0</v>
      </c>
      <c r="I55" s="11">
        <f t="shared" si="3"/>
        <v>-353176500</v>
      </c>
      <c r="J55" s="54">
        <f t="shared" si="4"/>
        <v>0</v>
      </c>
      <c r="K55" s="54">
        <f t="shared" si="5"/>
        <v>-353176500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353</v>
      </c>
      <c r="H56" s="37">
        <f t="shared" si="2"/>
        <v>0</v>
      </c>
      <c r="I56" s="11">
        <f t="shared" si="3"/>
        <v>-13414000</v>
      </c>
      <c r="J56" s="54">
        <f t="shared" si="4"/>
        <v>0</v>
      </c>
      <c r="K56" s="54">
        <f t="shared" si="5"/>
        <v>-13414000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353</v>
      </c>
      <c r="H57" s="37">
        <f t="shared" si="2"/>
        <v>0</v>
      </c>
      <c r="I57" s="11">
        <f t="shared" si="3"/>
        <v>-37065000</v>
      </c>
      <c r="J57" s="54">
        <f t="shared" si="4"/>
        <v>0</v>
      </c>
      <c r="K57" s="54">
        <f t="shared" si="5"/>
        <v>-37065000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353</v>
      </c>
      <c r="H58" s="37">
        <f t="shared" si="2"/>
        <v>0</v>
      </c>
      <c r="I58" s="11">
        <f t="shared" si="3"/>
        <v>-21180000</v>
      </c>
      <c r="J58" s="54">
        <f t="shared" si="4"/>
        <v>0</v>
      </c>
      <c r="K58" s="54">
        <f t="shared" si="5"/>
        <v>-21180000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350</v>
      </c>
      <c r="H59" s="37">
        <f t="shared" si="2"/>
        <v>1</v>
      </c>
      <c r="I59" s="11">
        <f t="shared" si="3"/>
        <v>349000000</v>
      </c>
      <c r="J59" s="54">
        <f t="shared" si="4"/>
        <v>349000000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349</v>
      </c>
      <c r="H60" s="37">
        <f t="shared" si="2"/>
        <v>1</v>
      </c>
      <c r="I60" s="11">
        <f t="shared" si="3"/>
        <v>1218000000</v>
      </c>
      <c r="J60" s="54">
        <f t="shared" si="4"/>
        <v>1218000000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347</v>
      </c>
      <c r="H61" s="37">
        <f t="shared" si="2"/>
        <v>1</v>
      </c>
      <c r="I61" s="11">
        <f t="shared" si="3"/>
        <v>346000000</v>
      </c>
      <c r="J61" s="54">
        <f t="shared" si="4"/>
        <v>346000000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347</v>
      </c>
      <c r="H62" s="37">
        <f t="shared" si="2"/>
        <v>1</v>
      </c>
      <c r="I62" s="11">
        <f t="shared" si="3"/>
        <v>1038000000</v>
      </c>
      <c r="J62" s="54">
        <f t="shared" si="4"/>
        <v>1038000000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345</v>
      </c>
      <c r="H63" s="37">
        <f t="shared" si="2"/>
        <v>0</v>
      </c>
      <c r="I63" s="11">
        <f t="shared" si="3"/>
        <v>-69000000</v>
      </c>
      <c r="J63" s="54">
        <f t="shared" si="4"/>
        <v>0</v>
      </c>
      <c r="K63" s="54">
        <f t="shared" si="5"/>
        <v>-69000000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340</v>
      </c>
      <c r="H64" s="37">
        <f t="shared" si="2"/>
        <v>0</v>
      </c>
      <c r="I64" s="11">
        <f t="shared" si="3"/>
        <v>-17000000</v>
      </c>
      <c r="J64" s="54">
        <f t="shared" si="4"/>
        <v>0</v>
      </c>
      <c r="K64" s="54">
        <f t="shared" si="5"/>
        <v>-17000000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336</v>
      </c>
      <c r="H65" s="37">
        <f t="shared" si="2"/>
        <v>0</v>
      </c>
      <c r="I65" s="11">
        <f t="shared" si="3"/>
        <v>-67200000</v>
      </c>
      <c r="J65" s="54">
        <f t="shared" si="4"/>
        <v>0</v>
      </c>
      <c r="K65" s="54">
        <f t="shared" si="5"/>
        <v>-67200000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333</v>
      </c>
      <c r="H66" s="37">
        <f t="shared" si="2"/>
        <v>0</v>
      </c>
      <c r="I66" s="11">
        <f t="shared" si="3"/>
        <v>-56610000</v>
      </c>
      <c r="J66" s="54">
        <f t="shared" si="4"/>
        <v>0</v>
      </c>
      <c r="K66" s="54">
        <f t="shared" si="5"/>
        <v>-56610000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28" si="7">G68+F67</f>
        <v>332</v>
      </c>
      <c r="H67" s="37">
        <f t="shared" ref="H67:H125" si="8">IF(B67&gt;0,1,0)</f>
        <v>1</v>
      </c>
      <c r="I67" s="11">
        <f t="shared" ref="I67:I119" si="9">B67*(G67-H67)</f>
        <v>30228575</v>
      </c>
      <c r="J67" s="54">
        <f t="shared" ref="J67:J125" si="10">C67*(G67-H67)</f>
        <v>21754313</v>
      </c>
      <c r="K67" s="54">
        <f t="shared" ref="K67:K125" si="11">D67*(G67-H67)</f>
        <v>8474262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314</v>
      </c>
      <c r="H68" s="37">
        <f t="shared" si="8"/>
        <v>0</v>
      </c>
      <c r="I68" s="11">
        <f t="shared" si="9"/>
        <v>-45530000</v>
      </c>
      <c r="J68" s="54">
        <f t="shared" si="10"/>
        <v>0</v>
      </c>
      <c r="K68" s="54">
        <f t="shared" si="11"/>
        <v>-45530000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307</v>
      </c>
      <c r="H69" s="37">
        <f t="shared" si="8"/>
        <v>1</v>
      </c>
      <c r="I69" s="11">
        <f t="shared" si="9"/>
        <v>299880000</v>
      </c>
      <c r="J69" s="54">
        <f t="shared" si="10"/>
        <v>0</v>
      </c>
      <c r="K69" s="54">
        <f t="shared" si="11"/>
        <v>299880000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304</v>
      </c>
      <c r="H70" s="37">
        <f t="shared" si="8"/>
        <v>0</v>
      </c>
      <c r="I70" s="11">
        <f t="shared" si="9"/>
        <v>-13984000</v>
      </c>
      <c r="J70" s="54">
        <f t="shared" si="10"/>
        <v>0</v>
      </c>
      <c r="K70" s="54">
        <f t="shared" si="11"/>
        <v>-13984000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302</v>
      </c>
      <c r="H71" s="37">
        <f t="shared" si="8"/>
        <v>1</v>
      </c>
      <c r="I71" s="11">
        <f t="shared" si="9"/>
        <v>34716738</v>
      </c>
      <c r="J71" s="54">
        <f t="shared" si="10"/>
        <v>31247412</v>
      </c>
      <c r="K71" s="54">
        <f t="shared" si="11"/>
        <v>3469326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301</v>
      </c>
      <c r="H72" s="37">
        <f t="shared" si="8"/>
        <v>0</v>
      </c>
      <c r="I72" s="11">
        <f t="shared" si="9"/>
        <v>-45742669</v>
      </c>
      <c r="J72" s="54">
        <f t="shared" si="10"/>
        <v>0</v>
      </c>
      <c r="K72" s="54">
        <f t="shared" si="11"/>
        <v>-45742669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300</v>
      </c>
      <c r="H73" s="37">
        <f t="shared" si="8"/>
        <v>0</v>
      </c>
      <c r="I73" s="11">
        <f t="shared" si="9"/>
        <v>-241650000</v>
      </c>
      <c r="J73" s="54">
        <f t="shared" si="10"/>
        <v>0</v>
      </c>
      <c r="K73" s="54">
        <f t="shared" si="11"/>
        <v>-241650000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293</v>
      </c>
      <c r="H74" s="37">
        <f t="shared" si="8"/>
        <v>1</v>
      </c>
      <c r="I74" s="11">
        <f t="shared" si="9"/>
        <v>2042540000</v>
      </c>
      <c r="J74" s="54">
        <f t="shared" si="10"/>
        <v>0</v>
      </c>
      <c r="K74" s="54">
        <f t="shared" si="11"/>
        <v>2042540000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292</v>
      </c>
      <c r="H75" s="37">
        <f t="shared" si="8"/>
        <v>1</v>
      </c>
      <c r="I75" s="11">
        <f t="shared" si="9"/>
        <v>873000000</v>
      </c>
      <c r="J75" s="54">
        <f t="shared" si="10"/>
        <v>0</v>
      </c>
      <c r="K75" s="54">
        <f t="shared" si="11"/>
        <v>873000000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290</v>
      </c>
      <c r="H76" s="37">
        <f t="shared" si="8"/>
        <v>1</v>
      </c>
      <c r="I76" s="11">
        <f t="shared" si="9"/>
        <v>867000000</v>
      </c>
      <c r="J76" s="54">
        <f t="shared" si="10"/>
        <v>0</v>
      </c>
      <c r="K76" s="54">
        <f t="shared" si="11"/>
        <v>867000000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289</v>
      </c>
      <c r="H77" s="37">
        <f t="shared" si="8"/>
        <v>1</v>
      </c>
      <c r="I77" s="11">
        <f t="shared" si="9"/>
        <v>864000000</v>
      </c>
      <c r="J77" s="54">
        <f t="shared" si="10"/>
        <v>0</v>
      </c>
      <c r="K77" s="54">
        <f t="shared" si="11"/>
        <v>864000000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288</v>
      </c>
      <c r="H78" s="37">
        <f t="shared" si="8"/>
        <v>0</v>
      </c>
      <c r="I78" s="11">
        <f t="shared" si="9"/>
        <v>-921600000</v>
      </c>
      <c r="J78" s="54">
        <f t="shared" si="10"/>
        <v>-921600000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287</v>
      </c>
      <c r="H79" s="37">
        <f t="shared" si="8"/>
        <v>0</v>
      </c>
      <c r="I79" s="11">
        <f t="shared" si="9"/>
        <v>-229600000</v>
      </c>
      <c r="J79" s="54">
        <f t="shared" si="10"/>
        <v>-229600000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286</v>
      </c>
      <c r="H80" s="37">
        <f t="shared" si="8"/>
        <v>0</v>
      </c>
      <c r="I80" s="11">
        <f t="shared" si="9"/>
        <v>-13840398</v>
      </c>
      <c r="J80" s="54">
        <f t="shared" si="10"/>
        <v>0</v>
      </c>
      <c r="K80" s="54">
        <f t="shared" si="11"/>
        <v>-13840398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285</v>
      </c>
      <c r="H81" s="37">
        <f t="shared" si="8"/>
        <v>0</v>
      </c>
      <c r="I81" s="11">
        <f t="shared" si="9"/>
        <v>-39900000</v>
      </c>
      <c r="J81" s="54">
        <f t="shared" si="10"/>
        <v>0</v>
      </c>
      <c r="K81" s="54">
        <f t="shared" si="11"/>
        <v>-39900000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284</v>
      </c>
      <c r="H82" s="37">
        <f t="shared" si="8"/>
        <v>0</v>
      </c>
      <c r="I82" s="11">
        <f t="shared" si="9"/>
        <v>-71000000</v>
      </c>
      <c r="J82" s="54">
        <f t="shared" si="10"/>
        <v>0</v>
      </c>
      <c r="K82" s="54">
        <f t="shared" si="11"/>
        <v>-71000000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283</v>
      </c>
      <c r="H83" s="37">
        <f t="shared" si="8"/>
        <v>0</v>
      </c>
      <c r="I83" s="11">
        <f t="shared" si="9"/>
        <v>-56600000</v>
      </c>
      <c r="J83" s="54">
        <f t="shared" si="10"/>
        <v>0</v>
      </c>
      <c r="K83" s="54">
        <f t="shared" si="11"/>
        <v>-56600000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280</v>
      </c>
      <c r="H84" s="37">
        <f t="shared" si="8"/>
        <v>1</v>
      </c>
      <c r="I84" s="11">
        <f t="shared" si="9"/>
        <v>456220800</v>
      </c>
      <c r="J84" s="54">
        <f t="shared" si="10"/>
        <v>0</v>
      </c>
      <c r="K84" s="54">
        <f t="shared" si="11"/>
        <v>456220800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7">
        <v>4</v>
      </c>
      <c r="G85" s="37">
        <f t="shared" si="7"/>
        <v>276</v>
      </c>
      <c r="H85" s="37">
        <f t="shared" si="8"/>
        <v>1</v>
      </c>
      <c r="I85" s="11">
        <f t="shared" si="9"/>
        <v>687500000</v>
      </c>
      <c r="J85" s="54">
        <f t="shared" si="10"/>
        <v>0</v>
      </c>
      <c r="K85" s="54">
        <f t="shared" si="11"/>
        <v>687500000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272</v>
      </c>
      <c r="H86" s="37">
        <f t="shared" si="8"/>
        <v>1</v>
      </c>
      <c r="I86" s="11">
        <f t="shared" si="9"/>
        <v>50487300</v>
      </c>
      <c r="J86" s="54">
        <f t="shared" si="10"/>
        <v>23021450</v>
      </c>
      <c r="K86" s="54">
        <f t="shared" si="11"/>
        <v>27465850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269</v>
      </c>
      <c r="H87" s="37">
        <f t="shared" si="8"/>
        <v>0</v>
      </c>
      <c r="I87" s="11">
        <f t="shared" si="9"/>
        <v>-53800000</v>
      </c>
      <c r="J87" s="54">
        <f t="shared" si="10"/>
        <v>0</v>
      </c>
      <c r="K87" s="54">
        <f t="shared" si="11"/>
        <v>-53800000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268</v>
      </c>
      <c r="H88" s="37">
        <f t="shared" si="8"/>
        <v>0</v>
      </c>
      <c r="I88" s="11">
        <f t="shared" si="9"/>
        <v>-31624000</v>
      </c>
      <c r="J88" s="54">
        <f t="shared" si="10"/>
        <v>-18492000</v>
      </c>
      <c r="K88" s="54">
        <f t="shared" si="11"/>
        <v>-13132000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260</v>
      </c>
      <c r="H89" s="37">
        <f t="shared" si="8"/>
        <v>0</v>
      </c>
      <c r="I89" s="11">
        <f t="shared" si="9"/>
        <v>-832234000</v>
      </c>
      <c r="J89" s="54">
        <f t="shared" si="10"/>
        <v>0</v>
      </c>
      <c r="K89" s="54">
        <f t="shared" si="11"/>
        <v>-832234000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259</v>
      </c>
      <c r="H90" s="37">
        <f t="shared" si="8"/>
        <v>0</v>
      </c>
      <c r="I90" s="11">
        <f t="shared" si="9"/>
        <v>-829033100</v>
      </c>
      <c r="J90" s="54">
        <f t="shared" si="10"/>
        <v>0</v>
      </c>
      <c r="K90" s="54">
        <f t="shared" si="11"/>
        <v>-829033100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258</v>
      </c>
      <c r="H91" s="37">
        <f t="shared" si="8"/>
        <v>0</v>
      </c>
      <c r="I91" s="11">
        <f t="shared" si="9"/>
        <v>-825832200</v>
      </c>
      <c r="J91" s="54">
        <f t="shared" si="10"/>
        <v>0</v>
      </c>
      <c r="K91" s="54">
        <f t="shared" si="11"/>
        <v>-825832200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257</v>
      </c>
      <c r="H92" s="37">
        <f t="shared" si="8"/>
        <v>0</v>
      </c>
      <c r="I92" s="11">
        <f t="shared" si="9"/>
        <v>-822631300</v>
      </c>
      <c r="J92" s="54">
        <f t="shared" si="10"/>
        <v>0</v>
      </c>
      <c r="K92" s="54">
        <f t="shared" si="11"/>
        <v>-822631300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256</v>
      </c>
      <c r="H93" s="37">
        <f t="shared" si="8"/>
        <v>0</v>
      </c>
      <c r="I93" s="11">
        <f t="shared" si="9"/>
        <v>-819430400</v>
      </c>
      <c r="J93" s="54">
        <f t="shared" si="10"/>
        <v>0</v>
      </c>
      <c r="K93" s="54">
        <f t="shared" si="11"/>
        <v>-819430400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255</v>
      </c>
      <c r="H94" s="37">
        <f t="shared" si="8"/>
        <v>0</v>
      </c>
      <c r="I94" s="11">
        <f t="shared" si="9"/>
        <v>-816229500</v>
      </c>
      <c r="J94" s="54">
        <f t="shared" si="10"/>
        <v>0</v>
      </c>
      <c r="K94" s="54">
        <f t="shared" si="11"/>
        <v>-816229500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253</v>
      </c>
      <c r="H95" s="37">
        <f t="shared" si="8"/>
        <v>0</v>
      </c>
      <c r="I95" s="11">
        <f t="shared" si="9"/>
        <v>-302738788</v>
      </c>
      <c r="J95" s="54">
        <f t="shared" si="10"/>
        <v>0</v>
      </c>
      <c r="K95" s="54">
        <f t="shared" si="11"/>
        <v>-302738788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243</v>
      </c>
      <c r="H96" s="37">
        <f t="shared" si="8"/>
        <v>0</v>
      </c>
      <c r="I96" s="11">
        <f t="shared" si="9"/>
        <v>-48600000</v>
      </c>
      <c r="J96" s="54">
        <f t="shared" si="10"/>
        <v>0</v>
      </c>
      <c r="K96" s="54">
        <f t="shared" si="11"/>
        <v>-48600000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242</v>
      </c>
      <c r="H97" s="37">
        <f t="shared" si="8"/>
        <v>1</v>
      </c>
      <c r="I97" s="11">
        <f t="shared" si="9"/>
        <v>38453478</v>
      </c>
      <c r="J97" s="54">
        <f t="shared" si="10"/>
        <v>16611166</v>
      </c>
      <c r="K97" s="54">
        <f t="shared" si="11"/>
        <v>21842312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237</v>
      </c>
      <c r="H98" s="37">
        <f t="shared" si="8"/>
        <v>1</v>
      </c>
      <c r="I98" s="11">
        <f t="shared" si="9"/>
        <v>26990848</v>
      </c>
      <c r="J98" s="54">
        <f t="shared" si="10"/>
        <v>0</v>
      </c>
      <c r="K98" s="54">
        <f t="shared" si="11"/>
        <v>26990848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234</v>
      </c>
      <c r="H99" s="37">
        <f t="shared" si="8"/>
        <v>0</v>
      </c>
      <c r="I99" s="11">
        <f t="shared" si="9"/>
        <v>-310050000</v>
      </c>
      <c r="J99" s="54">
        <f t="shared" si="10"/>
        <v>0</v>
      </c>
      <c r="K99" s="54">
        <f t="shared" si="11"/>
        <v>-310050000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229</v>
      </c>
      <c r="H100" s="37">
        <f t="shared" si="8"/>
        <v>1</v>
      </c>
      <c r="I100" s="11">
        <f t="shared" si="9"/>
        <v>302100000</v>
      </c>
      <c r="J100" s="54">
        <f t="shared" si="10"/>
        <v>0</v>
      </c>
      <c r="K100" s="54">
        <f t="shared" si="11"/>
        <v>302100000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212</v>
      </c>
      <c r="H101" s="37">
        <f t="shared" si="8"/>
        <v>1</v>
      </c>
      <c r="I101" s="11">
        <f t="shared" si="9"/>
        <v>14104295</v>
      </c>
      <c r="J101" s="54">
        <f t="shared" si="10"/>
        <v>14104295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209</v>
      </c>
      <c r="H102" s="37">
        <f t="shared" si="8"/>
        <v>1</v>
      </c>
      <c r="I102" s="11">
        <f t="shared" si="9"/>
        <v>624000000</v>
      </c>
      <c r="J102" s="54">
        <f t="shared" si="10"/>
        <v>0</v>
      </c>
      <c r="K102" s="54">
        <f t="shared" si="11"/>
        <v>624000000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202</v>
      </c>
      <c r="H103" s="37">
        <f t="shared" si="8"/>
        <v>0</v>
      </c>
      <c r="I103" s="11">
        <f t="shared" si="9"/>
        <v>-202000000</v>
      </c>
      <c r="J103" s="54">
        <f t="shared" si="10"/>
        <v>-202000000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192</v>
      </c>
      <c r="H104" s="37">
        <f t="shared" si="8"/>
        <v>1</v>
      </c>
      <c r="I104" s="11">
        <f t="shared" si="9"/>
        <v>573000000</v>
      </c>
      <c r="J104" s="54">
        <f t="shared" si="10"/>
        <v>573000000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191</v>
      </c>
      <c r="H105" s="37">
        <f t="shared" si="8"/>
        <v>1</v>
      </c>
      <c r="I105" s="11">
        <f t="shared" si="9"/>
        <v>212800000</v>
      </c>
      <c r="J105" s="54">
        <f t="shared" si="10"/>
        <v>212800000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191</v>
      </c>
      <c r="H106" s="37">
        <f t="shared" si="8"/>
        <v>0</v>
      </c>
      <c r="I106" s="11">
        <f t="shared" si="9"/>
        <v>-573000000</v>
      </c>
      <c r="J106" s="54">
        <f t="shared" si="10"/>
        <v>0</v>
      </c>
      <c r="K106" s="54">
        <f t="shared" si="11"/>
        <v>-573000000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182</v>
      </c>
      <c r="H107" s="37">
        <f t="shared" si="8"/>
        <v>1</v>
      </c>
      <c r="I107" s="11">
        <f t="shared" si="9"/>
        <v>16379414</v>
      </c>
      <c r="J107" s="54">
        <f t="shared" si="10"/>
        <v>13595815</v>
      </c>
      <c r="K107" s="54">
        <f t="shared" si="11"/>
        <v>2783599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180</v>
      </c>
      <c r="H108" s="37">
        <f t="shared" si="8"/>
        <v>0</v>
      </c>
      <c r="I108" s="11">
        <f t="shared" si="9"/>
        <v>-306126000</v>
      </c>
      <c r="J108" s="54">
        <f t="shared" si="10"/>
        <v>0</v>
      </c>
      <c r="K108" s="54">
        <f t="shared" si="11"/>
        <v>-306126000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176</v>
      </c>
      <c r="H109" s="37">
        <f t="shared" si="8"/>
        <v>0</v>
      </c>
      <c r="I109" s="11">
        <f t="shared" si="9"/>
        <v>-176088000</v>
      </c>
      <c r="J109" s="54">
        <f t="shared" si="10"/>
        <v>0</v>
      </c>
      <c r="K109" s="54">
        <f t="shared" si="11"/>
        <v>-176088000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173</v>
      </c>
      <c r="H110" s="37">
        <f t="shared" si="8"/>
        <v>1</v>
      </c>
      <c r="I110" s="11">
        <f t="shared" si="9"/>
        <v>3440000000</v>
      </c>
      <c r="J110" s="54">
        <f t="shared" si="10"/>
        <v>0</v>
      </c>
      <c r="K110" s="54">
        <f t="shared" si="11"/>
        <v>3440000000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153</v>
      </c>
      <c r="H111" s="37">
        <f t="shared" si="8"/>
        <v>1</v>
      </c>
      <c r="I111" s="11">
        <f t="shared" si="9"/>
        <v>26551056</v>
      </c>
      <c r="J111" s="54">
        <f t="shared" si="10"/>
        <v>13279176</v>
      </c>
      <c r="K111" s="54">
        <f t="shared" si="11"/>
        <v>13271880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137</v>
      </c>
      <c r="H112" s="37">
        <f t="shared" si="8"/>
        <v>0</v>
      </c>
      <c r="I112" s="11">
        <f t="shared" si="9"/>
        <v>-3890800000</v>
      </c>
      <c r="J112" s="54">
        <f t="shared" si="10"/>
        <v>0</v>
      </c>
      <c r="K112" s="54">
        <f t="shared" si="11"/>
        <v>-3890800000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122</v>
      </c>
      <c r="H113" s="37">
        <f t="shared" si="8"/>
        <v>1</v>
      </c>
      <c r="I113" s="11">
        <f t="shared" si="9"/>
        <v>19727840</v>
      </c>
      <c r="J113" s="54">
        <f t="shared" si="10"/>
        <v>14823831</v>
      </c>
      <c r="K113" s="54">
        <f t="shared" si="11"/>
        <v>4904009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122</v>
      </c>
      <c r="H114" s="37">
        <f t="shared" si="8"/>
        <v>0</v>
      </c>
      <c r="I114" s="11">
        <f t="shared" si="9"/>
        <v>-695400</v>
      </c>
      <c r="J114" s="54">
        <f t="shared" si="10"/>
        <v>-305000</v>
      </c>
      <c r="K114" s="54">
        <f t="shared" si="11"/>
        <v>-390400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109</v>
      </c>
      <c r="H115" s="37">
        <f t="shared" si="8"/>
        <v>0</v>
      </c>
      <c r="I115" s="11">
        <f t="shared" si="9"/>
        <v>0</v>
      </c>
      <c r="J115" s="54">
        <f t="shared" si="10"/>
        <v>54500000</v>
      </c>
      <c r="K115" s="54">
        <f t="shared" si="11"/>
        <v>-54500000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101</v>
      </c>
      <c r="H116" s="37">
        <f t="shared" si="8"/>
        <v>0</v>
      </c>
      <c r="I116" s="11">
        <f t="shared" si="9"/>
        <v>-16160000</v>
      </c>
      <c r="J116" s="54">
        <f t="shared" si="10"/>
        <v>0</v>
      </c>
      <c r="K116" s="54">
        <f t="shared" si="11"/>
        <v>-16160000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92</v>
      </c>
      <c r="H117" s="37">
        <f t="shared" si="8"/>
        <v>1</v>
      </c>
      <c r="I117" s="11">
        <f t="shared" si="9"/>
        <v>134680</v>
      </c>
      <c r="J117" s="54">
        <f t="shared" si="10"/>
        <v>9731631</v>
      </c>
      <c r="K117" s="54">
        <f t="shared" si="11"/>
        <v>-9596951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70</v>
      </c>
      <c r="H118" s="37">
        <f t="shared" si="8"/>
        <v>1</v>
      </c>
      <c r="I118" s="11">
        <f t="shared" si="9"/>
        <v>2718565500</v>
      </c>
      <c r="J118" s="54">
        <f t="shared" si="10"/>
        <v>0</v>
      </c>
      <c r="K118" s="54">
        <f t="shared" si="11"/>
        <v>2718565500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61</v>
      </c>
      <c r="H119" s="37">
        <f t="shared" si="8"/>
        <v>1</v>
      </c>
      <c r="I119" s="11">
        <f t="shared" si="9"/>
        <v>5731260</v>
      </c>
      <c r="J119" s="54">
        <f t="shared" si="10"/>
        <v>6603240</v>
      </c>
      <c r="K119" s="54">
        <f t="shared" si="11"/>
        <v>-871980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57</v>
      </c>
      <c r="H120" s="11">
        <f t="shared" si="8"/>
        <v>1</v>
      </c>
      <c r="I120" s="11">
        <f t="shared" ref="I120:I126" si="13">B120*(G120-H120)</f>
        <v>112000000</v>
      </c>
      <c r="J120" s="11">
        <f t="shared" si="10"/>
        <v>0</v>
      </c>
      <c r="K120" s="11">
        <f t="shared" si="11"/>
        <v>112000000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31</v>
      </c>
      <c r="H121" s="11">
        <f t="shared" si="8"/>
        <v>1</v>
      </c>
      <c r="I121" s="11">
        <f t="shared" si="13"/>
        <v>78000000</v>
      </c>
      <c r="J121" s="11">
        <f t="shared" si="10"/>
        <v>0</v>
      </c>
      <c r="K121" s="11">
        <f t="shared" si="11"/>
        <v>78000000</v>
      </c>
    </row>
    <row r="122" spans="1:15" x14ac:dyDescent="0.25">
      <c r="A122" s="11" t="s">
        <v>653</v>
      </c>
      <c r="B122" s="40">
        <v>384551</v>
      </c>
      <c r="C122" s="40">
        <v>110908</v>
      </c>
      <c r="D122" s="40">
        <f t="shared" si="12"/>
        <v>273643</v>
      </c>
      <c r="E122" s="23" t="s">
        <v>654</v>
      </c>
      <c r="F122" s="11">
        <v>1</v>
      </c>
      <c r="G122" s="37">
        <f t="shared" si="7"/>
        <v>30</v>
      </c>
      <c r="H122" s="11">
        <f t="shared" si="8"/>
        <v>1</v>
      </c>
      <c r="I122" s="11">
        <f t="shared" si="13"/>
        <v>11151979</v>
      </c>
      <c r="J122" s="11">
        <f t="shared" si="10"/>
        <v>3216332</v>
      </c>
      <c r="K122" s="11">
        <f t="shared" si="11"/>
        <v>7935647</v>
      </c>
      <c r="N122" t="s">
        <v>25</v>
      </c>
    </row>
    <row r="123" spans="1:15" x14ac:dyDescent="0.25">
      <c r="A123" s="11" t="s">
        <v>679</v>
      </c>
      <c r="B123" s="18">
        <v>0</v>
      </c>
      <c r="C123" s="18">
        <v>800000</v>
      </c>
      <c r="D123" s="18">
        <f t="shared" si="12"/>
        <v>-800000</v>
      </c>
      <c r="E123" s="11" t="s">
        <v>680</v>
      </c>
      <c r="F123" s="11">
        <v>14</v>
      </c>
      <c r="G123" s="37">
        <f t="shared" si="7"/>
        <v>29</v>
      </c>
      <c r="H123" s="11">
        <f t="shared" si="8"/>
        <v>0</v>
      </c>
      <c r="I123" s="11">
        <f t="shared" si="13"/>
        <v>0</v>
      </c>
      <c r="J123" s="11">
        <f t="shared" si="10"/>
        <v>23200000</v>
      </c>
      <c r="K123" s="11">
        <f t="shared" si="11"/>
        <v>-23200000</v>
      </c>
    </row>
    <row r="124" spans="1:15" x14ac:dyDescent="0.25">
      <c r="A124" s="11" t="s">
        <v>697</v>
      </c>
      <c r="B124" s="18">
        <v>-3000000</v>
      </c>
      <c r="C124" s="18">
        <v>0</v>
      </c>
      <c r="D124" s="18">
        <f t="shared" si="12"/>
        <v>-3000000</v>
      </c>
      <c r="E124" s="11" t="s">
        <v>699</v>
      </c>
      <c r="F124" s="11">
        <v>15</v>
      </c>
      <c r="G124" s="37">
        <f t="shared" si="7"/>
        <v>15</v>
      </c>
      <c r="H124" s="11">
        <f t="shared" si="8"/>
        <v>0</v>
      </c>
      <c r="I124" s="11">
        <f t="shared" si="13"/>
        <v>-45000000</v>
      </c>
      <c r="J124" s="11">
        <f t="shared" si="10"/>
        <v>0</v>
      </c>
      <c r="K124" s="11">
        <f t="shared" si="11"/>
        <v>-45000000</v>
      </c>
    </row>
    <row r="125" spans="1:15" x14ac:dyDescent="0.25">
      <c r="A125" s="11" t="s">
        <v>671</v>
      </c>
      <c r="B125" s="18">
        <v>400710</v>
      </c>
      <c r="C125" s="18">
        <v>118875</v>
      </c>
      <c r="D125" s="18">
        <f t="shared" si="12"/>
        <v>281835</v>
      </c>
      <c r="E125" s="11" t="s">
        <v>719</v>
      </c>
      <c r="F125" s="11">
        <v>0</v>
      </c>
      <c r="G125" s="37">
        <f t="shared" si="7"/>
        <v>0</v>
      </c>
      <c r="H125" s="11">
        <f t="shared" si="8"/>
        <v>1</v>
      </c>
      <c r="I125" s="11">
        <f t="shared" si="13"/>
        <v>-400710</v>
      </c>
      <c r="J125" s="11">
        <f t="shared" si="10"/>
        <v>-118875</v>
      </c>
      <c r="K125" s="11">
        <f t="shared" si="11"/>
        <v>-281835</v>
      </c>
    </row>
    <row r="126" spans="1:15" x14ac:dyDescent="0.25">
      <c r="A126" s="11"/>
      <c r="B126" s="18"/>
      <c r="C126" s="18"/>
      <c r="D126" s="18"/>
      <c r="E126" s="11"/>
      <c r="F126" s="11">
        <v>0</v>
      </c>
      <c r="G126" s="37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7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7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29">
        <f>SUM(B2:B126)</f>
        <v>41937108</v>
      </c>
      <c r="C129" s="29">
        <f>SUM(C2:C127)</f>
        <v>12923301</v>
      </c>
      <c r="D129" s="29">
        <f>SUM(D2:D127)</f>
        <v>29013807</v>
      </c>
      <c r="E129" s="11"/>
      <c r="F129" s="11"/>
      <c r="G129" s="11"/>
      <c r="H129" s="11"/>
      <c r="I129" s="29">
        <f>SUM(I2:I126)</f>
        <v>8203699269</v>
      </c>
      <c r="J129" s="29">
        <f>SUM(J2:J126)</f>
        <v>4471776127</v>
      </c>
      <c r="K129" s="29">
        <f>SUM(K2:K126)</f>
        <v>3731923142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16407398.538000001</v>
      </c>
      <c r="J132" s="29">
        <f>J129/G2</f>
        <v>8943552.2540000007</v>
      </c>
      <c r="K132" s="29">
        <f>K129/G2</f>
        <v>7463846.284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789673.53332420066</v>
      </c>
      <c r="K136">
        <f>K129/I129*1448696</f>
        <v>659022.46667579934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800000</v>
      </c>
      <c r="D4" s="3">
        <f t="shared" si="0"/>
        <v>-800000</v>
      </c>
      <c r="E4" s="11" t="s">
        <v>680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697</v>
      </c>
      <c r="B5" s="18">
        <v>-3000000</v>
      </c>
      <c r="C5" s="18">
        <v>0</v>
      </c>
      <c r="D5" s="3">
        <f t="shared" si="0"/>
        <v>-3000000</v>
      </c>
      <c r="E5" s="20" t="s">
        <v>699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686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687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689</v>
      </c>
    </row>
    <row r="35" spans="4:17" x14ac:dyDescent="0.25">
      <c r="D35" s="43">
        <v>27470</v>
      </c>
      <c r="E35" s="42" t="s">
        <v>696</v>
      </c>
    </row>
    <row r="36" spans="4:17" x14ac:dyDescent="0.25">
      <c r="D36" s="43">
        <v>334000</v>
      </c>
      <c r="E36" s="42" t="s">
        <v>709</v>
      </c>
    </row>
    <row r="37" spans="4:17" x14ac:dyDescent="0.25">
      <c r="D37" s="7">
        <v>400000</v>
      </c>
      <c r="E37" s="42" t="s">
        <v>715</v>
      </c>
    </row>
    <row r="38" spans="4:17" x14ac:dyDescent="0.25">
      <c r="D38" s="7">
        <v>200000</v>
      </c>
      <c r="E38" s="42" t="s">
        <v>721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2" activePane="bottomLeft" state="frozen"/>
      <selection pane="bottomLeft" activeCell="D72" sqref="D7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89" si="4">B34*(E34-F34)</f>
        <v>3351200000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89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39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39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679</v>
      </c>
      <c r="B60" s="39">
        <v>-338000</v>
      </c>
      <c r="C60" s="11" t="s">
        <v>681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682</v>
      </c>
      <c r="B61" s="39">
        <v>-150000</v>
      </c>
      <c r="C61" s="11" t="s">
        <v>683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688</v>
      </c>
      <c r="B62" s="39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690</v>
      </c>
      <c r="B63" s="39">
        <v>-200000</v>
      </c>
      <c r="C63" s="11" t="s">
        <v>158</v>
      </c>
      <c r="D63" s="11">
        <v>0</v>
      </c>
      <c r="E63" s="11">
        <f>D63+E86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39">
        <v>-87000</v>
      </c>
      <c r="C64" s="11" t="s">
        <v>691</v>
      </c>
      <c r="D64" s="11">
        <v>4</v>
      </c>
      <c r="E64" s="11">
        <f>D64+E87</f>
        <v>4</v>
      </c>
      <c r="F64" s="11">
        <f t="shared" si="5"/>
        <v>0</v>
      </c>
      <c r="G64" s="11">
        <f t="shared" si="4"/>
        <v>-348000</v>
      </c>
    </row>
    <row r="65" spans="1:10" x14ac:dyDescent="0.25">
      <c r="A65" s="11" t="s">
        <v>697</v>
      </c>
      <c r="B65" s="39">
        <v>-27470</v>
      </c>
      <c r="C65" s="11" t="s">
        <v>698</v>
      </c>
      <c r="D65" s="11">
        <v>1</v>
      </c>
      <c r="E65" s="11">
        <f>D65+E88</f>
        <v>1</v>
      </c>
      <c r="F65" s="11">
        <f t="shared" si="5"/>
        <v>0</v>
      </c>
      <c r="G65" s="11">
        <f t="shared" si="4"/>
        <v>-27470</v>
      </c>
    </row>
    <row r="66" spans="1:10" x14ac:dyDescent="0.25">
      <c r="A66" s="11" t="s">
        <v>707</v>
      </c>
      <c r="B66" s="39">
        <v>-334000</v>
      </c>
      <c r="C66" s="11" t="s">
        <v>708</v>
      </c>
      <c r="D66" s="11">
        <v>5</v>
      </c>
      <c r="E66" s="11">
        <f t="shared" ref="E66:E89" si="6">D66+E89</f>
        <v>5</v>
      </c>
      <c r="F66" s="11">
        <f t="shared" si="5"/>
        <v>0</v>
      </c>
      <c r="G66" s="11">
        <f t="shared" si="4"/>
        <v>-1670000</v>
      </c>
    </row>
    <row r="67" spans="1:10" x14ac:dyDescent="0.25">
      <c r="A67" s="11" t="s">
        <v>711</v>
      </c>
      <c r="B67" s="39">
        <v>-20000</v>
      </c>
      <c r="C67" s="11" t="s">
        <v>712</v>
      </c>
      <c r="D67" s="11">
        <v>1</v>
      </c>
      <c r="E67" s="11">
        <f t="shared" si="6"/>
        <v>1</v>
      </c>
      <c r="F67" s="11">
        <f t="shared" si="5"/>
        <v>0</v>
      </c>
      <c r="G67" s="11">
        <f t="shared" si="4"/>
        <v>-20000</v>
      </c>
    </row>
    <row r="68" spans="1:10" x14ac:dyDescent="0.25">
      <c r="A68" s="11" t="s">
        <v>710</v>
      </c>
      <c r="B68" s="39">
        <v>-300500</v>
      </c>
      <c r="C68" s="11" t="s">
        <v>713</v>
      </c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10" x14ac:dyDescent="0.25">
      <c r="A69" s="11" t="s">
        <v>710</v>
      </c>
      <c r="B69" s="39">
        <v>-100000</v>
      </c>
      <c r="C69" s="11" t="s">
        <v>714</v>
      </c>
      <c r="D69" s="11">
        <v>5</v>
      </c>
      <c r="E69" s="11">
        <f t="shared" si="6"/>
        <v>5</v>
      </c>
      <c r="F69" s="11">
        <f t="shared" si="5"/>
        <v>0</v>
      </c>
      <c r="G69" s="11">
        <f t="shared" si="4"/>
        <v>-500000</v>
      </c>
    </row>
    <row r="70" spans="1:10" x14ac:dyDescent="0.25">
      <c r="A70" s="11" t="s">
        <v>718</v>
      </c>
      <c r="B70" s="39">
        <v>-200000</v>
      </c>
      <c r="C70" s="11" t="s">
        <v>26</v>
      </c>
      <c r="D70" s="11">
        <v>4</v>
      </c>
      <c r="E70" s="11">
        <f t="shared" si="6"/>
        <v>4</v>
      </c>
      <c r="F70" s="11">
        <f t="shared" si="5"/>
        <v>0</v>
      </c>
      <c r="G70" s="11">
        <f t="shared" si="4"/>
        <v>-800000</v>
      </c>
    </row>
    <row r="71" spans="1:10" x14ac:dyDescent="0.25">
      <c r="A71" s="11" t="s">
        <v>671</v>
      </c>
      <c r="B71" s="39">
        <v>15389</v>
      </c>
      <c r="C71" s="11" t="s">
        <v>719</v>
      </c>
      <c r="D71" s="11">
        <v>1</v>
      </c>
      <c r="E71" s="11">
        <f t="shared" si="6"/>
        <v>1</v>
      </c>
      <c r="F71" s="11">
        <f t="shared" si="5"/>
        <v>1</v>
      </c>
      <c r="G71" s="11">
        <f t="shared" si="4"/>
        <v>0</v>
      </c>
    </row>
    <row r="72" spans="1:10" x14ac:dyDescent="0.25">
      <c r="A72" s="11"/>
      <c r="B72" s="39"/>
      <c r="C72" s="11"/>
      <c r="D72" s="11"/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10" x14ac:dyDescent="0.25">
      <c r="A73" s="11"/>
      <c r="B73" s="39"/>
      <c r="C73" s="11"/>
      <c r="D73" s="11"/>
      <c r="E73" s="11">
        <f t="shared" si="6"/>
        <v>0</v>
      </c>
      <c r="F73" s="11">
        <f t="shared" si="5"/>
        <v>0</v>
      </c>
      <c r="G73" s="11">
        <f t="shared" si="4"/>
        <v>0</v>
      </c>
      <c r="J73" t="s">
        <v>25</v>
      </c>
    </row>
    <row r="74" spans="1:10" x14ac:dyDescent="0.25">
      <c r="A74" s="11"/>
      <c r="B74" s="39"/>
      <c r="C74" s="11"/>
      <c r="D74" s="11"/>
      <c r="E74" s="11">
        <f t="shared" si="6"/>
        <v>0</v>
      </c>
      <c r="F74" s="11">
        <f t="shared" si="5"/>
        <v>0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841166</v>
      </c>
      <c r="C90" s="11"/>
      <c r="D90" s="11"/>
      <c r="E90" s="11"/>
      <c r="F90" s="11"/>
      <c r="G90" s="29">
        <f>SUM(G2:G89)</f>
        <v>14416098762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58602027.487804875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19" activePane="bottomLeft" state="frozen"/>
      <selection pane="bottomLeft" activeCell="C143" sqref="C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46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44</v>
      </c>
      <c r="E131" s="11">
        <f t="shared" ref="E131:E146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692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693</v>
      </c>
    </row>
    <row r="141" spans="1:11" x14ac:dyDescent="0.25">
      <c r="A141" s="11" t="s">
        <v>716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693</v>
      </c>
      <c r="K141" t="s">
        <v>25</v>
      </c>
    </row>
    <row r="142" spans="1:11" x14ac:dyDescent="0.25">
      <c r="A142" s="11" t="s">
        <v>671</v>
      </c>
      <c r="B142" s="3">
        <v>602025</v>
      </c>
      <c r="C142" s="11">
        <v>1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719</v>
      </c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29">
        <f>SUM(B2:B146)</f>
        <v>62495336</v>
      </c>
      <c r="C148" s="11"/>
      <c r="D148" s="11"/>
      <c r="E148" s="11"/>
      <c r="F148" s="29">
        <f>SUM(F2:F146)</f>
        <v>6672381686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14860538.276169265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8" sqref="K1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7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1">
        <f>K23</f>
        <v>165800752.02739727</v>
      </c>
      <c r="G7" s="29">
        <f t="shared" si="0"/>
        <v>12368326.913502753</v>
      </c>
      <c r="H7" s="11"/>
      <c r="J7" s="60" t="s">
        <v>651</v>
      </c>
      <c r="K7" s="44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4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ایلیا'!B148</f>
        <v>62495336</v>
      </c>
      <c r="L9" s="3">
        <f>K9-M9</f>
        <v>16495336</v>
      </c>
      <c r="M9" s="3">
        <v>46000000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سارا!D129</f>
        <v>29013807</v>
      </c>
      <c r="L11" s="3">
        <v>0</v>
      </c>
      <c r="M11" s="3">
        <f t="shared" si="5"/>
        <v>29013807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841166</v>
      </c>
      <c r="L12" s="3">
        <v>0</v>
      </c>
      <c r="M12" s="3">
        <f t="shared" si="5"/>
        <v>841166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717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-9650000</v>
      </c>
      <c r="M15" s="3">
        <f t="shared" si="5"/>
        <v>9650000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280000</v>
      </c>
      <c r="L16" s="3">
        <f>K16</f>
        <v>280000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100000</v>
      </c>
      <c r="L17" s="3">
        <v>0</v>
      </c>
      <c r="M17" s="3">
        <f t="shared" si="5"/>
        <v>100000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165800752.02739727</v>
      </c>
      <c r="L23" s="3">
        <f>SUM(L7:L22)</f>
        <v>56124486.684931509</v>
      </c>
      <c r="M23" s="3">
        <f>SUM(M7:M22)</f>
        <v>109676265.34246576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92877026</v>
      </c>
      <c r="L24" s="3">
        <f>L9+L16+L12+L10</f>
        <v>16825336</v>
      </c>
      <c r="M24" s="3">
        <f>M11+M12+M13+M17+M9</f>
        <v>76051690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182</v>
      </c>
      <c r="L31" s="44">
        <f>J31*0.18*K31/365</f>
        <v>1974575.3424657534</v>
      </c>
      <c r="M31" s="44">
        <f>J31*0.24*K31/365</f>
        <v>2632767.1232876712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722</v>
      </c>
      <c r="L33" s="7">
        <f>M31-L31</f>
        <v>658191.78082191781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705000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1865000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697</v>
      </c>
      <c r="U42" t="s">
        <v>700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22" workbookViewId="0">
      <selection activeCell="V58" sqref="V5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3500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36000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3500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2000</v>
      </c>
      <c r="H36" s="11" t="s">
        <v>685</v>
      </c>
      <c r="I36" s="11">
        <v>219000</v>
      </c>
      <c r="J36" s="11" t="s">
        <v>684</v>
      </c>
      <c r="O36" s="22" t="s">
        <v>705</v>
      </c>
    </row>
    <row r="37" spans="6:23" x14ac:dyDescent="0.25">
      <c r="G37" s="11">
        <f t="shared" si="6"/>
        <v>3000</v>
      </c>
      <c r="H37" s="11" t="s">
        <v>694</v>
      </c>
      <c r="I37" s="11">
        <v>218000</v>
      </c>
      <c r="J37" s="11" t="s">
        <v>695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658</v>
      </c>
      <c r="P40" t="s">
        <v>657</v>
      </c>
      <c r="Q40" t="s">
        <v>656</v>
      </c>
      <c r="R40" t="s">
        <v>659</v>
      </c>
      <c r="S40" t="s">
        <v>703</v>
      </c>
      <c r="T40" t="s">
        <v>704</v>
      </c>
      <c r="U40" t="s">
        <v>660</v>
      </c>
      <c r="V40" t="s">
        <v>661</v>
      </c>
      <c r="W40" t="s">
        <v>662</v>
      </c>
    </row>
    <row r="41" spans="6:23" x14ac:dyDescent="0.25">
      <c r="G41" s="11"/>
      <c r="H41" s="11"/>
      <c r="I41" s="11">
        <v>221000</v>
      </c>
      <c r="J41" s="11" t="s">
        <v>594</v>
      </c>
      <c r="M41" t="s">
        <v>702</v>
      </c>
      <c r="N41" t="s">
        <v>663</v>
      </c>
      <c r="O41" s="18">
        <v>8000000000</v>
      </c>
      <c r="P41">
        <v>106</v>
      </c>
      <c r="Q41" s="18">
        <v>62495000</v>
      </c>
      <c r="R41" s="18">
        <f>P41*Q41</f>
        <v>6624470000</v>
      </c>
      <c r="S41" s="7">
        <f>Q41-S45</f>
        <v>20432000</v>
      </c>
      <c r="T41" s="7">
        <f>S41*75</f>
        <v>1532400000</v>
      </c>
      <c r="U41" s="7">
        <f>Q43-U42</f>
        <v>104332000</v>
      </c>
      <c r="V41" s="7">
        <f>U41*31</f>
        <v>3234292000</v>
      </c>
      <c r="W41" s="7">
        <f>T41+V41</f>
        <v>4766692000</v>
      </c>
    </row>
    <row r="42" spans="6:23" x14ac:dyDescent="0.25">
      <c r="G42" s="11"/>
      <c r="H42" s="11"/>
      <c r="I42" s="11"/>
      <c r="J42" s="11"/>
      <c r="M42" t="s">
        <v>701</v>
      </c>
      <c r="N42" t="s">
        <v>664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104432000</v>
      </c>
      <c r="S43" s="7">
        <f>S41+S42</f>
        <v>104432000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666</v>
      </c>
      <c r="Q50" t="s">
        <v>665</v>
      </c>
      <c r="R50" t="s">
        <v>657</v>
      </c>
      <c r="S50" t="s">
        <v>282</v>
      </c>
      <c r="U50" t="s">
        <v>706</v>
      </c>
    </row>
    <row r="51" spans="15:21" x14ac:dyDescent="0.25">
      <c r="Q51" s="18"/>
      <c r="S51" s="18"/>
      <c r="U51" s="7">
        <f>O41-W41</f>
        <v>3233308000</v>
      </c>
    </row>
    <row r="52" spans="15:21" x14ac:dyDescent="0.25">
      <c r="O52" s="72" t="s">
        <v>671</v>
      </c>
      <c r="P52" t="s">
        <v>667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1555808000</v>
      </c>
    </row>
    <row r="53" spans="15:21" x14ac:dyDescent="0.25">
      <c r="O53" s="72" t="s">
        <v>672</v>
      </c>
      <c r="P53" t="s">
        <v>668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673</v>
      </c>
      <c r="P54" t="s">
        <v>669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674</v>
      </c>
      <c r="P55" t="s">
        <v>670</v>
      </c>
      <c r="Q55" s="18">
        <v>5500000</v>
      </c>
      <c r="R55">
        <v>15</v>
      </c>
      <c r="S55" s="18">
        <f t="shared" si="7"/>
        <v>82500000</v>
      </c>
      <c r="U55" s="7">
        <f>U52/120</f>
        <v>12965066.666666666</v>
      </c>
    </row>
    <row r="56" spans="15:21" x14ac:dyDescent="0.25">
      <c r="O56" t="s">
        <v>675</v>
      </c>
      <c r="P56" t="s">
        <v>676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672</v>
      </c>
      <c r="P57" t="s">
        <v>677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2017-08-23T08:15:09Z</dcterms:modified>
</cp:coreProperties>
</file>