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O227" i="52" l="1"/>
  <c r="P195" i="18"/>
  <c r="W349" i="18"/>
  <c r="W348" i="18"/>
  <c r="W347" i="18"/>
  <c r="O223" i="52" l="1"/>
  <c r="W346" i="18"/>
  <c r="J222" i="52" l="1"/>
  <c r="W345" i="18"/>
  <c r="L44" i="18"/>
  <c r="L47" i="18"/>
  <c r="W344" i="18" l="1"/>
  <c r="W343" i="18"/>
  <c r="O220" i="52" l="1"/>
  <c r="W342" i="18" l="1"/>
  <c r="W341"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0" i="18"/>
  <c r="O212" i="52"/>
  <c r="P222" i="52" l="1"/>
  <c r="P227" i="52"/>
  <c r="P223" i="52"/>
  <c r="P220" i="52"/>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9" i="18"/>
  <c r="F348" i="15" l="1"/>
  <c r="D347" i="15"/>
  <c r="I143"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1"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1"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29" i="18"/>
  <c r="J129" i="18" s="1"/>
  <c r="G128" i="18"/>
  <c r="J128" i="18" s="1"/>
  <c r="W316" i="18"/>
  <c r="O190" i="52"/>
  <c r="J190" i="52"/>
  <c r="AM201" i="18" l="1"/>
  <c r="AL200" i="18"/>
  <c r="F320" i="15"/>
  <c r="D319" i="15"/>
  <c r="W315" i="18"/>
  <c r="AB88" i="52"/>
  <c r="AL199" i="18" l="1"/>
  <c r="AM200" i="18"/>
  <c r="F319" i="15"/>
  <c r="D318" i="15"/>
  <c r="AC88" i="52"/>
  <c r="N50" i="18"/>
  <c r="N48"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11" i="18"/>
  <c r="B8" i="36"/>
  <c r="AM192" i="18" l="1"/>
  <c r="AL191" i="18"/>
  <c r="AM191" i="18" s="1"/>
  <c r="F311" i="15"/>
  <c r="D310" i="15"/>
  <c r="O178" i="52"/>
  <c r="J178" i="52"/>
  <c r="F310" i="15" l="1"/>
  <c r="D309" i="15"/>
  <c r="N23" i="18"/>
  <c r="N46"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8" i="18"/>
  <c r="K109"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5" i="18"/>
  <c r="J135" i="18" s="1"/>
  <c r="J137" i="18" s="1"/>
  <c r="I137" i="18" s="1"/>
  <c r="G127" i="18"/>
  <c r="J127" i="18" s="1"/>
  <c r="W294" i="18"/>
  <c r="AL342" i="18" l="1"/>
  <c r="AM343" i="18"/>
  <c r="J131" i="18"/>
  <c r="I131"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4"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300" i="18"/>
  <c r="T367"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0" i="18"/>
  <c r="L107" i="18" s="1"/>
  <c r="N107" i="18" s="1"/>
  <c r="L106" i="18" l="1"/>
  <c r="M110" i="18"/>
  <c r="AM278" i="18"/>
  <c r="AL277" i="18"/>
  <c r="L102" i="18"/>
  <c r="W242" i="18"/>
  <c r="W241"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49"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7" i="18" s="1"/>
  <c r="R211" i="18" l="1"/>
  <c r="S139" i="18"/>
  <c r="S140" i="18" s="1"/>
  <c r="S141" i="18" s="1"/>
  <c r="M102" i="18"/>
  <c r="N102" i="18" s="1"/>
  <c r="N110" i="18" s="1"/>
  <c r="AJ223" i="18"/>
  <c r="AJ224" i="18" s="1"/>
  <c r="G305" i="20"/>
  <c r="I306" i="20"/>
  <c r="K306" i="20"/>
  <c r="J306" i="20"/>
  <c r="AL74" i="18"/>
  <c r="AM75" i="18"/>
  <c r="R224" i="18" l="1"/>
  <c r="T354" i="18" s="1"/>
  <c r="V357"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6" i="18"/>
  <c r="V68" i="18"/>
  <c r="W68" i="18" s="1"/>
  <c r="V67" i="18"/>
  <c r="W67" i="18" s="1"/>
  <c r="V111" i="18"/>
  <c r="W111" i="18" s="1"/>
  <c r="U367" i="18"/>
  <c r="V367"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6" i="18"/>
  <c r="W186"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S182" i="18"/>
  <c r="S183" i="18" s="1"/>
  <c r="G196" i="13"/>
  <c r="G199" i="13" s="1"/>
  <c r="J199" i="20"/>
  <c r="G198" i="20"/>
  <c r="K199" i="20"/>
  <c r="I199" i="20"/>
  <c r="G102" i="13"/>
  <c r="G103" i="13"/>
  <c r="U14" i="32"/>
  <c r="L14" i="32" s="1"/>
  <c r="Q9" i="32"/>
  <c r="R9" i="32"/>
  <c r="Y5" i="33"/>
  <c r="V182" i="18" l="1"/>
  <c r="X182" i="18" s="1"/>
  <c r="W181" i="18"/>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2"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84" i="18" l="1"/>
  <c r="V184" i="18" s="1"/>
  <c r="V183"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3" i="18" l="1"/>
  <c r="X183" i="18"/>
  <c r="W184" i="18"/>
  <c r="X184"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<sst xmlns="http://schemas.openxmlformats.org/spreadsheetml/2006/main" count="12872" uniqueCount="5390">
  <si>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</si>
  <si>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</si>
  <si>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</si>
  <si>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</si>
  <si>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</si>
  <si>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</si>
  <si>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</si>
  <si>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</si>
  <si>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</si>
  <si>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</si>
  <si>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</si>
  <si>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</si>
  <si>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</si>
  <si>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</si>
  <si>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</si>
  <si>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</si>
  <si>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</si>
  <si>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</si>
  <si>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</si>
  <si>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</si>
  <si>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</si>
  <si>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</si>
  <si>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</si>
  <si>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</si>
  <si>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</si>
  <si>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</si>
  <si>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</si>
  <si>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</si>
  <si>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</si>
  <si>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</si>
  <si>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</si>
  <si>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</si>
  <si>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</si>
  <si>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</si>
  <si>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</si>
  <si>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</si>
  <si>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</si>
  <si>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</si>
  <si>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</si>
  <si>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</si>
  <si>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</si>
  <si>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</si>
  <si>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</si>
  <si>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</si>
  <si>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</si>
  <si>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</si>
  <si>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</si>
  <si>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</si>
  <si>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</si>
  <si>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</si>
  <si>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</si>
  <si>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</si>
  <si>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</si>
  <si>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</si>
  <si>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</si>
  <si>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</si>
  <si>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</si>
  <si>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</si>
  <si>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</si>
  <si>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</si>
  <si>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</si>
  <si>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</si>
  <si>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</si>
  <si>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</si>
  <si>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</si>
  <si>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</si>
  <si>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</si>
  <si>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</si>
  <si>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</si>
  <si>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</si>
  <si>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</si>
  <si>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</si>
  <si>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</si>
  <si>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</si>
  <si>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</si>
  <si>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</si>
  <si>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</si>
  <si>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</si>
  <si>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</si>
  <si>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</si>
  <si>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</si>
  <si>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</si>
  <si>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</si>
  <si>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</si>
  <si>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</si>
  <si>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</si>
  <si>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</si>
  <si>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</si>
  <si>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</si>
  <si>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</si>
  <si>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</si>
  <si>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</si>
  <si>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</si>
  <si>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</si>
  <si>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</si>
  <si>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</si>
  <si>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</si>
  <si>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</si>
  <si>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</si>
  <si>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</si>
  <si>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</si>
  <si>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</si>
  <si>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</si>
  <si>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</si>
  <si>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</si>
  <si>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</si>
  <si>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</si>
  <si>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</si>
  <si>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</si>
  <si>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</si>
  <si>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</si>
  <si>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</si>
  <si>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</si>
  <si>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</si>
  <si>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</si>
  <si>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</si>
  <si>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</si>
  <si>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</si>
  <si>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</si>
  <si>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</si>
  <si>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</si>
  <si>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</si>
  <si>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</si>
  <si>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</si>
  <si>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</si>
  <si>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</si>
  <si>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</si>
  <si>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</si>
  <si>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</si>
  <si>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</si>
  <si>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</si>
  <si>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</si>
  <si>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</si>
  <si>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</si>
  <si>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</si>
  <si>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</si>
  <si>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</si>
  <si>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</si>
  <si>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</si>
  <si>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</si>
  <si>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</si>
  <si>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</si>
  <si>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</si>
  <si>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</si>
  <si>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</si>
  <si>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</si>
  <si>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</si>
  <si>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</si>
  <si>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</si>
  <si>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</si>
  <si>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</si>
  <si>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</si>
  <si>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</si>
  <si>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</si>
  <si>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</si>
  <si>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</si>
  <si>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</si>
  <si>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</si>
  <si>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</si>
  <si>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</si>
  <si>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</si>
  <si>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</si>
  <si>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</si>
  <si>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</si>
  <si>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</si>
  <si>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</si>
  <si>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</si>
  <si>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</si>
  <si>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</si>
  <si>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</si>
  <si>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</si>
  <si>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</si>
  <si>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</si>
  <si>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</si>
  <si>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</si>
  <si>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</si>
  <si>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</si>
  <si>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</si>
  <si>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</si>
  <si>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</si>
  <si>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</si>
  <si>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</si>
  <si>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</si>
  <si>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</si>
  <si>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</si>
  <si>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</si>
  <si>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</si>
  <si>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</si>
  <si>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</si>
  <si>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</si>
  <si>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</si>
  <si>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</si>
  <si>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</si>
  <si>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</si>
  <si>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</si>
  <si>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</si>
  <si>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</si>
  <si>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</si>
  <si>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</si>
  <si>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</si>
  <si>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</si>
  <si>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</si>
  <si>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</si>
  <si>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</si>
  <si>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</si>
  <si>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</si>
  <si>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</si>
  <si>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</si>
  <si>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</si>
  <si>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</si>
  <si>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</si>
  <si>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</si>
  <si>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</si>
  <si>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</si>
  <si>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</si>
  <si>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</si>
  <si>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</si>
  <si>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</si>
  <si>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</si>
  <si>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</si>
  <si>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</si>
  <si>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</si>
  <si>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</si>
  <si>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</si>
  <si>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</si>
  <si>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</si>
  <si>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</si>
  <si>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</si>
  <si>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</si>
  <si>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</si>
  <si>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</si>
  <si>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</si>
  <si>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</si>
  <si>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</si>
  <si>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</si>
  <si>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</si>
  <si>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</si>
  <si>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</si>
  <si>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</si>
  <si>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</si>
  <si>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</si>
  <si>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</si>
  <si>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</si>
  <si>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</si>
  <si>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</si>
  <si>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</si>
  <si>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</si>
  <si>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</si>
  <si>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</si>
  <si>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</si>
  <si>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</si>
  <si>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</si>
  <si>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</si>
  <si>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</si>
  <si>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</si>
  <si>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</si>
  <si>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</si>
  <si>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</si>
  <si>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</si>
  <si>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</si>
  <si>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</si>
  <si>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</si>
  <si>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</si>
  <si>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</si>
  <si>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</si>
  <si>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</si>
  <si>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</si>
  <si>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</si>
  <si>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</si>
  <si>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</si>
  <si>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</si>
  <si>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</si>
  <si>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</si>
  <si>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</si>
  <si>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</si>
  <si>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</si>
  <si>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</si>
  <si>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</si>
  <si>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</si>
  <si>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</si>
  <si>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</si>
  <si>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</si>
  <si>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</si>
  <si>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</si>
  <si>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</si>
  <si>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</si>
  <si>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</si>
  <si>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</si>
  <si>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</si>
  <si>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</si>
  <si>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</si>
  <si>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</si>
  <si>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</si>
  <si>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</si>
  <si>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</si>
  <si>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</si>
  <si>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</si>
  <si>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</si>
  <si>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</si>
  <si>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</si>
  <si>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</si>
  <si>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</si>
  <si>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</si>
  <si>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</si>
  <si>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</si>
  <si>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</si>
  <si>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</si>
  <si>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</si>
  <si>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</si>
  <si>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</si>
  <si>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</si>
  <si>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</si>
  <si>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</si>
  <si>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</si>
  <si>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</si>
  <si>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</si>
  <si>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</si>
  <si>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</si>
  <si>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</si>
  <si>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</si>
  <si>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</si>
  <si>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</si>
  <si>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</si>
  <si>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</si>
  <si>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</si>
  <si>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</si>
  <si>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</si>
  <si>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</si>
  <si>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</si>
  <si>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</si>
  <si>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</si>
  <si>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</si>
  <si>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</si>
  <si>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</si>
  <si>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</si>
  <si>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</si>
  <si>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</si>
  <si>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</si>
  <si>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</si>
  <si>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</si>
  <si>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</si>
  <si>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</si>
  <si>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</si>
  <si>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</si>
  <si>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</si>
  <si>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</si>
  <si>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</si>
  <si>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</si>
  <si>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</si>
  <si>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</si>
  <si>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</si>
  <si>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</si>
  <si>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</si>
  <si>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</si>
  <si>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</si>
  <si>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</si>
  <si>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</si>
  <si>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</si>
  <si>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</si>
  <si>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</si>
  <si>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</si>
  <si>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</si>
  <si>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</si>
  <si>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</si>
  <si>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</si>
  <si>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</si>
  <si>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</si>
  <si>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</si>
  <si>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</si>
  <si>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</si>
  <si>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</si>
  <si>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</si>
  <si>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</si>
  <si>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</si>
  <si>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</si>
  <si>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</si>
  <si>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</si>
  <si>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</si>
  <si>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</si>
  <si>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</si>
  <si>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</si>
  <si>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</si>
  <si>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</si>
  <si>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</si>
  <si>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</si>
  <si>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</si>
  <si>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</si>
  <si>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</si>
  <si>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</si>
  <si>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</si>
  <si>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</si>
  <si>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</si>
  <si>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</si>
  <si>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</si>
  <si>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</si>
  <si>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</si>
  <si>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</si>
  <si>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</si>
  <si>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</si>
  <si>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</si>
  <si>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</si>
  <si>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</si>
  <si>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</si>
  <si>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</si>
  <si>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</si>
  <si>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</si>
  <si>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</si>
  <si>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</si>
  <si>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</si>
  <si>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</si>
  <si>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</si>
  <si>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</si>
  <si>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</si>
  <si>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</si>
  <si>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</si>
  <si>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</si>
  <si>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</si>
  <si>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</si>
  <si>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</si>
  <si>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</si>
  <si>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</si>
  <si>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</si>
  <si>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</si>
  <si>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</si>
  <si>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</si>
  <si>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</si>
  <si>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</si>
  <si>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</si>
  <si>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</si>
  <si>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</si>
  <si>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</si>
  <si>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</si>
  <si>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</si>
  <si>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</si>
  <si>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</si>
  <si>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</si>
  <si>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</si>
  <si>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</si>
  <si>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</si>
  <si>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</si>
  <si>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</si>
  <si>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</si>
  <si>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</si>
  <si>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</si>
  <si>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</si>
  <si>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</si>
  <si>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</si>
  <si>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</si>
  <si>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</si>
  <si>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</si>
  <si>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</si>
  <si>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</si>
  <si>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</si>
  <si>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</si>
  <si>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</si>
  <si>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</si>
  <si>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</si>
  <si>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</si>
  <si>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</si>
  <si>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</si>
  <si>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</si>
  <si>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</si>
  <si>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</si>
  <si>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</si>
  <si>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</si>
  <si>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</si>
  <si>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</si>
  <si>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</si>
  <si>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</si>
  <si>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</si>
  <si>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</si>
  <si>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</si>
  <si>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</si>
  <si>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</si>
  <si>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</si>
  <si>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</si>
  <si>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</si>
  <si>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</si>
  <si>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</si>
  <si>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</si>
  <si>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</si>
  <si>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</si>
  <si>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</si>
  <si>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</si>
  <si>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</si>
  <si>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</si>
  <si>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</si>
  <si>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</si>
  <si>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</si>
  <si>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</si>
  <si>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</si>
  <si>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</si>
  <si>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</si>
  <si>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</si>
  <si>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</si>
  <si>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</si>
  <si>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</si>
  <si>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</si>
  <si>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</si>
  <si>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</si>
  <si>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</si>
  <si>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</si>
  <si>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</si>
  <si>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</si>
  <si>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</si>
  <si>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</si>
  <si>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</si>
  <si>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</si>
  <si>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</si>
  <si>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</si>
  <si>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</si>
  <si>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</si>
  <si>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</si>
  <si>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</si>
  <si>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</si>
  <si>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</si>
  <si>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</si>
  <si>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</si>
  <si>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</si>
  <si>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</si>
  <si>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</si>
  <si>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</si>
  <si>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</si>
  <si>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</si>
  <si>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</si>
  <si>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</si>
  <si>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</si>
  <si>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</si>
  <si>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</si>
  <si>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</si>
  <si>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</si>
  <si>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</si>
  <si>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</si>
  <si>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</si>
  <si>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</si>
  <si>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</si>
  <si>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</si>
  <si>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</si>
  <si>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</si>
  <si>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</si>
  <si>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</si>
  <si>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</si>
  <si>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</si>
  <si>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</si>
  <si>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</si>
  <si>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</si>
  <si>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</si>
  <si>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</si>
  <si>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</si>
  <si>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</si>
  <si>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</si>
  <si>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</si>
  <si>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</si>
  <si>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</si>
  <si>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</si>
  <si>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</si>
  <si>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</si>
  <si>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</si>
  <si>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</si>
  <si>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</si>
  <si>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</si>
  <si>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</si>
  <si>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</si>
  <si>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</si>
  <si>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</si>
  <si>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</si>
  <si>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</si>
  <si>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</si>
  <si>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</si>
  <si>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</si>
  <si>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</si>
  <si>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</si>
  <si>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</si>
  <si>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</si>
  <si>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</si>
  <si>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</si>
  <si>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</si>
  <si>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</si>
  <si>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</si>
  <si>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</si>
  <si>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</si>
  <si>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</si>
  <si>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</si>
  <si>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</si>
  <si>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</si>
  <si>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</si>
  <si>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</si>
  <si>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</si>
  <si>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</si>
  <si>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</si>
  <si>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</si>
  <si>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</si>
  <si>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</si>
  <si>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</si>
  <si>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</si>
  <si>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</si>
  <si>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</si>
  <si>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</si>
  <si>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</si>
  <si>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</si>
  <si>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</si>
  <si>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</si>
  <si>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</si>
  <si>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</si>
  <si>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</si>
  <si>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</si>
  <si>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</si>
  <si>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</si>
  <si>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</si>
  <si>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</si>
  <si>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</si>
  <si>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</si>
  <si>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</si>
  <si>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</si>
  <si>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</si>
  <si>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</si>
  <si>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</si>
  <si>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</si>
  <si>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</si>
  <si>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</si>
  <si>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</si>
  <si>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</si>
  <si>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</si>
  <si>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</si>
  <si>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</si>
  <si>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</si>
  <si>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</si>
  <si>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</si>
  <si>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</si>
  <si>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</si>
  <si>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</si>
  <si>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</si>
  <si>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</si>
  <si>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</si>
  <si>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</si>
  <si>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</si>
  <si>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</si>
  <si>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</si>
  <si>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</si>
  <si>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</si>
  <si>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</si>
  <si>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</si>
  <si>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</si>
  <si>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</si>
  <si>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</si>
  <si>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</si>
  <si>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</si>
  <si>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</si>
  <si>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</si>
  <si>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</si>
  <si>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</si>
  <si>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</si>
  <si>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</si>
  <si>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</si>
  <si>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</si>
  <si>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</si>
  <si>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</si>
  <si>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</si>
  <si>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</si>
  <si>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</si>
  <si>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</si>
  <si>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</si>
  <si>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</si>
  <si>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</si>
  <si>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</si>
  <si>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</si>
  <si>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</si>
  <si>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</si>
  <si>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</si>
  <si>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</si>
  <si>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</si>
  <si>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</si>
  <si>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</si>
  <si>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</si>
  <si>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</si>
  <si>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</si>
  <si>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</si>
  <si>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</si>
  <si>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</si>
  <si>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</si>
  <si>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</si>
  <si>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</si>
  <si>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</si>
  <si>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</si>
  <si>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</si>
  <si>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</si>
  <si>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</si>
  <si>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</si>
  <si>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</si>
  <si>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</si>
  <si>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</si>
  <si>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</si>
  <si>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</si>
  <si>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</si>
  <si>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</si>
  <si>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</si>
  <si>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</si>
  <si>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</si>
  <si>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</si>
  <si>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</si>
  <si>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</si>
  <si>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</si>
  <si>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</si>
  <si>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</si>
  <si>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</si>
  <si>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</si>
  <si>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</si>
  <si>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</si>
  <si>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</si>
  <si>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</si>
  <si>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</si>
  <si>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</si>
  <si>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</si>
  <si>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</si>
  <si>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</si>
  <si>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</si>
  <si>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</si>
  <si>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</si>
  <si>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</si>
  <si>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</si>
  <si>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</si>
  <si>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</si>
  <si>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</si>
  <si>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</si>
  <si>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</si>
  <si>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</si>
  <si>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</si>
  <si>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</si>
  <si>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</si>
  <si>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</si>
  <si>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</si>
  <si>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</si>
  <si>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</si>
  <si>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</si>
  <si>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</si>
  <si>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</si>
  <si>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</si>
  <si>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</si>
  <si>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</si>
  <si>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</si>
  <si>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</si>
  <si>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</si>
  <si>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</si>
  <si>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</si>
  <si>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</si>
  <si>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</si>
  <si>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</si>
  <si>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</si>
  <si>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</si>
  <si>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</si>
  <si>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</si>
  <si>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</si>
  <si>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</si>
  <si>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</si>
  <si>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</si>
  <si>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</si>
  <si>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</si>
  <si>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</si>
  <si>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</si>
  <si>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</si>
  <si>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</si>
  <si>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</si>
  <si>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</si>
  <si>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</si>
  <si>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</si>
  <si>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</si>
  <si>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</si>
  <si>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</si>
  <si>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</si>
  <si>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</si>
  <si>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</si>
  <si>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</si>
  <si>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</si>
  <si>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</si>
  <si>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</si>
  <si>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</si>
  <si>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</si>
  <si>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</si>
  <si>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</si>
  <si>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</si>
  <si>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</si>
  <si>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</si>
  <si>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</si>
  <si>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</si>
  <si>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</si>
  <si>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</si>
  <si>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</si>
  <si>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</si>
  <si>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</si>
  <si>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</si>
  <si>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</si>
  <si>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</si>
  <si>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</si>
  <si>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</si>
  <si>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</si>
  <si>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</si>
  <si>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</si>
  <si>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</si>
  <si>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</si>
  <si>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</si>
  <si>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</si>
  <si>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</si>
  <si>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</si>
  <si>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</si>
  <si>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</si>
  <si>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</si>
  <si>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</si>
  <si>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</si>
  <si>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</si>
  <si>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</si>
  <si>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</si>
  <si>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</si>
  <si>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</si>
  <si>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</si>
  <si>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</si>
  <si>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</si>
  <si>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</si>
  <si>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</si>
  <si>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</si>
  <si>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</si>
  <si>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</si>
  <si>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</si>
  <si>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</si>
  <si>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</si>
  <si>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</si>
  <si>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</si>
  <si>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</si>
  <si>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</si>
  <si>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</si>
  <si>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</si>
  <si>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</si>
  <si>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</si>
  <si>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</si>
  <si>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</si>
  <si>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</si>
  <si>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</si>
  <si>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</si>
  <si>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</si>
  <si>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</si>
  <si>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</si>
  <si>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</si>
  <si>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</si>
  <si>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</si>
  <si>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</si>
  <si>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</si>
  <si>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</si>
  <si>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</si>
  <si>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</si>
  <si>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</si>
  <si>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</si>
  <si>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</si>
  <si>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</si>
  <si>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</si>
  <si>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</si>
  <si>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</si>
  <si>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</si>
  <si>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</si>
  <si>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</si>
  <si>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</si>
  <si>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</si>
  <si>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</si>
  <si>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</si>
  <si>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</si>
  <si>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</si>
  <si>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</si>
  <si>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</si>
  <si>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</si>
  <si>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</si>
  <si>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</si>
  <si>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</si>
  <si>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</si>
  <si>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</si>
  <si>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</si>
  <si>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</si>
  <si>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</si>
  <si>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</si>
  <si>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</si>
  <si>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</si>
  <si>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</si>
  <si>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</si>
  <si>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</si>
  <si>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</si>
  <si>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</si>
  <si>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</si>
  <si>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</si>
  <si>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</si>
  <si>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</si>
  <si>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</si>
  <si>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</si>
  <si>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</si>
  <si>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</si>
  <si>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</si>
  <si>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</si>
  <si>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</si>
  <si>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</si>
  <si>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</si>
  <si>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</si>
  <si>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</si>
  <si>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</si>
  <si>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</si>
  <si>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</si>
  <si>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</si>
  <si>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</si>
  <si>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</si>
  <si>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</si>
  <si>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</si>
  <si>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</si>
  <si>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</si>
  <si>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</si>
  <si>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</si>
  <si>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</si>
  <si>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</si>
  <si>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</si>
  <si>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</si>
  <si>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</si>
  <si>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</si>
  <si>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</si>
  <si>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</si>
  <si>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</si>
  <si>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</si>
  <si>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</si>
  <si>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</si>
  <si>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</si>
  <si>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</si>
  <si>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</si>
  <si>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</si>
  <si>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</si>
  <si>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</si>
  <si>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</si>
  <si>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</si>
  <si>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</si>
  <si>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</si>
  <si>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</si>
  <si>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</si>
  <si>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</si>
  <si>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</si>
  <si>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</si>
  <si>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</si>
  <si>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</si>
  <si>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</si>
  <si>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</si>
  <si>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</si>
  <si>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</si>
  <si>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</si>
  <si>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</si>
  <si>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</si>
  <si>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</si>
  <si>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</si>
  <si>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</si>
  <si>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</si>
  <si>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</si>
  <si>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</si>
  <si>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</si>
  <si>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</si>
  <si>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</si>
  <si>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</si>
  <si>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</si>
  <si>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</si>
  <si>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</si>
  <si>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</si>
  <si>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</si>
  <si>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</si>
  <si>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</si>
  <si>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</si>
  <si>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</si>
  <si>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</si>
  <si>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</si>
  <si>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</si>
  <si>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</si>
  <si>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</si>
  <si>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</si>
  <si>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</si>
  <si>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</si>
  <si>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</si>
  <si>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</si>
  <si>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</si>
  <si>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</si>
  <si>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</si>
  <si>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</si>
  <si>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</si>
  <si>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</si>
  <si>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</si>
  <si>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</si>
  <si>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</si>
  <si>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</si>
  <si>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</si>
  <si>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</si>
  <si>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</si>
  <si>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</si>
  <si>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</si>
  <si>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</si>
  <si>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</si>
  <si>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</si>
  <si>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</si>
  <si>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</si>
  <si>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</si>
  <si>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</si>
  <si>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</si>
  <si>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</si>
  <si>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</si>
  <si>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</si>
  <si>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</si>
  <si>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</si>
  <si>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</si>
  <si>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</si>
  <si>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</si>
  <si>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</si>
  <si>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</si>
  <si>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</si>
  <si>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</si>
  <si>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</si>
  <si>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</si>
  <si>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</si>
  <si>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</si>
  <si>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</si>
  <si>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</si>
  <si>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</si>
  <si>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</si>
  <si>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</si>
  <si>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</si>
  <si>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</si>
  <si>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</si>
  <si>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</si>
  <si>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</si>
  <si>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</si>
  <si>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</si>
  <si>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</si>
  <si>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</si>
  <si>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</si>
  <si>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</si>
  <si>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</si>
  <si>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</si>
  <si>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</si>
  <si>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</si>
  <si>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</si>
  <si>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</si>
  <si>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</si>
  <si>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</si>
  <si>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</si>
  <si>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</si>
  <si>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</si>
  <si>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</si>
  <si>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</si>
  <si>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</si>
  <si>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</si>
  <si>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</si>
  <si>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</si>
  <si>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</si>
  <si>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</si>
  <si>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</si>
  <si>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</si>
  <si>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</si>
  <si>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</si>
  <si>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</si>
  <si>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</si>
  <si>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</si>
  <si>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</si>
  <si>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</si>
  <si>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</si>
  <si>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</si>
  <si>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</si>
  <si>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</si>
  <si>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</si>
  <si>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</si>
  <si>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</si>
  <si>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</si>
  <si>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</si>
  <si>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</si>
  <si>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</si>
  <si>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</si>
  <si>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</si>
  <si>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</si>
  <si>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</si>
  <si>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</si>
  <si>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</si>
  <si>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</si>
  <si>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</si>
  <si>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</si>
  <si>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</si>
  <si>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</si>
  <si>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</si>
  <si>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</si>
  <si>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</si>
  <si>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</si>
  <si>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</si>
  <si>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</si>
  <si>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</si>
  <si>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</si>
  <si>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</si>
  <si>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</si>
  <si>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</si>
  <si>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</si>
  <si>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</si>
  <si>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</si>
  <si>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</si>
  <si>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</si>
  <si>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</si>
  <si>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</si>
  <si>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</si>
  <si>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</si>
  <si>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</si>
  <si>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</si>
  <si>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</si>
  <si>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</si>
  <si>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</si>
  <si>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</si>
  <si>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</si>
  <si>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</si>
  <si>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</si>
  <si>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</si>
  <si>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</si>
  <si>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</si>
  <si>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</si>
  <si>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</si>
  <si>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</si>
  <si>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</si>
  <si>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</si>
  <si>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</si>
  <si>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</si>
  <si>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</si>
  <si>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</si>
  <si>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</si>
  <si>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</si>
  <si>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</si>
  <si>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</si>
  <si>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</si>
  <si>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</si>
  <si>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</si>
  <si>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</si>
  <si>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</si>
  <si>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</si>
  <si>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</si>
  <si>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</si>
  <si>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</si>
  <si>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</si>
  <si>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</si>
  <si>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</si>
  <si>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</si>
  <si>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</si>
  <si>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</si>
  <si>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</si>
  <si>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</si>
  <si>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</si>
  <si>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</si>
  <si>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</si>
  <si>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</si>
  <si>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</si>
  <si>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</si>
  <si>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</si>
  <si>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</si>
  <si>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</si>
  <si>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</si>
  <si>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</si>
  <si>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</si>
  <si>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</si>
  <si>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</si>
  <si>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</si>
  <si>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</si>
  <si>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</si>
  <si>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</si>
  <si>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</si>
  <si>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</si>
  <si>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</si>
  <si>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</si>
  <si>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</si>
  <si>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</si>
  <si>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</si>
  <si>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</si>
  <si>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</si>
  <si>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</si>
  <si>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</si>
  <si>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</si>
  <si>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</si>
  <si>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</si>
  <si>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</si>
  <si>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</si>
  <si>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</si>
  <si>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</si>
  <si>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</si>
  <si>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</si>
  <si>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</si>
  <si>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</si>
  <si>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</si>
  <si>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</si>
  <si>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</si>
  <si>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</si>
  <si>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</si>
  <si>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</si>
  <si>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</si>
  <si>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</si>
  <si>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</si>
  <si>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</si>
  <si>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</si>
  <si>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</si>
  <si>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</si>
  <si>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</si>
  <si>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</si>
  <si>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</si>
  <si>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</si>
  <si>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</si>
  <si>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</si>
  <si>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</si>
  <si>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</si>
  <si>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</si>
  <si>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</si>
  <si>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</si>
  <si>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</si>
  <si>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</si>
  <si>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</si>
  <si>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</si>
  <si>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</si>
  <si>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</si>
  <si>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</si>
  <si>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</si>
  <si>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</si>
  <si>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</si>
  <si>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</si>
  <si>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</si>
  <si>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</si>
  <si>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</si>
  <si>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</si>
  <si>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</si>
  <si>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</si>
  <si>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</si>
  <si>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</si>
  <si>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</si>
  <si>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</si>
  <si>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</si>
  <si>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</si>
  <si>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</si>
  <si>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</si>
  <si>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</si>
  <si>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</si>
  <si>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</si>
  <si>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</si>
  <si>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</si>
  <si>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</si>
  <si>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</si>
  <si>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</si>
  <si>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</si>
  <si>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</si>
  <si>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</si>
  <si>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</si>
  <si>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</si>
  <si>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</si>
  <si>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</si>
  <si>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</si>
  <si>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</si>
  <si>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</si>
  <si>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</si>
  <si>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</si>
  <si>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</si>
  <si>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</si>
  <si>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</si>
  <si>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</si>
  <si>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</si>
  <si>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</si>
  <si>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</si>
  <si>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</si>
  <si>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</si>
  <si>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</si>
  <si>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</si>
  <si>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</si>
  <si>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</si>
  <si>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</si>
  <si>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</si>
  <si>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</si>
  <si>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</si>
  <si>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</si>
  <si>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</si>
  <si>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</si>
  <si>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</si>
  <si>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</si>
  <si>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</si>
  <si>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</si>
  <si>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</si>
  <si>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</si>
  <si>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</si>
  <si>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</si>
  <si>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</si>
  <si>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</si>
  <si>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</si>
  <si>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</si>
  <si>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</si>
  <si>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</si>
  <si>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</si>
  <si>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</si>
  <si>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</si>
  <si>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</si>
  <si>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</si>
  <si>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</si>
  <si>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</si>
  <si>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</si>
  <si>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</si>
  <si>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</si>
  <si>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</si>
  <si>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</si>
  <si>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</si>
  <si>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</si>
  <si>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</si>
  <si>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</si>
  <si>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</si>
  <si>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</si>
  <si>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</si>
  <si>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</si>
  <si>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</si>
  <si>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</si>
  <si>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</si>
  <si>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</si>
  <si>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</si>
  <si>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</si>
  <si>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</si>
  <si>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</si>
  <si>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</si>
  <si>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</si>
  <si>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</si>
  <si>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</si>
  <si>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</si>
  <si>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</si>
  <si>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</si>
  <si>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</si>
  <si>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</si>
  <si>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</si>
  <si>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</si>
  <si>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</si>
  <si>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</si>
  <si>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</si>
  <si>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</si>
  <si>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</si>
  <si>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</si>
  <si>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</si>
  <si>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</si>
  <si>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</si>
  <si>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</si>
  <si>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</si>
  <si>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</si>
  <si>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</si>
  <si>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</si>
  <si>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</si>
  <si>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</si>
  <si>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</si>
  <si>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</si>
  <si>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</si>
  <si>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</si>
  <si>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</si>
  <si>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</si>
  <si>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</si>
  <si>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</si>
  <si>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</si>
  <si>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</si>
  <si>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</si>
  <si>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</si>
  <si>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</si>
  <si>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</si>
  <si>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</si>
  <si>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</si>
  <si>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</si>
  <si>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</si>
  <si>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</si>
  <si>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</si>
  <si>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</si>
  <si>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</si>
  <si>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</si>
  <si>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</si>
  <si>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</si>
  <si>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</si>
  <si>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</si>
  <si>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</si>
  <si>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</si>
  <si>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</si>
  <si>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</si>
  <si>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</si>
  <si>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</si>
  <si>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</si>
  <si>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</si>
  <si>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</si>
  <si>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</si>
  <si>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</si>
  <si>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</si>
  <si>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</si>
  <si>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</si>
  <si>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</si>
  <si>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</si>
  <si>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</si>
  <si>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</si>
  <si>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</si>
  <si>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</si>
  <si>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</si>
  <si>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</si>
  <si>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</si>
  <si>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</si>
  <si>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</si>
  <si>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</si>
  <si>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</si>
  <si>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</si>
  <si>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</si>
  <si>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</si>
  <si>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</si>
  <si>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</si>
  <si>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</si>
  <si>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</si>
  <si>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</si>
  <si>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</si>
  <si>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</si>
  <si>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</si>
  <si>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</si>
  <si>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</si>
  <si>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</si>
  <si>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</si>
  <si>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</si>
  <si>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</si>
  <si>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</si>
  <si>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</si>
  <si>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</si>
  <si>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</si>
  <si>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</si>
  <si>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</si>
  <si>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</si>
  <si>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</si>
  <si>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</si>
  <si>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</si>
  <si>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</si>
  <si>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</si>
  <si>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</si>
  <si>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</si>
  <si>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</si>
  <si>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</si>
  <si>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</si>
  <si>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</si>
  <si>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</si>
  <si>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</si>
  <si>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</si>
  <si>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</si>
  <si>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</si>
  <si>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</si>
  <si>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</si>
  <si>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</si>
  <si>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</si>
  <si>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</si>
  <si>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</si>
  <si>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</si>
  <si>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</si>
  <si>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</si>
  <si>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</si>
  <si>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</si>
  <si>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</si>
  <si>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</si>
  <si>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</si>
  <si>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</si>
  <si>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</si>
  <si>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</si>
  <si>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</si>
  <si>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</si>
  <si>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</si>
  <si>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</si>
  <si>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</si>
  <si>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</si>
  <si>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</si>
  <si>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</si>
  <si>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</si>
  <si>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</si>
  <si>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</si>
  <si>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</si>
  <si>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</si>
  <si>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</si>
  <si>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</si>
  <si>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</si>
  <si>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</si>
  <si>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</si>
  <si>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</si>
  <si>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</si>
  <si>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</si>
  <si>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</si>
  <si>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</si>
  <si>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</si>
  <si>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</si>
  <si>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</si>
  <si>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</si>
  <si>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</si>
  <si>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</si>
  <si>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</si>
  <si>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</si>
  <si>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</si>
  <si>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</si>
  <si>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</si>
  <si>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</si>
  <si>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</si>
  <si>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</si>
  <si>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</si>
  <si>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</si>
  <si>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</si>
  <si>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</si>
  <si>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</si>
  <si>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</si>
  <si>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</si>
  <si>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</si>
  <si>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</si>
  <si>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</si>
  <si>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</si>
  <si>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</si>
  <si>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</si>
  <si>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</si>
  <si>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</si>
  <si>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</si>
  <si>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</si>
  <si>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</si>
  <si>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</si>
  <si>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</si>
  <si>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</si>
  <si>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</si>
  <si>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</si>
  <si>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</si>
  <si>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</si>
  <si>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</si>
  <si>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</si>
  <si>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</si>
  <si>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</si>
  <si>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</si>
  <si>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</si>
  <si>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</si>
  <si>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</si>
  <si>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</si>
  <si>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</si>
  <si>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</si>
  <si>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</si>
  <si>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</si>
  <si>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</si>
  <si>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</si>
  <si>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</si>
  <si>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</si>
  <si>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</si>
  <si>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</si>
  <si>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</si>
  <si>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</si>
  <si>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</si>
  <si>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</si>
  <si>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</si>
  <si>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</si>
  <si>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</si>
  <si>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</si>
  <si>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</si>
  <si>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</si>
  <si>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</si>
  <si>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</si>
  <si>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</si>
  <si>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</si>
  <si>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</si>
  <si>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</si>
  <si>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</si>
  <si>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</si>
  <si>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</si>
  <si>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</si>
  <si>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</si>
  <si>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</si>
  <si>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</si>
  <si>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</si>
  <si>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</si>
  <si>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</si>
  <si>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</si>
  <si>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</si>
  <si>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</si>
  <si>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</si>
  <si>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</si>
  <si>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</si>
  <si>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</si>
  <si>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</si>
  <si>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</si>
  <si>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</si>
  <si>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</si>
  <si>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</si>
  <si>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</si>
  <si>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</si>
  <si>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</si>
  <si>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</si>
  <si>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</si>
  <si>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</si>
  <si>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</si>
  <si>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</si>
  <si>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</si>
  <si>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</si>
  <si>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</si>
  <si>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</si>
  <si>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</si>
  <si>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</si>
  <si>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</si>
  <si>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</si>
  <si>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</si>
  <si>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</si>
  <si>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</si>
  <si>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</si>
  <si>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</si>
  <si>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</si>
  <si>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</si>
  <si>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</si>
  <si>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</si>
  <si>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</si>
  <si>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</si>
  <si>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</si>
  <si>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</si>
  <si>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</si>
  <si>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</si>
  <si>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</si>
  <si>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</si>
  <si>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</si>
  <si>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</si>
  <si>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</si>
  <si>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</si>
  <si>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</si>
  <si>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</si>
  <si>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</si>
  <si>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</si>
  <si>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</si>
  <si>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</si>
  <si>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</si>
  <si>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</si>
  <si>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</si>
  <si>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</si>
  <si>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</si>
  <si>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</si>
  <si>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</si>
  <si>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</si>
  <si>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</si>
  <si>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</si>
  <si>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</si>
  <si>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</si>
  <si>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</si>
  <si>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</si>
  <si>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</si>
  <si>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</si>
  <si>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</si>
  <si>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</si>
  <si>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</si>
  <si>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</si>
  <si>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</si>
  <si>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</si>
  <si>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</si>
  <si>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</si>
  <si>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</si>
  <si>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</si>
  <si>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</si>
  <si>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</si>
  <si>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</si>
  <si>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</si>
  <si>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</si>
  <si>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</si>
  <si>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</si>
  <si>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</si>
  <si>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</si>
  <si>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</si>
  <si>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</si>
  <si>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</si>
  <si>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</si>
  <si>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</si>
  <si>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</si>
  <si>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</si>
  <si>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</si>
  <si>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</si>
  <si>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</si>
  <si>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</si>
  <si>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</si>
  <si>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</si>
  <si>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</si>
  <si>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</si>
  <si>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</si>
  <si>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</si>
  <si>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</si>
  <si>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</si>
  <si>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</si>
  <si>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</si>
  <si>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</si>
  <si>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</si>
  <si>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</si>
  <si>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</si>
  <si>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</si>
  <si>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</si>
  <si>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</si>
  <si>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</si>
  <si>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</si>
  <si>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</si>
  <si>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</si>
  <si>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</si>
  <si>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</si>
  <si>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</si>
  <si>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</si>
  <si>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</si>
  <si>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</si>
  <si>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</si>
  <si>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</si>
  <si>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</si>
  <si>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</si>
  <si>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</si>
  <si>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</si>
  <si>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</si>
  <si>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</si>
  <si>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</si>
  <si>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</si>
  <si>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</si>
  <si>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</si>
  <si>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</si>
  <si>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</si>
  <si>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</si>
  <si>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</si>
  <si>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</si>
  <si>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</si>
  <si>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</si>
  <si>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</si>
  <si>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</si>
  <si>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</si>
  <si>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</si>
  <si>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</si>
  <si>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</si>
  <si>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</si>
  <si>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</si>
  <si>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</si>
  <si>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</si>
  <si>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</si>
  <si>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</si>
  <si>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</si>
  <si>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</si>
  <si>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</si>
  <si>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</si>
  <si>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</si>
  <si>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</si>
  <si>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</si>
  <si>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</si>
  <si>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</si>
  <si>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</si>
  <si>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</si>
  <si>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</si>
  <si>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</si>
  <si>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</si>
  <si>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</si>
  <si>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</si>
  <si>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</si>
  <si>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</si>
  <si>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</si>
  <si>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</si>
  <si>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</si>
  <si>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</si>
  <si>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</si>
  <si>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</si>
  <si>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</si>
  <si>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</si>
  <si>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</si>
  <si>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</si>
  <si>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</si>
  <si>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</si>
  <si>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</si>
  <si>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</si>
  <si>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</si>
  <si>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</si>
  <si>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</si>
  <si>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</si>
  <si>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</si>
  <si>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</si>
  <si>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</si>
  <si>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</si>
  <si>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</si>
  <si>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</si>
  <si>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</si>
  <si>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</si>
  <si>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</si>
  <si>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</si>
  <si>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</si>
  <si>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</si>
  <si>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</si>
  <si>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</si>
  <si>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</si>
  <si>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</si>
  <si>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</si>
  <si>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</si>
  <si>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</si>
  <si>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</si>
  <si>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</si>
  <si>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</si>
  <si>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</si>
  <si>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</si>
  <si>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</si>
  <si>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</si>
  <si>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</si>
  <si>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</si>
  <si>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</si>
  <si>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</si>
  <si>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</si>
  <si>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</si>
  <si>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</si>
  <si>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</si>
  <si>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</si>
  <si>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</si>
  <si>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</si>
  <si>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</si>
  <si>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</si>
  <si>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</si>
  <si>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</si>
  <si>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</si>
  <si>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</si>
  <si>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</si>
  <si>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</si>
  <si>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</si>
  <si>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</si>
  <si>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</si>
  <si>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</si>
  <si>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</si>
  <si>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</si>
  <si>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</si>
  <si>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</si>
  <si>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</si>
  <si>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</si>
  <si>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</si>
  <si>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</si>
  <si>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</si>
  <si>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</si>
  <si>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</si>
  <si>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</si>
  <si>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</si>
  <si>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</si>
  <si>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</si>
  <si>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</si>
  <si>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</si>
  <si>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</si>
  <si>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</si>
  <si>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</si>
  <si>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</si>
  <si>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</si>
  <si>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</si>
  <si>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</si>
  <si>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</si>
  <si>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</si>
  <si>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</si>
  <si>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</si>
  <si>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</si>
  <si>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</si>
  <si>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</si>
  <si>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</si>
  <si>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</si>
  <si>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</si>
  <si>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</si>
  <si>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</si>
  <si>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</si>
  <si>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</si>
  <si>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</si>
  <si>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</si>
  <si>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</si>
  <si>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</si>
  <si>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</si>
  <si>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</si>
  <si>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</si>
  <si>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</si>
  <si>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</si>
  <si>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</si>
  <si>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</si>
  <si>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</si>
  <si>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</si>
  <si>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</si>
  <si>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</si>
  <si>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</si>
  <si>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</si>
  <si>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</si>
  <si>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</si>
  <si>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</si>
  <si>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</si>
  <si>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</si>
  <si>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</si>
  <si>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</si>
  <si>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</si>
  <si>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</si>
  <si>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</si>
  <si>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</si>
  <si>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</si>
  <si>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</si>
  <si>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</si>
  <si>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</si>
  <si>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</si>
  <si>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</si>
  <si>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</si>
  <si>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</si>
  <si>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</si>
  <si>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</si>
  <si>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</si>
  <si>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</si>
  <si>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</si>
  <si>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</si>
  <si>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</si>
  <si>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</si>
  <si>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</si>
  <si>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</si>
  <si>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</si>
  <si>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</si>
  <si>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</si>
  <si>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</si>
  <si>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</si>
  <si>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</si>
  <si>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</si>
  <si>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</si>
  <si>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</si>
  <si>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</si>
  <si>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</si>
  <si>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</si>
  <si>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</si>
  <si>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</si>
  <si>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</si>
  <si>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</si>
  <si>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</si>
  <si>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</si>
  <si>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</si>
  <si>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</si>
  <si>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</si>
  <si>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</si>
  <si>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</si>
  <si>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</si>
  <si>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</si>
  <si>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</si>
  <si>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</si>
  <si>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</si>
  <si>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</si>
  <si>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</si>
  <si>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</si>
  <si>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</si>
  <si>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</si>
  <si>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</si>
  <si>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</si>
  <si>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</si>
  <si>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</si>
  <si>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</si>
  <si>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</si>
  <si>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</si>
  <si>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</si>
  <si>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</si>
  <si>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</si>
  <si>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</si>
  <si>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</si>
  <si>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</si>
  <si>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</si>
  <si>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</si>
  <si>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</si>
  <si>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</si>
  <si>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</si>
  <si>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</si>
  <si>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</si>
  <si>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</si>
  <si>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</si>
  <si>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</si>
  <si>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</si>
  <si>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</si>
  <si>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</si>
  <si>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</si>
  <si>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</si>
  <si>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</si>
  <si>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</si>
  <si>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</si>
  <si>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</si>
  <si>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</si>
  <si>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</si>
  <si>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</si>
  <si>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</si>
  <si>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</si>
  <si>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</si>
  <si>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</si>
  <si>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</si>
  <si>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</si>
  <si>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</si>
  <si>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</si>
  <si>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</si>
  <si>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</si>
  <si>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</si>
  <si>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</si>
  <si>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</si>
  <si>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</si>
  <si>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</si>
  <si>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</si>
  <si>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</si>
  <si>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</si>
  <si>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</si>
  <si>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</si>
  <si>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</si>
  <si>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</si>
  <si>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</si>
  <si>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</si>
  <si>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</si>
  <si>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</si>
  <si>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</si>
  <si>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</si>
  <si>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</si>
  <si>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</si>
  <si>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</si>
  <si>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</si>
  <si>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</si>
  <si>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</si>
  <si>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</si>
  <si>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</si>
  <si>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</si>
  <si>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</si>
  <si>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</si>
  <si>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</si>
  <si>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</si>
  <si>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</si>
  <si>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</si>
  <si>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</si>
  <si>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</si>
  <si>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</si>
  <si>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</si>
  <si>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</si>
  <si>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</si>
  <si>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</si>
  <si>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</si>
  <si>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</si>
  <si>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</si>
  <si>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</si>
  <si>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</si>
  <si>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</si>
  <si>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</si>
  <si>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</si>
  <si>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</si>
  <si>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</si>
  <si>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</si>
  <si>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</si>
  <si>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</si>
  <si>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</si>
  <si>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</si>
  <si>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</si>
  <si>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</si>
  <si>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</si>
  <si>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</si>
  <si>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</si>
  <si>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</si>
  <si>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</si>
  <si>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</si>
  <si>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</si>
  <si>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</si>
  <si>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</si>
  <si>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</si>
  <si>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</si>
  <si>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</si>
  <si>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</si>
  <si>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</si>
  <si>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</si>
  <si>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</si>
  <si>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</si>
  <si>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</si>
  <si>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</si>
  <si>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</si>
  <si>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</si>
  <si>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</si>
  <si>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</si>
  <si>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</si>
  <si>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</si>
  <si>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</si>
  <si>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</si>
  <si>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</si>
  <si>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</si>
  <si>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</si>
  <si>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</si>
  <si>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</si>
  <si>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</si>
  <si>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</si>
  <si>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</si>
  <si>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</si>
  <si>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</si>
  <si>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</si>
  <si>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</si>
  <si>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</si>
  <si>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</si>
  <si>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</si>
  <si>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</si>
  <si>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</si>
  <si>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</si>
  <si>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</si>
  <si>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</si>
  <si>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</si>
  <si>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</si>
  <si>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</si>
  <si>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</si>
  <si>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</si>
  <si>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</si>
  <si>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</si>
  <si>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</si>
  <si>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</si>
  <si>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</si>
  <si>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</si>
  <si>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</si>
  <si>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</si>
  <si>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</si>
  <si>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</si>
  <si>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</si>
  <si>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</si>
  <si>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</si>
  <si>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</si>
  <si>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</si>
  <si>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</si>
  <si>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</si>
  <si>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</si>
  <si>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</si>
  <si>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</si>
  <si>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</si>
  <si>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</si>
  <si>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</si>
  <si>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</si>
  <si>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</si>
  <si>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</si>
  <si>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</si>
  <si>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</si>
  <si>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</si>
  <si>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</si>
  <si>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</si>
  <si>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</si>
  <si>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</si>
  <si>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</si>
  <si>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</si>
  <si>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</si>
  <si>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</si>
  <si>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</si>
  <si>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</si>
  <si>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</si>
  <si>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</si>
  <si>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</si>
  <si>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</si>
  <si>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</si>
  <si>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</si>
  <si>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</si>
  <si>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</si>
  <si>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</si>
  <si>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</si>
  <si>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</si>
  <si>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</si>
  <si>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</si>
  <si>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</si>
  <si>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</si>
  <si>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</si>
  <si>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</si>
  <si>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</si>
  <si>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</si>
  <si>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</si>
  <si>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</si>
  <si>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</si>
  <si>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</si>
  <si>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</si>
  <si>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</si>
  <si>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</si>
  <si>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</si>
  <si>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</si>
  <si>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</si>
  <si>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</si>
  <si>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</si>
  <si>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</si>
  <si>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</si>
  <si>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</si>
  <si>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</si>
  <si>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</si>
  <si>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</si>
  <si>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</si>
  <si>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</si>
  <si>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</si>
  <si>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</si>
  <si>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</si>
  <si>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</si>
  <si>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</si>
  <si>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</si>
  <si>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</si>
  <si>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</si>
  <si>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</si>
  <si>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</si>
  <si>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</si>
  <si>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</si>
  <si>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</si>
  <si>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</si>
  <si>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</si>
  <si>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</si>
  <si>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</si>
  <si>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</si>
  <si>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</si>
  <si>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</si>
  <si>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</si>
  <si>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</si>
  <si>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</si>
  <si>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</si>
  <si>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</si>
  <si>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</si>
  <si>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</si>
  <si>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</si>
  <si>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</si>
  <si>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</si>
  <si>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</si>
  <si>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</si>
  <si>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</si>
  <si>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</si>
  <si>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</si>
  <si>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</si>
  <si>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</si>
  <si>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</si>
  <si>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</si>
  <si>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</si>
  <si>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</si>
  <si>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</si>
  <si>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</si>
  <si>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</si>
  <si>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</si>
  <si>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</si>
  <si>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</si>
  <si>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</si>
  <si>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</si>
  <si>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</si>
  <si>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</si>
  <si>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</si>
  <si>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</si>
  <si>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</si>
  <si>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</si>
  <si>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</si>
  <si>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</si>
  <si>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</si>
  <si>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</si>
  <si>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</si>
  <si>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</si>
  <si>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</si>
  <si>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</si>
  <si>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</si>
  <si>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</si>
  <si>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</si>
  <si>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</si>
  <si>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</si>
  <si>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</si>
  <si>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</si>
  <si>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</si>
  <si>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</si>
  <si>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</si>
  <si>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</si>
  <si>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</si>
  <si>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</si>
  <si>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</si>
  <si>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</si>
  <si>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</si>
  <si>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</si>
  <si>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</si>
  <si>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</si>
  <si>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</si>
  <si>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</si>
  <si>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</si>
  <si>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</si>
  <si>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</si>
  <si>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</si>
  <si>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</si>
  <si>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</si>
  <si>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</si>
  <si>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</si>
  <si>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</si>
  <si>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</si>
  <si>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</si>
  <si>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</si>
  <si>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</si>
  <si>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</si>
  <si>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</si>
  <si>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</si>
  <si>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</si>
  <si>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</si>
  <si>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</si>
  <si>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</si>
  <si>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</si>
  <si>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</si>
  <si>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</si>
  <si>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</si>
  <si>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</si>
  <si>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</si>
  <si>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</si>
  <si>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</si>
  <si>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</si>
  <si>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</si>
  <si>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</si>
  <si>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</si>
  <si>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</si>
  <si>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</si>
  <si>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</si>
  <si>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</si>
  <si>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</si>
  <si>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</si>
  <si>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</si>
  <si>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</si>
  <si>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</si>
  <si>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</si>
  <si>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</si>
  <si>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</si>
  <si>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</si>
  <si>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</si>
  <si>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</si>
  <si>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</si>
  <si>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</si>
  <si>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</si>
  <si>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</si>
  <si>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</si>
  <si>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</si>
  <si>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</si>
  <si>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</si>
  <si>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</si>
  <si>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</si>
  <si>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</si>
  <si>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</si>
  <si>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</si>
  <si>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</si>
  <si>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</si>
  <si>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</si>
  <si>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</si>
  <si>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</si>
  <si>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</si>
  <si>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</si>
  <si>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</si>
  <si>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</si>
  <si>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</si>
  <si>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</si>
  <si>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</si>
  <si>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</si>
  <si>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</si>
  <si>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</si>
  <si>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</si>
  <si>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</si>
  <si>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</si>
  <si>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</si>
  <si>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</si>
  <si>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</si>
  <si>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</si>
  <si>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</si>
  <si>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</si>
  <si>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</si>
  <si>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</si>
  <si>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</si>
  <si>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</si>
  <si>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</si>
  <si>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</si>
  <si>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</si>
  <si>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</si>
  <si>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</si>
  <si>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</si>
  <si>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</si>
  <si>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</si>
  <si>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</si>
  <si>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</si>
  <si>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</si>
  <si>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</si>
  <si>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</si>
  <si>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</si>
  <si>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</si>
  <si>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</si>
  <si>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</si>
  <si>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</si>
  <si>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</si>
  <si>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</si>
  <si>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</si>
  <si>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</si>
  <si>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</si>
  <si>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</si>
  <si>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</si>
  <si>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</si>
  <si>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</si>
  <si>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</si>
  <si>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</si>
  <si>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</si>
  <si>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</si>
  <si>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</si>
  <si>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</si>
  <si>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</si>
  <si>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</si>
  <si>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</si>
  <si>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</si>
  <si>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</si>
  <si>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</si>
  <si>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</si>
  <si>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</si>
  <si>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</si>
  <si>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</si>
  <si>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</si>
  <si>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</si>
  <si>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</si>
  <si>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</si>
  <si>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</si>
  <si>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</si>
  <si>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</si>
  <si>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</si>
  <si>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</si>
  <si>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</si>
  <si>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</si>
  <si>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</si>
  <si>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</si>
  <si>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</si>
  <si>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</si>
  <si>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</si>
  <si>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</si>
  <si>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</si>
  <si>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</si>
  <si>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</si>
  <si>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</si>
  <si>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</si>
  <si>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</si>
  <si>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</si>
  <si>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</si>
  <si>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</si>
  <si>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</si>
  <si>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</si>
  <si>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</si>
  <si>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</si>
  <si>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</si>
  <si>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</si>
  <si>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</si>
  <si>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</si>
  <si>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</si>
  <si>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</si>
  <si>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</si>
  <si>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</si>
  <si>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</si>
  <si>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</si>
  <si>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</si>
  <si>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</si>
  <si>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</si>
  <si>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</si>
  <si>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</si>
  <si>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</si>
  <si>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</si>
  <si>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</si>
  <si>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</si>
  <si>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</si>
  <si>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</si>
  <si>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</si>
  <si>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</si>
  <si>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</si>
  <si>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</si>
  <si>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</si>
  <si>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</si>
  <si>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</si>
  <si>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</si>
  <si>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</si>
  <si>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</si>
  <si>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</si>
  <si>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</si>
  <si>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</si>
  <si>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</si>
  <si>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</si>
  <si>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</si>
  <si>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</si>
  <si>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</si>
  <si>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</si>
  <si>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</si>
  <si>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</si>
  <si>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</si>
  <si>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</si>
  <si>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</si>
  <si>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</si>
  <si>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</si>
  <si>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</si>
  <si>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</si>
  <si>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</si>
  <si>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</si>
  <si>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</si>
  <si>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</si>
  <si>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</si>
  <si>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</si>
  <si>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</si>
  <si>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</si>
  <si>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</si>
  <si>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</si>
  <si>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</si>
  <si>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</si>
  <si>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</si>
  <si>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</si>
  <si>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</si>
  <si>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</si>
  <si>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</si>
  <si>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</si>
  <si>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</si>
  <si>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</si>
  <si>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</si>
  <si>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</si>
  <si>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</si>
  <si>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</si>
  <si>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</si>
  <si>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</si>
  <si>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</si>
  <si>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</si>
  <si>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</si>
  <si>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</si>
  <si>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</si>
  <si>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</si>
  <si>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</si>
  <si>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</si>
  <si>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</si>
  <si>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</si>
  <si>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</si>
  <si>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</si>
  <si>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</si>
  <si>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</si>
  <si>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</si>
  <si>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</si>
  <si>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</si>
  <si>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</si>
  <si>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</si>
  <si>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</si>
  <si>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</si>
  <si>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</si>
  <si>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</si>
  <si>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</si>
  <si>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</si>
  <si>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</si>
  <si>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</si>
  <si>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</si>
  <si>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</si>
  <si>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</si>
  <si>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</si>
  <si>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</si>
  <si>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</si>
  <si>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</si>
  <si>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</si>
  <si>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</si>
  <si>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</si>
  <si>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</si>
  <si>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</si>
  <si>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</si>
  <si>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</si>
  <si>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</si>
  <si>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</si>
  <si>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</si>
  <si>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</si>
  <si>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</si>
  <si>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</si>
  <si>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</si>
  <si>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</si>
  <si>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</si>
  <si>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</si>
  <si>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</si>
  <si>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</si>
  <si>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</si>
  <si>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</si>
  <si>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</si>
  <si>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</si>
  <si>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</si>
  <si>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</si>
  <si>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</si>
  <si>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</si>
  <si>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</si>
  <si>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</si>
  <si>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</si>
  <si>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</si>
  <si>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</si>
  <si>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</si>
  <si>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</si>
  <si>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</si>
  <si>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</si>
  <si>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</si>
  <si>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</si>
  <si>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</si>
  <si>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</si>
  <si>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</si>
  <si>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</si>
  <si>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</si>
  <si>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</si>
  <si>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</si>
  <si>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</si>
  <si>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</si>
  <si>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</si>
  <si>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</si>
  <si>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</si>
  <si>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</si>
  <si>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</si>
  <si>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</si>
  <si>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</si>
  <si>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</si>
  <si>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</si>
  <si>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</si>
  <si>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</si>
  <si>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</si>
  <si>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</si>
  <si>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</si>
  <si>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</si>
  <si>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</si>
  <si>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</si>
  <si>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</si>
  <si>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</si>
  <si>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</si>
  <si>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</si>
  <si>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</si>
  <si>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</si>
  <si>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</si>
  <si>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</si>
  <si>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</si>
  <si>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</si>
  <si>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</si>
  <si>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</si>
  <si>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</si>
  <si>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</si>
  <si>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</si>
  <si>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</si>
  <si>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</si>
  <si>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</si>
  <si>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</si>
  <si>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</si>
  <si>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</si>
  <si>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</si>
  <si>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</si>
  <si>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</si>
  <si>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</si>
  <si>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</si>
  <si>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</si>
  <si>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</si>
  <si>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</si>
  <si>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</si>
  <si>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</si>
  <si>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</si>
  <si>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</si>
  <si>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</si>
  <si>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</si>
  <si>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</si>
  <si>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</si>
  <si>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</si>
  <si>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</si>
  <si>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</si>
  <si>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</si>
  <si>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</si>
  <si>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</si>
  <si>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</si>
  <si>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</si>
  <si>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</si>
  <si>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</si>
  <si>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</si>
  <si>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</si>
  <si>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</si>
  <si>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</si>
  <si>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</si>
  <si>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</si>
  <si>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</si>
  <si>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</si>
  <si>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</si>
  <si>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</si>
  <si>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</si>
  <si>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</si>
  <si>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</si>
  <si>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</si>
  <si>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</si>
  <si>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</si>
  <si>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</si>
  <si>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</si>
  <si>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</si>
  <si>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</si>
  <si>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</si>
  <si>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</si>
  <si>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</si>
  <si>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</si>
  <si>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</si>
  <si>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</si>
  <si>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</si>
  <si>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</si>
  <si>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</si>
  <si>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</si>
  <si>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</si>
  <si>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</si>
  <si>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</si>
  <si>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</si>
  <si>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</si>
  <si>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</si>
  <si>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</si>
  <si>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</si>
  <si>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</si>
  <si>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</si>
  <si>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</si>
  <si>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</si>
  <si>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</si>
  <si>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</si>
  <si>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</si>
  <si>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</si>
  <si>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</si>
  <si>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</si>
  <si>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</si>
  <si>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</si>
  <si>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</si>
  <si>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</si>
  <si>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</si>
  <si>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</si>
  <si>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</si>
  <si>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</si>
  <si>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</si>
  <si>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</si>
  <si>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</si>
  <si>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</si>
  <si>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</si>
  <si>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</si>
  <si>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</si>
  <si>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</si>
  <si>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</si>
  <si>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</si>
  <si>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</si>
  <si>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</si>
  <si>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</si>
  <si>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</si>
  <si>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</si>
  <si>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</si>
  <si>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</si>
  <si>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</si>
  <si>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</si>
  <si>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</si>
  <si>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</si>
  <si>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</si>
  <si>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</si>
  <si>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</si>
  <si>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</si>
  <si>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</si>
  <si>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</si>
  <si>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</si>
  <si>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</si>
  <si>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</si>
  <si>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</si>
  <si>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</si>
  <si>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</si>
  <si>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</si>
  <si>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</si>
  <si>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</si>
  <si>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</si>
  <si>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</si>
  <si>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</si>
  <si>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</si>
  <si>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</si>
  <si>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</si>
  <si>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</si>
  <si>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</si>
  <si>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</si>
  <si>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</si>
  <si>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</si>
  <si>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</si>
  <si>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</si>
  <si>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</si>
  <si>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</si>
  <si>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</si>
  <si>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</si>
  <si>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</si>
  <si>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</si>
  <si>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</si>
  <si>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</si>
  <si>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</si>
  <si>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</si>
  <si>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</si>
  <si>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</si>
  <si>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</si>
  <si>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</si>
  <si>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</si>
  <si>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</si>
  <si>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</si>
  <si>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</si>
  <si>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</si>
  <si>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</si>
  <si>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</si>
  <si>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</si>
  <si>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</si>
  <si>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</si>
  <si>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</si>
  <si>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</si>
  <si>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</si>
  <si>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</si>
  <si>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</si>
  <si>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</si>
  <si>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</si>
  <si>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</si>
  <si>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</si>
  <si>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</si>
  <si>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</si>
  <si>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</si>
  <si>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</si>
  <si>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</si>
  <si>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</si>
  <si>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</si>
  <si>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</si>
  <si>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</si>
  <si>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</si>
  <si>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</si>
  <si>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</si>
  <si>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</si>
  <si>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</si>
  <si>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</si>
  <si>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</si>
  <si>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</si>
  <si>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</si>
  <si>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</si>
  <si>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</si>
  <si>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</si>
  <si>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</si>
  <si>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</si>
  <si>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</si>
  <si>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</si>
  <si>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</si>
  <si>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</si>
  <si>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</si>
  <si>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</si>
  <si>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</si>
  <si>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</si>
  <si>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</si>
  <si>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</si>
  <si>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</si>
  <si>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</si>
  <si>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</si>
  <si>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</si>
  <si>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</si>
  <si>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</si>
  <si>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</si>
  <si>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</si>
  <si>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</si>
  <si>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</si>
  <si>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</si>
  <si>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</si>
  <si>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</si>
  <si>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</si>
  <si>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</si>
  <si>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</si>
  <si>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</si>
  <si>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</si>
  <si>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</si>
  <si>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</si>
  <si>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</si>
  <si>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</si>
  <si>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</si>
  <si>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</si>
  <si>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</si>
  <si>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</si>
  <si>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</si>
  <si>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</si>
  <si>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</si>
  <si>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</si>
  <si>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</si>
  <si>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</si>
  <si>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</si>
  <si>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</si>
  <si>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</si>
  <si>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</si>
  <si>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</si>
  <si>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</si>
  <si>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</si>
  <si>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</si>
  <si>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</si>
  <si>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</si>
  <si>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</si>
  <si>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</si>
  <si>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</si>
  <si>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</si>
  <si>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</si>
  <si>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</si>
  <si>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</si>
  <si>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</si>
  <si>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</si>
  <si>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</si>
  <si>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</si>
  <si>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</si>
  <si>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</si>
  <si>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</si>
  <si>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</si>
  <si>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</si>
  <si>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</si>
  <si>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</si>
  <si>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</si>
  <si>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</si>
  <si>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</si>
  <si>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</si>
  <si>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</si>
  <si>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</si>
  <si>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</si>
  <si>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</si>
  <si>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</si>
  <si>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</si>
  <si>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</si>
  <si>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</si>
  <si>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</si>
  <si>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</si>
  <si>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</si>
  <si>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</si>
  <si>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</si>
  <si>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</si>
  <si>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</si>
  <si>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</si>
  <si>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</si>
  <si>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</si>
  <si>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</si>
  <si>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</si>
  <si>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</si>
  <si>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</si>
  <si>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</si>
  <si>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</si>
  <si>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</si>
  <si>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</si>
  <si>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</si>
  <si>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</si>
  <si>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</si>
  <si>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</si>
  <si>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</si>
  <si>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</si>
  <si>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</si>
  <si>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</si>
  <si>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</si>
  <si>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</si>
  <si>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</si>
  <si>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</si>
  <si>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</si>
  <si>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</si>
  <si>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</si>
  <si>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</si>
  <si>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</si>
  <si>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</si>
  <si>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</si>
  <si>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</si>
  <si>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</si>
  <si>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</si>
  <si>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</si>
  <si>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</si>
  <si>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</si>
  <si>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</si>
  <si>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</si>
  <si>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</si>
  <si>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</si>
  <si>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</si>
  <si>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</si>
  <si>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</si>
  <si>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</si>
  <si>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</si>
  <si>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</si>
  <si>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</si>
  <si>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</si>
  <si>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</si>
  <si>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</si>
  <si>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</si>
  <si>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</si>
  <si>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</si>
  <si>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</si>
  <si>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</si>
  <si>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</si>
  <si>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</si>
  <si>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</si>
  <si>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</si>
  <si>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</si>
  <si>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</si>
  <si>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</si>
  <si>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</si>
  <si>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</si>
  <si>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</si>
  <si>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</si>
  <si>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</si>
  <si>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</si>
  <si>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</si>
  <si>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</si>
  <si>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</si>
  <si>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</si>
  <si>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</si>
  <si>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</si>
  <si>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</si>
  <si>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</si>
  <si>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</si>
  <si>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</si>
  <si>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</si>
  <si>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</si>
  <si>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</si>
  <si>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</si>
  <si>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</si>
  <si>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</si>
  <si>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</si>
  <si>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</si>
  <si>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</si>
  <si>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</si>
  <si>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</si>
  <si>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</si>
  <si>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</si>
  <si>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</si>
  <si>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</si>
  <si>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</si>
  <si>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</si>
  <si>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</si>
  <si>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</si>
  <si>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</si>
  <si>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</si>
  <si>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</si>
  <si>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</si>
  <si>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</si>
  <si>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</si>
  <si>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</si>
  <si>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</si>
  <si>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</si>
  <si>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</si>
  <si>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</si>
  <si>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</si>
  <si>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</si>
  <si>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</si>
  <si>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</si>
  <si>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</si>
  <si>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</si>
  <si>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</si>
  <si>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</si>
  <si>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</si>
  <si>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</si>
  <si>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</si>
  <si>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</si>
  <si>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</si>
  <si>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</si>
  <si>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</si>
  <si>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</si>
  <si>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</si>
  <si>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</si>
  <si>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</si>
  <si>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</si>
  <si>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</si>
  <si>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</si>
  <si>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</si>
  <si>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</si>
  <si>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</si>
  <si>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</si>
  <si>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</si>
  <si>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</si>
  <si>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</si>
  <si>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</si>
  <si>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</si>
  <si>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</si>
  <si>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</si>
  <si>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</si>
  <si>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</si>
  <si>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</si>
  <si>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</si>
  <si>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</si>
  <si>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</si>
  <si>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</si>
  <si>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</si>
  <si>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</si>
  <si>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</si>
  <si>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</si>
  <si>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</si>
  <si>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</si>
  <si>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</si>
  <si>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</si>
  <si>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</si>
  <si>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</si>
  <si>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</si>
  <si>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</si>
  <si>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</si>
  <si>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</si>
  <si>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</si>
  <si>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</si>
  <si>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</si>
  <si>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</si>
  <si>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</si>
  <si>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</si>
  <si>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</si>
  <si>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</si>
  <si>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</si>
  <si>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</si>
  <si>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</si>
  <si>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</si>
  <si>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</si>
  <si>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</si>
  <si>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</si>
  <si>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</si>
  <si>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</si>
  <si>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</si>
  <si>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</si>
  <si>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</si>
  <si>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</si>
  <si>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</si>
  <si>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</si>
  <si>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</si>
  <si>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</si>
  <si>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</si>
  <si>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</si>
  <si>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</si>
  <si>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</si>
  <si>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</si>
  <si>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</si>
  <si>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</si>
  <si>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</si>
  <si>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</si>
  <si>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</si>
  <si>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</si>
  <si>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</si>
  <si>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</si>
  <si>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</si>
  <si>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</si>
  <si>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</si>
  <si>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</si>
  <si>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</si>
  <si>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</si>
  <si>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</si>
  <si>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</si>
  <si>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</si>
  <si>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</si>
  <si>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</si>
  <si>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</si>
  <si>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</si>
  <si>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</si>
  <si>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</si>
  <si>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</si>
  <si>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</si>
  <si>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</si>
  <si>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</si>
  <si>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</si>
  <si>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</si>
  <si>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</si>
  <si>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</si>
  <si>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</si>
  <si>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</si>
  <si>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</si>
  <si>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</si>
  <si>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</si>
  <si>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</si>
  <si>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</si>
  <si>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</si>
  <si>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</si>
  <si>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</si>
  <si>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</si>
  <si>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</si>
  <si>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</si>
  <si>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</si>
  <si>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</si>
  <si>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</si>
  <si>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</si>
  <si>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</si>
  <si>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</si>
  <si>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</si>
  <si>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</si>
  <si>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</si>
  <si>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</si>
  <si>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</si>
  <si>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</si>
  <si>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</si>
  <si>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</si>
  <si>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</si>
  <si>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</si>
  <si>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</si>
  <si>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</si>
  <si>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</si>
  <si>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</si>
  <si>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</si>
  <si>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</si>
  <si>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</si>
  <si>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</si>
  <si>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</si>
  <si>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</si>
  <si>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</si>
  <si>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</si>
  <si>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</si>
  <si>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</si>
  <si>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</si>
  <si>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</si>
  <si>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</si>
  <si>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</si>
  <si>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</si>
  <si>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</si>
  <si>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</si>
  <si>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</si>
  <si>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</si>
  <si>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</si>
  <si>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</si>
  <si>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</si>
  <si>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</si>
  <si>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</si>
  <si>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</si>
  <si>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</si>
  <si>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</si>
  <si>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</si>
  <si>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</si>
  <si>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</si>
  <si>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</si>
  <si>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</si>
  <si>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</si>
  <si>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</si>
  <si>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</si>
  <si>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</si>
  <si>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</si>
  <si>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</si>
  <si>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</si>
  <si>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</si>
  <si>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</si>
  <si>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</si>
  <si>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</si>
  <si>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</si>
  <si>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</si>
  <si>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</si>
  <si>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</si>
  <si>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</si>
  <si>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</si>
  <si>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</si>
  <si>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</si>
  <si>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</si>
  <si>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</si>
  <si>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</si>
  <si>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</si>
  <si>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</si>
  <si>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</si>
  <si>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</si>
  <si>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</si>
  <si>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</si>
  <si>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</si>
  <si>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</si>
  <si>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</si>
  <si>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</si>
  <si>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</si>
  <si>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</si>
  <si>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</si>
  <si>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</si>
  <si>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</si>
  <si>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</si>
  <si>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</si>
  <si>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</si>
  <si>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</si>
  <si>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</si>
  <si>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</si>
  <si>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</si>
  <si>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</si>
  <si>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</si>
  <si>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</si>
  <si>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</si>
  <si>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</si>
  <si>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</si>
  <si>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</si>
  <si>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</si>
  <si>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</si>
  <si>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</si>
  <si>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</si>
  <si>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</si>
  <si>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</si>
  <si>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</si>
  <si>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</si>
  <si>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</si>
  <si>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</si>
  <si>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</si>
  <si>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</si>
  <si>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</si>
  <si>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</si>
  <si>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</si>
  <si>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</si>
  <si>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</si>
  <si>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</si>
  <si>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</si>
  <si>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</si>
  <si>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</si>
  <si>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</si>
  <si>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</si>
  <si>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</si>
  <si>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</si>
  <si>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</si>
  <si>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</si>
  <si>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</si>
  <si>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</si>
  <si>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</si>
  <si>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</si>
  <si>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</si>
  <si>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</si>
  <si>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</si>
  <si>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</si>
  <si>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</si>
  <si>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</si>
  <si>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</si>
  <si>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</si>
  <si>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</si>
  <si>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</si>
  <si>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</si>
  <si>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</si>
  <si>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</si>
  <si>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</si>
  <si>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</si>
  <si>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</si>
  <si>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</si>
  <si>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</si>
  <si>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</si>
  <si>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</si>
  <si>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</si>
  <si>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</si>
  <si>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</si>
  <si>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</si>
  <si>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</si>
  <si>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</si>
  <si>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</si>
  <si>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</si>
  <si>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</si>
  <si>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</si>
  <si>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</si>
  <si>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</si>
  <si>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</si>
  <si>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</si>
  <si>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</si>
  <si>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</si>
  <si>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</si>
  <si>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</si>
  <si>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</si>
  <si>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</si>
  <si>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</si>
  <si>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</si>
  <si>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</si>
  <si>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</si>
  <si>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</si>
  <si>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</si>
  <si>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</si>
  <si>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</si>
  <si>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</si>
  <si>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</si>
  <si>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</si>
  <si>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</si>
  <si>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</si>
  <si>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</si>
  <si>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</si>
  <si>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</si>
  <si>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</si>
  <si>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</si>
  <si>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</si>
  <si>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</si>
  <si>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</si>
  <si>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</si>
  <si>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</si>
  <si>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</si>
  <si>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</si>
  <si>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</si>
  <si>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</si>
  <si>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</si>
  <si>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</si>
  <si>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</si>
  <si>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</si>
  <si>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</si>
  <si>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</si>
  <si>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</si>
  <si>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</si>
  <si>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</si>
  <si>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</si>
  <si>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</si>
  <si>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</si>
  <si>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</si>
  <si>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</si>
  <si>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</si>
  <si>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</si>
  <si>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</si>
  <si>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</si>
  <si>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</si>
  <si>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</si>
  <si>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</si>
  <si>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</si>
  <si>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</si>
  <si>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</si>
  <si>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</si>
  <si>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</si>
  <si>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</si>
  <si>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</si>
  <si>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</si>
  <si>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</si>
  <si>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</si>
  <si>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</si>
  <si>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</si>
  <si>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</si>
  <si>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</si>
  <si>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</si>
  <si>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</si>
  <si>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</si>
  <si>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</si>
  <si>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</si>
  <si>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</si>
  <si>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</si>
  <si>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</si>
  <si>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</si>
  <si>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</si>
  <si>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</si>
  <si>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</si>
  <si>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</si>
  <si>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</si>
  <si>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</si>
  <si>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</si>
  <si>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</si>
  <si>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</si>
  <si>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</si>
  <si>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</si>
  <si>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</si>
  <si>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</si>
  <si>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</si>
  <si>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</si>
  <si>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</si>
  <si>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</si>
  <si>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</si>
  <si>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</si>
  <si>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</si>
  <si>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</si>
  <si>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</si>
  <si>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</si>
  <si>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</si>
  <si>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</si>
  <si>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</si>
  <si>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</si>
  <si>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</si>
  <si>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</si>
  <si>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</si>
  <si>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</si>
  <si>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</si>
  <si>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</si>
  <si>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</si>
  <si>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</si>
  <si>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</si>
  <si>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</si>
  <si>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</si>
  <si>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</si>
  <si>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</si>
  <si>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</si>
  <si>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</si>
  <si>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</si>
  <si>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</si>
  <si>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</si>
  <si>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</si>
  <si>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</si>
  <si>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</si>
  <si>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</si>
  <si>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</si>
  <si>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</si>
  <si>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</si>
  <si>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</si>
  <si>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</si>
  <si>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</si>
  <si>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</si>
  <si>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</si>
  <si>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</si>
  <si>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</si>
  <si>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</si>
  <si>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</si>
  <si>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</si>
  <si>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</si>
  <si>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</si>
  <si>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</si>
  <si>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</si>
  <si>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</si>
  <si>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</si>
  <si>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</si>
  <si>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</si>
  <si>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</si>
  <si>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</si>
  <si>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</si>
  <si>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</si>
  <si>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</si>
  <si>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</si>
  <si>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</si>
  <si>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</si>
  <si>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</si>
  <si>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</si>
  <si>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</si>
  <si>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</si>
  <si>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</si>
  <si>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</si>
  <si>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</si>
  <si>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</si>
  <si>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</si>
  <si>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</si>
  <si>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</si>
  <si>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</si>
  <si>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</si>
  <si>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</si>
  <si>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</si>
  <si>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</si>
  <si>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</si>
  <si>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</si>
  <si>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</si>
  <si>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</si>
  <si>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</si>
  <si>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</si>
  <si>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</si>
  <si>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</si>
  <si>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</si>
  <si>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</si>
  <si>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</si>
  <si>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</si>
  <si>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</si>
  <si>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</si>
  <si>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</si>
  <si>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</si>
  <si>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</si>
  <si>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</si>
  <si>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</si>
  <si>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</si>
  <si>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</si>
  <si>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</si>
  <si>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</si>
  <si>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</si>
  <si>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</si>
  <si>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</si>
  <si>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</si>
  <si>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</si>
  <si>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</si>
  <si>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</si>
  <si>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</si>
  <si>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</si>
  <si>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</si>
  <si>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</si>
  <si>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</si>
  <si>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</si>
  <si>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</si>
  <si>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</si>
  <si>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</si>
  <si>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</si>
  <si>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</si>
  <si>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</si>
  <si>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</si>
  <si>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</si>
  <si>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</si>
  <si>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</si>
  <si>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</si>
  <si>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</si>
  <si>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</si>
  <si>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</si>
  <si>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</si>
  <si>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</si>
  <si>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</si>
  <si>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</si>
  <si>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</si>
  <si>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</si>
  <si>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</si>
  <si>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</si>
  <si>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</si>
  <si>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</si>
  <si>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</si>
  <si>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</si>
  <si>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</si>
  <si>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</si>
  <si>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</si>
  <si>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</si>
  <si>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</si>
  <si>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</si>
  <si>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</si>
  <si>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</si>
  <si>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</si>
  <si>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</si>
  <si>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</si>
  <si>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</si>
  <si>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</si>
  <si>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</si>
  <si>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</si>
  <si>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</si>
  <si>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</si>
  <si>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</si>
  <si>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</si>
  <si>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</si>
  <si>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</si>
  <si>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</si>
  <si>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</si>
  <si>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</si>
  <si>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</si>
  <si>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</si>
  <si>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</si>
  <si>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</si>
  <si>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</si>
  <si>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</si>
  <si>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</si>
  <si>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</si>
  <si>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</si>
  <si>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</si>
  <si>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</si>
  <si>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</si>
  <si>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</si>
  <si>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</si>
  <si>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</si>
  <si>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</si>
  <si>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</si>
  <si>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</si>
  <si>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</si>
  <si>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</si>
  <si>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</si>
  <si>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</si>
  <si>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</si>
  <si>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</si>
  <si>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</si>
  <si>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</si>
  <si>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</si>
  <si>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</si>
  <si>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</si>
  <si>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</si>
  <si>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</si>
  <si>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</si>
  <si>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</si>
  <si>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</si>
  <si>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</si>
  <si>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</si>
  <si>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</si>
  <si>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</si>
  <si>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</si>
  <si>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</si>
  <si>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</si>
  <si>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</si>
  <si>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</si>
  <si>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</si>
  <si>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</si>
  <si>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</si>
  <si>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</si>
  <si>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</si>
  <si>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</si>
  <si>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</si>
  <si>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</si>
  <si>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</si>
  <si>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</si>
  <si>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</si>
  <si>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</si>
  <si>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</si>
  <si>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</si>
  <si>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</si>
  <si>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</si>
  <si>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</si>
  <si>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</si>
  <si>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</si>
  <si>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</si>
  <si>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</si>
  <si>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</si>
  <si>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</si>
  <si>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</si>
  <si>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</si>
  <si>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</si>
  <si>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</si>
  <si>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</si>
  <si>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</si>
  <si>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</si>
  <si>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</si>
  <si>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</si>
  <si>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</si>
  <si>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</si>
  <si>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</si>
  <si>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</si>
  <si>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</si>
  <si>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</si>
  <si>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</si>
  <si>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</si>
  <si>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</si>
  <si>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</si>
  <si>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</si>
  <si>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</si>
  <si>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</si>
  <si>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</si>
  <si>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</si>
  <si>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</si>
  <si>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</si>
  <si>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</si>
  <si>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</si>
  <si>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</si>
  <si>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</si>
  <si>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</si>
  <si>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</si>
  <si>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</si>
  <si>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</si>
  <si>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</si>
  <si>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</si>
  <si>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</si>
  <si>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</si>
  <si>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</si>
  <si>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</si>
  <si>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</si>
  <si>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</si>
  <si>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</si>
  <si>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</si>
  <si>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</si>
  <si>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</si>
  <si>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</si>
  <si>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</si>
  <si>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</si>
  <si>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</si>
  <si>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</si>
  <si>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</si>
  <si>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</si>
  <si>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</si>
  <si>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</si>
  <si>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</si>
  <si>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</si>
  <si>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</si>
  <si>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</si>
  <si>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</si>
  <si>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</si>
  <si>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</si>
  <si>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</si>
  <si>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</si>
  <si>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</si>
  <si>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</si>
  <si>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</si>
  <si>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</si>
  <si>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</si>
  <si>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</si>
  <si>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</si>
  <si>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</si>
  <si>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</si>
  <si>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</si>
  <si>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</si>
  <si>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</si>
  <si>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</si>
  <si>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</si>
  <si>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</si>
  <si>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</si>
  <si>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</si>
  <si>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</si>
  <si>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</si>
  <si>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</si>
  <si>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</si>
  <si>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</si>
  <si>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</si>
  <si>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</si>
  <si>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</si>
  <si>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</si>
  <si>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</si>
  <si>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</si>
  <si>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</si>
  <si>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</si>
  <si>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</si>
  <si>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</si>
  <si>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</si>
  <si>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</si>
  <si>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</si>
  <si>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</si>
  <si>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</si>
  <si>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</si>
  <si>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</si>
  <si>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</si>
  <si>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</si>
  <si>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</si>
  <si>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</si>
  <si>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</si>
  <si>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</si>
  <si>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</si>
  <si>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</si>
  <si>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</si>
  <si>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</si>
  <si>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</si>
  <si>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</si>
  <si>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</si>
  <si>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</si>
  <si>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</si>
  <si>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</si>
  <si>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</si>
  <si>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</si>
  <si>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</si>
  <si>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</si>
  <si>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</si>
  <si>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</si>
  <si>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</si>
  <si>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</si>
  <si>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</si>
  <si>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</si>
  <si>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</si>
  <si>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</si>
  <si>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</si>
  <si>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</si>
  <si>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</si>
  <si>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</si>
  <si>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</si>
  <si>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</si>
  <si>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</si>
  <si>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</si>
  <si>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</si>
  <si>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</si>
  <si>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</si>
  <si>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</si>
  <si>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</si>
  <si>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</si>
  <si>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</si>
  <si>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</si>
  <si>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</si>
  <si>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</si>
  <si>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</si>
  <si>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</si>
  <si>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</si>
  <si>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</si>
  <si>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</si>
  <si>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</si>
  <si>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</si>
  <si>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</si>
  <si>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</si>
  <si>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</si>
  <si>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</si>
  <si>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</si>
  <si>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</si>
  <si>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</si>
  <si>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</si>
  <si>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</si>
  <si>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</si>
  <si>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</si>
  <si>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</si>
  <si>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</si>
  <si>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</si>
  <si>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</si>
  <si>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</si>
  <si>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</si>
  <si>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</si>
  <si>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</si>
  <si>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</si>
  <si>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</si>
  <si>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</si>
  <si>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</si>
  <si>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</si>
  <si>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</si>
  <si>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</si>
  <si>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</si>
  <si>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</si>
  <si>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</si>
  <si>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</si>
  <si>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</si>
  <si>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</si>
  <si>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</si>
  <si>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</si>
  <si>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</si>
  <si>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</si>
  <si>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</si>
  <si>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</si>
  <si>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</si>
  <si>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</si>
  <si>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</si>
  <si>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</si>
  <si>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</si>
  <si>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</si>
  <si>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</si>
  <si>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</si>
  <si>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</si>
  <si>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</si>
  <si>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</si>
  <si>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</si>
  <si>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</si>
  <si>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</si>
  <si>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</si>
  <si>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</si>
  <si>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</si>
  <si>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</si>
  <si>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</si>
  <si>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</si>
  <si>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</si>
  <si>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</si>
  <si>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</si>
  <si>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</si>
  <si>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</si>
  <si>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</si>
  <si>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</si>
  <si>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</si>
  <si>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</si>
  <si>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</si>
  <si>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</si>
  <si>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</si>
  <si>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</si>
  <si>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</si>
  <si>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</si>
  <si>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</si>
  <si>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</si>
  <si>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</si>
  <si>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</si>
  <si>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</si>
  <si>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</si>
  <si>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</si>
  <si>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</si>
  <si>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</si>
  <si>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</si>
  <si>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</si>
  <si>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</si>
  <si>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</si>
  <si>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</si>
  <si>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</si>
  <si>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</si>
  <si>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</si>
  <si>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</si>
  <si>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</si>
  <si>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</si>
  <si>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</si>
  <si>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</si>
  <si>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</si>
  <si>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</si>
  <si>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</si>
  <si>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</si>
  <si>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</si>
  <si>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</si>
  <si>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</si>
  <si>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</si>
  <si>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</si>
  <si>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</si>
  <si>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</si>
  <si>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</si>
  <si>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</si>
  <si>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</si>
  <si>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</si>
  <si>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</si>
  <si>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</si>
  <si>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</si>
  <si>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</si>
  <si>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</si>
  <si>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</si>
  <si>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</si>
  <si>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</si>
  <si>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</si>
  <si>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</si>
  <si>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</si>
  <si>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</si>
  <si>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</si>
  <si>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</si>
  <si>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</si>
  <si>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</si>
  <si>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</si>
  <si>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</si>
  <si>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</si>
  <si>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</si>
  <si>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</si>
  <si>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</si>
  <si>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</si>
  <si>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</si>
  <si>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</si>
  <si>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</si>
  <si>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</si>
  <si>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</si>
  <si>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</si>
  <si>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</si>
  <si>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</si>
  <si>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</si>
  <si>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</si>
  <si>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</si>
  <si>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</si>
  <si>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</si>
  <si>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</si>
  <si>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</si>
  <si>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</si>
  <si>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</si>
  <si>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</si>
  <si>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</si>
  <si>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</si>
  <si>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</si>
  <si>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</si>
  <si>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</si>
  <si>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</si>
  <si>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</si>
  <si>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</si>
  <si>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</si>
  <si>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</si>
  <si>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</si>
  <si>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</si>
  <si>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</si>
  <si>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</si>
  <si>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</si>
  <si>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</si>
  <si>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</si>
  <si>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</si>
  <si>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</si>
  <si>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</si>
  <si>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</si>
  <si>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</si>
  <si>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</si>
  <si>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</si>
  <si>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</si>
  <si>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</si>
  <si>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</si>
  <si>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</si>
  <si>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</si>
  <si>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</si>
  <si>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</si>
  <si>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</si>
  <si>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</si>
  <si>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</si>
  <si>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</si>
  <si>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</si>
  <si>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</si>
  <si>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</si>
  <si>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</si>
  <si>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</si>
  <si>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</si>
  <si>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</si>
  <si>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</si>
  <si>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</si>
  <si>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</si>
  <si>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</si>
  <si>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</si>
  <si>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</si>
  <si>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</si>
  <si>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</si>
  <si>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</si>
  <si>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</si>
  <si>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</si>
  <si>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</si>
  <si>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</si>
  <si>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</si>
  <si>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</si>
  <si>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</si>
  <si>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</si>
  <si>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</si>
  <si>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</si>
  <si>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</si>
  <si>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</si>
  <si>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</si>
  <si>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</si>
  <si>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</si>
  <si>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</si>
  <si>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</si>
  <si>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</si>
  <si>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</si>
  <si>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</si>
  <si>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</si>
  <si>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</si>
  <si>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</si>
  <si>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</si>
  <si>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</si>
  <si>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</si>
  <si>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</si>
  <si>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</si>
  <si>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</si>
  <si>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</si>
  <si>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</si>
  <si>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</si>
  <si>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</si>
  <si>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</si>
  <si>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</si>
  <si>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</si>
  <si>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</si>
  <si>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</si>
  <si>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</si>
  <si>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</si>
  <si>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</si>
  <si>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</si>
  <si>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</si>
  <si>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</si>
  <si>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</si>
  <si>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</si>
  <si>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</si>
  <si>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</si>
  <si>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</si>
  <si>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</si>
  <si>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</si>
  <si>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</si>
  <si>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</si>
  <si>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</si>
  <si>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</si>
  <si>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</si>
  <si>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</si>
  <si>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</si>
  <si>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</si>
  <si>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</si>
  <si>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</si>
  <si>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</si>
  <si>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</si>
  <si>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</si>
  <si>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</si>
  <si>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</si>
  <si>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</si>
  <si>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</si>
  <si>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</si>
  <si>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</si>
  <si>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</si>
  <si>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</si>
  <si>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</si>
  <si>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</si>
  <si>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</si>
  <si>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</si>
  <si>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</si>
  <si>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</si>
  <si>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</si>
  <si>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</si>
  <si>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</si>
  <si>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</si>
  <si>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</si>
  <si>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</si>
  <si>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</si>
  <si>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</si>
  <si>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</si>
  <si>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</si>
  <si>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</si>
  <si>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</si>
  <si>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</si>
  <si>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</si>
  <si>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</si>
  <si>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</si>
  <si>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</si>
  <si>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</si>
  <si>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</si>
  <si>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</si>
  <si>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</si>
  <si>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</si>
  <si>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</si>
  <si>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</si>
  <si>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</si>
  <si>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</si>
  <si>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</si>
  <si>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</si>
  <si>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</si>
  <si>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</si>
  <si>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</si>
  <si>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</si>
  <si>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</si>
  <si>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</si>
  <si>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</si>
  <si>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</si>
  <si>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</si>
  <si>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</si>
  <si>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</si>
  <si>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</si>
  <si>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</si>
  <si>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</si>
  <si>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</si>
  <si>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</si>
  <si>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</si>
  <si>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</si>
  <si>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</si>
  <si>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</si>
  <si>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</si>
  <si>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</si>
  <si>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</si>
  <si>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</si>
  <si>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</si>
  <si>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</si>
  <si>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</si>
  <si>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</si>
  <si>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</si>
  <si>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</si>
  <si>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</si>
  <si>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</si>
  <si>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</si>
  <si>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</si>
  <si>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</si>
  <si>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</si>
  <si>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</si>
  <si>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</si>
  <si>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</si>
  <si>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</si>
  <si>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</si>
  <si>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</si>
  <si>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</si>
  <si>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</si>
  <si>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</si>
  <si>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</si>
  <si>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</si>
  <si>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</si>
  <si>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</si>
  <si>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</si>
  <si>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</si>
  <si>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</si>
  <si>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</si>
  <si>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</si>
  <si>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</si>
  <si>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</si>
  <si>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</si>
  <si>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</si>
  <si>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</si>
  <si>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</si>
  <si>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</si>
  <si>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</si>
  <si>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</si>
  <si>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</si>
  <si>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</si>
  <si>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</si>
  <si>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</si>
  <si>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</si>
  <si>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</si>
  <si>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</si>
  <si>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</si>
  <si>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</si>
  <si>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</si>
  <si>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</si>
  <si>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</si>
  <si>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</si>
  <si>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</si>
  <si>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</si>
  <si>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</si>
  <si>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</si>
  <si>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</si>
  <si>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</si>
  <si>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</si>
  <si>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</si>
  <si>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</si>
  <si>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</si>
  <si>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</si>
  <si>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</si>
  <si>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</si>
  <si>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</si>
  <si>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</si>
  <si>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</si>
  <si>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</si>
  <si>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</si>
  <si>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</si>
  <si>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</si>
  <si>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</si>
  <si>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</si>
  <si>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</si>
  <si>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</si>
  <si>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</si>
  <si>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</si>
  <si>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</si>
  <si>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</si>
  <si>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</si>
  <si>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</si>
  <si>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</si>
  <si>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</si>
  <si>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</si>
  <si>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</si>
  <si>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</si>
  <si>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</si>
  <si>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</si>
  <si>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</si>
  <si>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</si>
  <si>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</si>
  <si>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</si>
  <si>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</si>
  <si>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</si>
  <si>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</si>
  <si>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</si>
  <si>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</si>
  <si>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</si>
  <si>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</si>
  <si>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</si>
  <si>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</si>
  <si>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</si>
  <si>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</si>
  <si>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</si>
  <si>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</si>
  <si>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</si>
  <si>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</si>
  <si>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</si>
  <si>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</si>
  <si>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</si>
  <si>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</si>
  <si>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</si>
  <si>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</si>
  <si>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</si>
  <si>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</si>
  <si>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</si>
  <si>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</si>
  <si>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</si>
  <si>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</si>
  <si>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</si>
  <si>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</si>
  <si>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</si>
  <si>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</si>
  <si>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</si>
  <si>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</si>
  <si>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</si>
  <si>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</si>
  <si>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</si>
  <si>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</si>
  <si>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</si>
  <si>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</si>
  <si>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</si>
  <si>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</si>
  <si>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</si>
  <si>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</si>
  <si>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</si>
  <si>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</si>
  <si>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</si>
  <si>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</si>
  <si>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</si>
  <si>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</si>
  <si>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</si>
  <si>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</si>
  <si>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</si>
  <si>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</si>
  <si>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</si>
  <si>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</si>
  <si>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</si>
  <si>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</si>
  <si>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</si>
  <si>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</si>
  <si>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</si>
  <si>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</si>
  <si>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</si>
  <si>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</si>
  <si>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</si>
  <si>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</si>
  <si>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</si>
  <si>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</si>
  <si>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</si>
  <si>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</si>
  <si>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</si>
  <si>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</si>
  <si>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</si>
  <si>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</si>
  <si>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</si>
  <si>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</si>
  <si>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</si>
  <si>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</si>
  <si>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</si>
  <si>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</si>
  <si>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</si>
  <si>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</si>
  <si>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</si>
  <si>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</si>
  <si>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</si>
  <si>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</si>
  <si>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</si>
  <si>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</si>
  <si>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</si>
  <si>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</si>
  <si>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</si>
  <si>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</si>
  <si>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</si>
  <si>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</si>
  <si>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</si>
  <si>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</si>
  <si>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</si>
  <si>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</si>
  <si>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</si>
  <si>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</si>
  <si>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</si>
  <si>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</si>
  <si>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</si>
  <si>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</si>
  <si>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</si>
  <si>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</si>
  <si>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</si>
  <si>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</si>
  <si>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</si>
  <si>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</si>
  <si>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</si>
  <si>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</si>
  <si>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</si>
  <si>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</si>
  <si>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</si>
  <si>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</si>
  <si>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</si>
  <si>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</si>
  <si>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</si>
  <si>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</si>
  <si>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</si>
  <si>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</si>
  <si>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</si>
  <si>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</si>
  <si>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</si>
  <si>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</si>
  <si>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</si>
  <si>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</si>
  <si>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</si>
  <si>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</si>
  <si>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</si>
  <si>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</si>
  <si>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</si>
  <si>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</si>
  <si>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</si>
  <si>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</si>
  <si>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</si>
  <si>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</si>
  <si>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</si>
  <si>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</si>
  <si>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</si>
  <si>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</si>
  <si>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</si>
  <si>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</si>
  <si>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</si>
  <si>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</si>
  <si>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</si>
  <si>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</si>
  <si>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</si>
  <si>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</si>
  <si>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</si>
  <si>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</si>
  <si>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</si>
  <si>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</si>
  <si>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</si>
  <si>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</si>
  <si>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</si>
  <si>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</si>
  <si>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</si>
  <si>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</si>
  <si>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</si>
  <si>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</si>
  <si>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</si>
  <si>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</si>
  <si>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</si>
  <si>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</si>
  <si>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</si>
  <si>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</si>
  <si>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</si>
  <si>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</si>
  <si>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</si>
  <si>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</si>
  <si>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</si>
  <si>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</si>
  <si>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</si>
  <si>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</si>
  <si>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</si>
  <si>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</si>
  <si>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</si>
  <si>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</si>
  <si>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</si>
  <si>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</si>
  <si>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</si>
  <si>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</si>
  <si>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</si>
  <si>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</si>
  <si>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</si>
  <si>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</si>
  <si>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</si>
  <si>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</si>
  <si>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</si>
  <si>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</si>
  <si>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</si>
  <si>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</si>
  <si>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</si>
  <si>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</si>
  <si>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</si>
  <si>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</si>
  <si>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</si>
  <si>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</si>
  <si>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</si>
  <si>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</si>
  <si>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</si>
  <si>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</si>
  <si>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</si>
  <si>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</si>
  <si>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</si>
  <si>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</si>
  <si>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</si>
  <si>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</si>
  <si>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</si>
  <si>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</si>
  <si>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</si>
  <si>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</si>
  <si>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</si>
  <si>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</si>
  <si>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</si>
  <si>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</si>
  <si>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</si>
  <si>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</si>
  <si>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</si>
  <si>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</si>
  <si>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</si>
  <si>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</si>
  <si>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</si>
  <si>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</si>
  <si>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</si>
  <si>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</si>
  <si>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</si>
  <si>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</si>
  <si>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</si>
  <si>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</si>
  <si>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</si>
  <si>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</si>
  <si>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</si>
  <si>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</si>
  <si>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</si>
  <si>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</si>
  <si>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</si>
  <si>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</si>
  <si>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</si>
  <si>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</si>
  <si>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</si>
  <si>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</si>
  <si>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</si>
  <si>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</si>
  <si>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</si>
  <si>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</si>
  <si>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</si>
  <si>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</si>
  <si>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</si>
  <si>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</si>
  <si>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</si>
  <si>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</si>
  <si>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</si>
  <si>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</si>
  <si>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</si>
  <si>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</si>
  <si>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</si>
  <si>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</si>
  <si>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</si>
  <si>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</si>
  <si>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</si>
  <si>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</si>
  <si>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</si>
  <si>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</si>
  <si>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</si>
  <si>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</si>
  <si>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</si>
  <si>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</si>
  <si>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</si>
  <si>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</si>
  <si>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</si>
  <si>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</si>
  <si>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</si>
  <si>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</si>
  <si>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</si>
  <si>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</si>
  <si>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</si>
  <si>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</si>
  <si>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</si>
  <si>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</si>
  <si>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</si>
  <si>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</si>
  <si>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</si>
  <si>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</si>
  <si>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</si>
  <si>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</si>
  <si>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</si>
  <si>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</si>
  <si>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</si>
  <si>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</si>
  <si>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</si>
  <si>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</si>
  <si>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</si>
  <si>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</si>
  <si>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</si>
  <si>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</si>
  <si>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</si>
  <si>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</si>
  <si>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</si>
  <si>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</si>
  <si>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</si>
  <si>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</si>
  <si>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</si>
  <si>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</si>
  <si>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</si>
  <si>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</si>
  <si>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</si>
  <si>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</si>
  <si>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</si>
  <si>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</si>
  <si>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</si>
  <si>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</si>
  <si>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</si>
  <si>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</si>
  <si>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</si>
  <si>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</si>
  <si>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</si>
  <si>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</si>
  <si>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</si>
  <si>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</si>
  <si>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</si>
  <si>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</si>
  <si>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</si>
  <si>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</si>
  <si>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</si>
  <si>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</si>
  <si>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</si>
  <si>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</si>
  <si>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</si>
  <si>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</si>
  <si>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</si>
  <si>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</si>
  <si>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</si>
  <si>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</si>
  <si>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</si>
  <si>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</si>
  <si>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</si>
  <si>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</si>
  <si>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</si>
  <si>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</si>
  <si>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</si>
  <si>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</si>
  <si>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</si>
  <si>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</si>
  <si>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</si>
  <si>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</si>
  <si>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</si>
  <si>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</si>
  <si>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</si>
  <si>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</si>
  <si>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</si>
  <si>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</si>
  <si>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</si>
  <si>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</si>
  <si>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</si>
  <si>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</si>
  <si>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</si>
  <si>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</si>
  <si>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</si>
  <si>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</si>
  <si>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</si>
  <si>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</si>
  <si>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</si>
  <si>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</si>
  <si>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</si>
  <si>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</si>
  <si>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</si>
  <si>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</si>
  <si>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</si>
  <si>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</si>
  <si>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</si>
  <si>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</si>
  <si>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</si>
  <si>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</si>
  <si>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</si>
  <si>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</si>
  <si>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</si>
  <si>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</si>
  <si>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</si>
  <si>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</si>
  <si>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</si>
  <si>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</si>
  <si>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</si>
  <si>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</si>
  <si>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</si>
  <si>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</si>
  <si>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</si>
  <si>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</si>
  <si>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</si>
  <si>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</si>
  <si>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</si>
  <si>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</si>
  <si>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</si>
  <si>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</si>
  <si>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</si>
  <si>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</si>
  <si>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</si>
  <si>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</si>
  <si>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</si>
  <si>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</si>
  <si>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</si>
  <si>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</si>
  <si>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</si>
  <si>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</si>
  <si>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</si>
  <si>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</si>
  <si>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</si>
  <si>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</si>
  <si>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</si>
  <si>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</si>
  <si>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</si>
  <si>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</si>
  <si>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</si>
  <si>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</si>
  <si>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</si>
  <si>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</si>
  <si>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</si>
  <si>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</si>
  <si>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</si>
  <si>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</si>
  <si>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</si>
  <si>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</si>
  <si>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</si>
  <si>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</si>
  <si>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</si>
  <si>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</si>
  <si>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</si>
  <si>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</si>
  <si>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</si>
  <si>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</si>
  <si>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</si>
  <si>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</si>
  <si>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</si>
  <si>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</si>
  <si>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</si>
  <si>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</si>
  <si>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</si>
  <si>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</si>
  <si>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</si>
  <si>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</si>
  <si>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</si>
  <si>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</si>
  <si>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</si>
  <si>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</si>
  <si>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</si>
  <si>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</si>
  <si>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</si>
  <si>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</si>
  <si>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</si>
  <si>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</si>
  <si>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</si>
  <si>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</si>
  <si>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</si>
  <si>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</si>
  <si>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</si>
  <si>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</si>
  <si>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</si>
  <si>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</si>
  <si>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</si>
  <si>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</si>
  <si>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</si>
  <si>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</si>
  <si>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</si>
  <si>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</si>
  <si>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</si>
  <si>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</si>
  <si>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</si>
  <si>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</si>
  <si>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</si>
  <si>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</si>
  <si>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</si>
  <si>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</si>
  <si>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</si>
  <si>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</si>
  <si>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</si>
  <si>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</si>
  <si>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</si>
  <si>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</si>
  <si>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</si>
  <si>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</si>
  <si>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</si>
  <si>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</si>
  <si>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</si>
  <si>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</si>
  <si>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</si>
  <si>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</si>
  <si>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</si>
  <si>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</si>
  <si>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</si>
  <si>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</si>
  <si>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</si>
  <si>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</si>
  <si>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</si>
  <si>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</si>
  <si>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</si>
  <si>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</si>
  <si>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</si>
  <si>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</si>
  <si>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</si>
  <si>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</si>
  <si>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</si>
  <si>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</si>
  <si>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</si>
  <si>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</si>
  <si>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</si>
  <si>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</si>
  <si>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</si>
  <si>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</si>
  <si>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</si>
  <si>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</si>
  <si>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</si>
  <si>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</si>
  <si>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</si>
  <si>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</si>
  <si>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</si>
  <si>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</si>
  <si>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</si>
  <si>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</si>
  <si>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</si>
  <si>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</si>
  <si>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</si>
  <si>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</si>
  <si>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</si>
  <si>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</si>
  <si>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</si>
  <si>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</si>
  <si>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</si>
  <si>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</si>
  <si>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</si>
  <si>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</si>
  <si>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</si>
  <si>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</si>
  <si>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</si>
  <si>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</si>
  <si>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</si>
  <si>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</si>
  <si>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</si>
  <si>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</si>
  <si>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</si>
  <si>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</si>
  <si>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</si>
  <si>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</si>
  <si>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</si>
  <si>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</si>
  <si>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</si>
  <si>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</si>
  <si>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</si>
  <si>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</si>
  <si>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</si>
  <si>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</si>
  <si>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</si>
  <si>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</si>
  <si>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</si>
  <si>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</si>
  <si>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</si>
  <si>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</si>
  <si>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</si>
  <si>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</si>
  <si>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</si>
  <si>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</si>
  <si>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</si>
  <si>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</si>
  <si>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</si>
  <si>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</si>
  <si>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</si>
  <si>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</si>
  <si>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</si>
  <si>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</si>
  <si>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</si>
  <si>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</si>
  <si>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</si>
  <si>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</si>
  <si>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</si>
  <si>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</si>
  <si>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</si>
  <si>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</si>
  <si>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</si>
  <si>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</si>
  <si>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</si>
  <si>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</si>
  <si>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</si>
  <si>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</si>
  <si>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</si>
  <si>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</si>
  <si>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</si>
  <si>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</si>
  <si>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</si>
  <si>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</si>
  <si>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</si>
  <si>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</si>
  <si>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</si>
  <si>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</si>
  <si>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</si>
  <si>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</si>
  <si>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</si>
  <si>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</si>
  <si>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</si>
  <si>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</si>
  <si>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</si>
  <si>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</si>
  <si>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</si>
  <si>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</si>
  <si>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</si>
  <si>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</si>
  <si>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</si>
  <si>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</si>
  <si>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</si>
  <si>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</si>
  <si>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</si>
  <si>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</si>
  <si>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</si>
  <si>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</si>
  <si>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</si>
  <si>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</si>
  <si>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</si>
  <si>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</si>
  <si>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</si>
  <si>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</si>
  <si>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</si>
  <si>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</si>
  <si>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</si>
  <si>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</si>
  <si>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</si>
  <si>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</si>
  <si>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</si>
  <si>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</si>
  <si>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</si>
  <si>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</si>
  <si>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</si>
  <si>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</si>
  <si>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</si>
  <si>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</si>
  <si>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</si>
  <si>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</si>
  <si>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</si>
  <si>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</si>
  <si>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</si>
  <si>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</si>
  <si>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</si>
  <si>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</si>
  <si>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</si>
  <si>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</si>
  <si>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</si>
  <si>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</si>
  <si>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</si>
  <si>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</si>
  <si>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</si>
  <si>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</si>
  <si>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</si>
  <si>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</si>
  <si>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</si>
  <si>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</si>
  <si>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</si>
  <si>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</si>
  <si>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</si>
  <si>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</si>
  <si>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</si>
  <si>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</si>
  <si>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</si>
  <si>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</si>
  <si>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</si>
  <si>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</si>
  <si>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</si>
  <si>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</si>
  <si>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</si>
  <si>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</si>
  <si>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</si>
  <si>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</si>
  <si>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</si>
  <si>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</si>
  <si>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</si>
  <si>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</si>
  <si>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</si>
  <si>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</si>
  <si>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</si>
  <si>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</si>
  <si>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</si>
  <si>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</si>
  <si>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</si>
  <si>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</si>
  <si>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</si>
  <si>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</si>
  <si>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</si>
  <si>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</si>
  <si>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</si>
  <si>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</si>
  <si>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</si>
  <si>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</si>
  <si>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</si>
  <si>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</si>
  <si>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</si>
  <si>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</si>
  <si>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</si>
  <si>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</si>
  <si>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</si>
  <si>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</si>
  <si>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</si>
  <si>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</si>
  <si>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</si>
  <si>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</si>
  <si>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</si>
  <si>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</si>
  <si>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</si>
  <si>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</si>
  <si>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</si>
  <si>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</si>
  <si>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</si>
  <si>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</si>
  <si>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</si>
  <si>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</si>
  <si>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</si>
  <si>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</si>
  <si>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</si>
  <si>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</si>
  <si>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</si>
  <si>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</si>
  <si>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</si>
  <si>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</si>
  <si>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</si>
  <si>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</si>
  <si>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</si>
  <si>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</si>
  <si>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</si>
  <si>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</si>
  <si>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</si>
  <si>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</si>
  <si>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</si>
  <si>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</si>
  <si>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</si>
  <si>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</si>
  <si>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</si>
  <si>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</si>
  <si>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</si>
  <si>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</si>
  <si>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</si>
  <si>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</si>
  <si>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</si>
  <si>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</si>
  <si>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</si>
  <si>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</si>
  <si>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</si>
  <si>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</si>
  <si>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</si>
  <si>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</si>
  <si>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</si>
  <si>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</si>
  <si>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</si>
  <si>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</si>
  <si>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</si>
  <si>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</si>
  <si>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</si>
  <si>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</si>
  <si>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</si>
  <si>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</si>
  <si>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</si>
  <si>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</si>
  <si>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</si>
  <si>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</si>
  <si>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</si>
  <si>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</si>
  <si>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</si>
  <si>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</si>
  <si>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</si>
  <si>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</si>
  <si>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</si>
  <si>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</si>
  <si>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</si>
  <si>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</si>
  <si>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</si>
  <si>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</si>
  <si>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</si>
  <si>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</si>
  <si>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</si>
  <si>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</si>
  <si>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</si>
  <si>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</si>
  <si>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</si>
  <si>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</si>
  <si>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</si>
  <si>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</si>
  <si>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</si>
  <si>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</si>
  <si>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</si>
  <si>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</si>
  <si>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</si>
  <si>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</si>
  <si>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</si>
  <si>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</si>
  <si>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</si>
  <si>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</si>
  <si>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</si>
  <si>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</si>
  <si>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</si>
  <si>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</si>
  <si>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</si>
  <si>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</si>
  <si>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</si>
  <si>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</si>
  <si>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</si>
  <si>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</si>
  <si>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</si>
  <si>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</si>
  <si>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</si>
  <si>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</si>
  <si>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</si>
  <si>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</si>
  <si>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</si>
  <si>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</si>
  <si>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</si>
  <si>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</si>
  <si>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</si>
  <si>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</si>
  <si>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</si>
  <si>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</si>
  <si>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</si>
  <si>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</si>
  <si>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</si>
  <si>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</si>
  <si>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</si>
  <si>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</si>
  <si>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</si>
  <si>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</si>
  <si>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</si>
  <si>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</si>
  <si>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</si>
  <si>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</si>
  <si>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</si>
  <si>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</si>
  <si>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</si>
  <si>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</si>
  <si>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</si>
  <si>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</si>
  <si>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</si>
  <si>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</si>
  <si>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</si>
  <si>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</si>
  <si>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</si>
  <si>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</si>
  <si>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</si>
  <si>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</si>
  <si>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</si>
  <si>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</si>
  <si>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</si>
  <si>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</si>
  <si>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</si>
  <si>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</si>
  <si>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</si>
  <si>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</si>
  <si>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</si>
  <si>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</si>
  <si>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</si>
  <si>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</si>
  <si>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</si>
  <si>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</si>
  <si>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</si>
  <si>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</si>
  <si>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</si>
  <si>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</si>
  <si>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</si>
  <si>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</si>
  <si>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</si>
  <si>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</si>
  <si>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</si>
  <si>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</si>
  <si>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</si>
  <si>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</si>
  <si>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</si>
  <si>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</si>
  <si>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</si>
  <si>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</si>
  <si>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</si>
  <si>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</si>
  <si>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</si>
  <si>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</si>
  <si>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</si>
  <si>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</si>
  <si>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</si>
  <si>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</si>
  <si>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</si>
  <si>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</si>
  <si>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</si>
  <si>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</si>
  <si>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</si>
  <si>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</si>
  <si>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</si>
  <si>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</si>
  <si>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</si>
  <si>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</si>
  <si>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</si>
  <si>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</si>
  <si>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</si>
  <si>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</si>
  <si>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</si>
  <si>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</si>
  <si>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</si>
  <si>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</si>
  <si>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</si>
  <si>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</si>
  <si>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</si>
  <si>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</si>
  <si>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</si>
  <si>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</si>
  <si>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</si>
  <si>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</si>
  <si>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</si>
  <si>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</si>
  <si>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</si>
  <si>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</si>
  <si>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</si>
  <si>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</si>
  <si>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</si>
  <si>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</si>
  <si>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</si>
  <si>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</si>
  <si>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</si>
  <si>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</si>
  <si>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</si>
  <si>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</si>
  <si>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</si>
  <si>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</si>
  <si>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</si>
  <si>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</si>
  <si>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</si>
  <si>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</si>
  <si>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</si>
  <si>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</si>
  <si>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</si>
  <si>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</si>
  <si>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</si>
  <si>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</si>
  <si>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</si>
  <si>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</si>
  <si>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</si>
  <si>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</si>
  <si>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</si>
  <si>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</si>
  <si>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</si>
  <si>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</si>
  <si>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</si>
  <si>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</si>
  <si>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</si>
  <si>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</si>
  <si>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</si>
  <si>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</si>
  <si>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</si>
  <si>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</si>
  <si>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</si>
  <si>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</si>
  <si>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</si>
  <si>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</si>
  <si>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</si>
  <si>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</si>
  <si>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</si>
  <si>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</si>
  <si>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</si>
  <si>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</si>
  <si>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</si>
  <si>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</si>
  <si>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</si>
  <si>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</si>
  <si>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</si>
  <si>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</si>
  <si>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</si>
  <si>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</si>
  <si>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</si>
  <si>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</si>
  <si>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</si>
  <si>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</si>
  <si>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</si>
  <si>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</si>
  <si>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</si>
  <si>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</si>
  <si>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</si>
  <si>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</si>
  <si>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</si>
  <si>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</si>
  <si>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</si>
  <si>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</si>
  <si>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</si>
  <si>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</si>
  <si>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</si>
  <si>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</si>
  <si>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</si>
  <si>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</si>
  <si>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</si>
  <si>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</si>
  <si>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</si>
  <si>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</si>
  <si>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</si>
  <si>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</si>
  <si>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</si>
  <si>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</si>
  <si>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</si>
  <si>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</si>
  <si>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</si>
  <si>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</si>
  <si>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</si>
  <si>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</si>
  <si>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</si>
  <si>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</si>
  <si>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</si>
  <si>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</si>
  <si>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</si>
  <si>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</si>
  <si>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</si>
  <si>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</si>
  <si>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</si>
  <si>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</si>
  <si>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</si>
  <si>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</si>
  <si>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</si>
  <si>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</si>
  <si>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</si>
  <si>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</si>
  <si>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</si>
  <si>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</si>
  <si>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</si>
  <si>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</si>
  <si>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</si>
  <si>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</si>
  <si>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</si>
  <si>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</si>
  <si>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</si>
  <si>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</si>
  <si>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</si>
  <si>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</si>
  <si>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</si>
  <si>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</si>
  <si>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</si>
  <si>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</si>
  <si>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</si>
  <si>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</si>
  <si>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</si>
  <si>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</si>
  <si>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</si>
  <si>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</si>
  <si>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</si>
  <si>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</si>
  <si>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</si>
  <si>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</si>
  <si>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</si>
  <si>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</si>
  <si>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</si>
  <si>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</si>
  <si>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</si>
  <si>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</si>
  <si>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</si>
  <si>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</si>
  <si>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</si>
  <si>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</si>
  <si>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</si>
  <si>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</si>
  <si>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</si>
  <si>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</si>
  <si>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</si>
  <si>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</si>
  <si>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</si>
  <si>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</si>
  <si>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</si>
  <si>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</si>
  <si>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</si>
  <si>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</si>
  <si>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</si>
  <si>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</si>
  <si>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</si>
  <si>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</si>
  <si>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</si>
  <si>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</si>
  <si>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</si>
  <si>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</si>
  <si>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</si>
  <si>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</si>
  <si>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</si>
  <si>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</si>
  <si>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</si>
  <si>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</si>
  <si>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</si>
  <si>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</si>
  <si>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</si>
  <si>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</si>
  <si>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</si>
  <si>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</si>
  <si>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</si>
  <si>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</si>
  <si>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</si>
  <si>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</si>
  <si>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</si>
  <si>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</si>
  <si>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</si>
  <si>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</si>
  <si>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</si>
  <si>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</si>
  <si>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</si>
  <si>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</si>
  <si>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</si>
  <si>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</si>
  <si>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</si>
  <si>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</si>
  <si>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</si>
  <si>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</si>
  <si>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</si>
  <si>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</si>
  <si>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</si>
  <si>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</si>
  <si>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</si>
  <si>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</si>
  <si>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</si>
  <si>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</si>
  <si>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</si>
  <si>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</si>
  <si>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</si>
  <si>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</si>
  <si>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</si>
  <si>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</si>
  <si>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</si>
  <si>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</si>
  <si>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</si>
  <si>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</si>
  <si>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</si>
  <si>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</si>
  <si>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</si>
  <si>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</si>
  <si>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</si>
  <si>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</si>
  <si>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</si>
  <si>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</si>
  <si>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</si>
  <si>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</si>
  <si>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</si>
  <si>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</si>
  <si>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</si>
  <si>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</si>
  <si>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</si>
  <si>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</si>
  <si>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</si>
  <si>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</si>
  <si>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</si>
  <si>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</si>
  <si>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</si>
  <si>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</si>
  <si>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</si>
  <si>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</si>
  <si>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</si>
  <si>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</si>
  <si>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</si>
  <si>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</si>
  <si>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</si>
  <si>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</si>
  <si>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</si>
  <si>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</si>
  <si>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</si>
  <si>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</si>
  <si>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</si>
  <si>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</si>
  <si>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</si>
  <si>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</si>
  <si>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</si>
  <si>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</si>
  <si>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</si>
  <si>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</si>
  <si>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</si>
  <si>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</si>
  <si>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</si>
  <si>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</si>
  <si>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</si>
  <si>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</si>
  <si>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</si>
  <si>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</si>
  <si>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</si>
  <si>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</si>
  <si>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</si>
  <si>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</si>
  <si>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</si>
  <si>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</si>
  <si>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</si>
  <si>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</si>
  <si>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</si>
  <si>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</si>
  <si>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</si>
  <si>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</si>
  <si>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</si>
  <si>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</si>
  <si>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</si>
  <si>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</si>
  <si>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</si>
  <si>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</si>
  <si>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</si>
  <si>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</si>
  <si>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</si>
  <si>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</si>
  <si>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</si>
  <si>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</si>
  <si>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</si>
  <si>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</si>
  <si>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</si>
  <si>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</si>
  <si>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</si>
  <si>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</si>
  <si>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</si>
  <si>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</si>
  <si>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</si>
  <si>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</si>
  <si>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</si>
  <si>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</si>
  <si>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</si>
  <si>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</si>
  <si>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</si>
  <si>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</si>
  <si>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</si>
  <si>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</si>
  <si>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</si>
  <si>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</si>
  <si>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</si>
  <si>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</si>
  <si>
    <t>هزینه مریم 20/8/1398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</si>
</sst>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G207" zoomScale="90" zoomScaleNormal="90" workbookViewId="0">
      <selection activeCell="P227" sqref="P22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5356</v>
      </c>
      <c r="J218" s="248">
        <f>L218-L217-400000</f>
        <v>-7352281</v>
      </c>
      <c r="K218" s="216" t="s">
        <v>5358</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5365</v>
      </c>
      <c r="L219" s="84">
        <v>999517682</v>
      </c>
      <c r="M219" s="84">
        <v>627640361</v>
      </c>
      <c r="N219" s="113">
        <f t="shared" si="55"/>
        <v>1627158043</v>
      </c>
      <c r="O219" s="113">
        <f t="shared" si="56"/>
        <v>-1762209</v>
      </c>
      <c r="P219" s="113">
        <f t="shared" si="57"/>
        <v>-5618611</v>
      </c>
      <c r="Q219" s="229">
        <v>0</v>
      </c>
    </row>
    <row r="220" spans="9:19">
      <c r="I220" s="189" t="s">
        <v>5368</v>
      </c>
      <c r="J220" s="188">
        <f t="shared" si="51"/>
        <v>30762624</v>
      </c>
      <c r="K220" s="189" t="s">
        <v>5367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5379</v>
      </c>
      <c r="J222" s="280">
        <f>L222-L221+7000000</f>
        <v>4431891</v>
      </c>
      <c r="K222" s="279" t="s">
        <v>5380</v>
      </c>
      <c r="L222" s="281">
        <v>1011364540</v>
      </c>
      <c r="M222" s="281">
        <v>634014280</v>
      </c>
      <c r="N222" s="280">
        <f t="shared" si="55"/>
        <v>1645378820</v>
      </c>
      <c r="O222" s="280">
        <f t="shared" si="56"/>
        <v>-1137902</v>
      </c>
      <c r="P222" s="280">
        <f>N222-N221+7000000</f>
        <v>3293989</v>
      </c>
      <c r="Q222" s="229">
        <v>-7000000</v>
      </c>
    </row>
    <row r="223" spans="9:19">
      <c r="I223" s="216" t="s">
        <v>5383</v>
      </c>
      <c r="J223" s="248">
        <f t="shared" si="51"/>
        <v>-12364540</v>
      </c>
      <c r="K223" s="216" t="s">
        <v>5382</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5385</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5386</v>
      </c>
      <c r="L225" s="84">
        <v>1000640376</v>
      </c>
      <c r="M225" s="84">
        <v>627621912</v>
      </c>
      <c r="N225" s="113">
        <f t="shared" si="55"/>
        <v>1628262288</v>
      </c>
      <c r="O225" s="113">
        <f t="shared" si="56"/>
        <v>-1378088</v>
      </c>
      <c r="P225" s="113">
        <f t="shared" si="57"/>
        <v>-1166207</v>
      </c>
      <c r="Q225" s="229">
        <v>0</v>
      </c>
    </row>
    <row r="226" spans="9:19">
      <c r="I226" s="213"/>
      <c r="J226" s="113">
        <f t="shared" si="51"/>
        <v>-5640376</v>
      </c>
      <c r="K226" s="213" t="s">
        <v>5387</v>
      </c>
      <c r="L226" s="84">
        <v>995000000</v>
      </c>
      <c r="M226" s="84">
        <v>625000000</v>
      </c>
      <c r="N226" s="113">
        <f t="shared" si="55"/>
        <v>1620000000</v>
      </c>
      <c r="O226" s="113">
        <f t="shared" si="56"/>
        <v>-2621912</v>
      </c>
      <c r="P226" s="113">
        <f t="shared" si="57"/>
        <v>-8262288</v>
      </c>
      <c r="Q226" s="229">
        <v>0</v>
      </c>
    </row>
    <row r="227" spans="9:19">
      <c r="I227" s="189" t="s">
        <v>5388</v>
      </c>
      <c r="J227" s="188">
        <f t="shared" si="51"/>
        <v>-3000000</v>
      </c>
      <c r="K227" s="189" t="s">
        <v>989</v>
      </c>
      <c r="L227" s="238">
        <v>992000000</v>
      </c>
      <c r="M227" s="238">
        <v>624000000</v>
      </c>
      <c r="N227" s="188">
        <f t="shared" si="55"/>
        <v>1616000000</v>
      </c>
      <c r="O227" s="188">
        <f>M227-M226+50000</f>
        <v>-950000</v>
      </c>
      <c r="P227" s="188">
        <f>N227-N226+50000</f>
        <v>-3950000</v>
      </c>
      <c r="Q227" s="229">
        <v>-50000</v>
      </c>
    </row>
    <row r="228" spans="9:19">
      <c r="I228" s="213"/>
      <c r="J228" s="113">
        <f t="shared" si="51"/>
        <v>-992000000</v>
      </c>
      <c r="K228" s="213"/>
      <c r="L228" s="84"/>
      <c r="M228" s="84"/>
      <c r="N228" s="113">
        <f t="shared" si="55"/>
        <v>0</v>
      </c>
      <c r="O228" s="113">
        <f t="shared" si="56"/>
        <v>-624000000</v>
      </c>
      <c r="P228" s="113">
        <f t="shared" si="57"/>
        <v>-1616000000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5358</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Q52" sqref="Q52"/>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3</v>
      </c>
      <c r="R49" s="99"/>
      <c r="S49" s="96"/>
      <c r="T49" s="96"/>
    </row>
    <row r="50" spans="1:20">
      <c r="A50" s="96"/>
      <c r="B50" s="96"/>
      <c r="E50" s="96"/>
      <c r="F50" s="96"/>
      <c r="O50" s="99" t="s">
        <v>5358</v>
      </c>
      <c r="P50" s="18">
        <v>-1683146</v>
      </c>
      <c r="Q50" s="99">
        <v>10</v>
      </c>
      <c r="R50" s="99"/>
      <c r="S50" s="96"/>
      <c r="T50" s="96"/>
    </row>
    <row r="51" spans="1:20">
      <c r="A51" s="96"/>
      <c r="B51" s="96"/>
      <c r="E51" s="96"/>
      <c r="F51" s="96"/>
      <c r="O51" s="99" t="s">
        <v>5385</v>
      </c>
      <c r="P51" s="18">
        <v>700000</v>
      </c>
      <c r="Q51" s="99">
        <v>1</v>
      </c>
      <c r="R51" s="99"/>
      <c r="S51" s="96"/>
      <c r="T51" s="96"/>
    </row>
    <row r="52" spans="1:20">
      <c r="A52" s="96"/>
      <c r="B52" s="96"/>
      <c r="E52" s="96"/>
      <c r="F52" s="96"/>
      <c r="O52" s="99"/>
      <c r="P52" s="18"/>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700000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8" workbookViewId="0">
      <selection activeCell="E99" sqref="E9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5357</v>
      </c>
      <c r="I95" t="s">
        <v>25</v>
      </c>
    </row>
    <row r="96" spans="1:21">
      <c r="D96" s="18">
        <v>-230000</v>
      </c>
      <c r="E96" s="255" t="s">
        <v>5374</v>
      </c>
    </row>
    <row r="97" spans="4:10">
      <c r="D97" s="18">
        <v>-168950</v>
      </c>
      <c r="E97" s="255" t="s">
        <v>4402</v>
      </c>
      <c r="J97" t="s">
        <v>25</v>
      </c>
    </row>
    <row r="98" spans="4:10">
      <c r="D98" s="18">
        <v>-250000</v>
      </c>
      <c r="E98" s="255" t="s">
        <v>5389</v>
      </c>
    </row>
    <row r="99" spans="4:10">
      <c r="D99" s="18"/>
      <c r="E99" s="96"/>
    </row>
    <row r="100" spans="4:10">
      <c r="D100" s="18"/>
      <c r="E100" s="96" t="s">
        <v>25</v>
      </c>
    </row>
    <row r="101" spans="4:10">
      <c r="D101" s="18">
        <f>SUM(D40:D100)</f>
        <v>27631459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40" activePane="bottomLeft" state="frozen"/>
      <selection pane="bottomLeft" activeCell="C347" sqref="C34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1251</v>
      </c>
      <c r="E2" s="11">
        <f>IF(B2&gt;0,1,0)</f>
        <v>1</v>
      </c>
      <c r="F2" s="11">
        <f>B2*(D2-E2)</f>
        <v>120875000</v>
      </c>
      <c r="G2" s="11" t="s">
        <v>1</v>
      </c>
    </row>
    <row r="3" spans="1:7">
      <c r="A3" s="11" t="s">
        <v>394</v>
      </c>
      <c r="B3" s="3">
        <v>3000000</v>
      </c>
      <c r="C3" s="11">
        <v>3</v>
      </c>
      <c r="D3" s="11">
        <f t="shared" si="0"/>
        <v>1249</v>
      </c>
      <c r="E3" s="11">
        <f t="shared" ref="E3:E66" si="1">IF(B3&gt;0,1,0)</f>
        <v>1</v>
      </c>
      <c r="F3" s="11">
        <f t="shared" ref="F3:F66" si="2">B3*(D3-E3)</f>
        <v>3744000000</v>
      </c>
      <c r="G3" s="11"/>
    </row>
    <row r="4" spans="1:7">
      <c r="A4" s="11" t="s">
        <v>393</v>
      </c>
      <c r="B4" s="3">
        <v>-200000</v>
      </c>
      <c r="C4" s="11">
        <v>2</v>
      </c>
      <c r="D4" s="11">
        <f t="shared" si="0"/>
        <v>1246</v>
      </c>
      <c r="E4" s="11">
        <f t="shared" si="1"/>
        <v>0</v>
      </c>
      <c r="F4" s="11">
        <f t="shared" si="2"/>
        <v>-249200000</v>
      </c>
      <c r="G4" s="11"/>
    </row>
    <row r="5" spans="1:7">
      <c r="A5" s="11" t="s">
        <v>392</v>
      </c>
      <c r="B5" s="3">
        <v>-100000</v>
      </c>
      <c r="C5" s="11">
        <v>1</v>
      </c>
      <c r="D5" s="11">
        <f t="shared" si="0"/>
        <v>1244</v>
      </c>
      <c r="E5" s="11">
        <f t="shared" si="1"/>
        <v>0</v>
      </c>
      <c r="F5" s="11">
        <f t="shared" si="2"/>
        <v>-124400000</v>
      </c>
      <c r="G5" s="11"/>
    </row>
    <row r="6" spans="1:7">
      <c r="A6" s="11" t="s">
        <v>391</v>
      </c>
      <c r="B6" s="3">
        <v>-55000</v>
      </c>
      <c r="C6" s="11">
        <v>1</v>
      </c>
      <c r="D6" s="11">
        <f t="shared" si="0"/>
        <v>1243</v>
      </c>
      <c r="E6" s="11">
        <f t="shared" si="1"/>
        <v>0</v>
      </c>
      <c r="F6" s="11">
        <f t="shared" si="2"/>
        <v>-68365000</v>
      </c>
      <c r="G6" s="11"/>
    </row>
    <row r="7" spans="1:7">
      <c r="A7" s="11" t="s">
        <v>390</v>
      </c>
      <c r="B7" s="3">
        <v>-200000</v>
      </c>
      <c r="C7" s="11">
        <v>4</v>
      </c>
      <c r="D7" s="11">
        <f t="shared" si="0"/>
        <v>1242</v>
      </c>
      <c r="E7" s="11">
        <f t="shared" si="1"/>
        <v>0</v>
      </c>
      <c r="F7" s="11">
        <f t="shared" si="2"/>
        <v>-248400000</v>
      </c>
      <c r="G7" s="11"/>
    </row>
    <row r="8" spans="1:7">
      <c r="A8" s="11" t="s">
        <v>389</v>
      </c>
      <c r="B8" s="3">
        <v>-200000</v>
      </c>
      <c r="C8" s="11">
        <v>10</v>
      </c>
      <c r="D8" s="11">
        <f t="shared" si="0"/>
        <v>1238</v>
      </c>
      <c r="E8" s="11">
        <f t="shared" si="1"/>
        <v>0</v>
      </c>
      <c r="F8" s="11">
        <f t="shared" si="2"/>
        <v>-247600000</v>
      </c>
      <c r="G8" s="11"/>
    </row>
    <row r="9" spans="1:7">
      <c r="A9" s="11" t="s">
        <v>388</v>
      </c>
      <c r="B9" s="3">
        <v>-950500</v>
      </c>
      <c r="C9" s="11">
        <v>1</v>
      </c>
      <c r="D9" s="11">
        <f t="shared" si="0"/>
        <v>1228</v>
      </c>
      <c r="E9" s="11">
        <f t="shared" si="1"/>
        <v>0</v>
      </c>
      <c r="F9" s="11">
        <f t="shared" si="2"/>
        <v>-1167214000</v>
      </c>
      <c r="G9" s="11"/>
    </row>
    <row r="10" spans="1:7">
      <c r="A10" s="23" t="s">
        <v>387</v>
      </c>
      <c r="B10" s="3">
        <v>2000000</v>
      </c>
      <c r="C10" s="11">
        <v>2</v>
      </c>
      <c r="D10" s="11">
        <f t="shared" si="0"/>
        <v>1227</v>
      </c>
      <c r="E10" s="11">
        <f t="shared" si="1"/>
        <v>1</v>
      </c>
      <c r="F10" s="11">
        <f t="shared" si="2"/>
        <v>2452000000</v>
      </c>
      <c r="G10" s="11"/>
    </row>
    <row r="11" spans="1:7">
      <c r="A11" s="11" t="s">
        <v>386</v>
      </c>
      <c r="B11" s="3">
        <v>-1065000</v>
      </c>
      <c r="C11" s="11">
        <v>3</v>
      </c>
      <c r="D11" s="11">
        <f t="shared" si="0"/>
        <v>1225</v>
      </c>
      <c r="E11" s="11">
        <f t="shared" si="1"/>
        <v>0</v>
      </c>
      <c r="F11" s="11">
        <f t="shared" si="2"/>
        <v>-1304625000</v>
      </c>
      <c r="G11" s="11"/>
    </row>
    <row r="12" spans="1:7">
      <c r="A12" s="11" t="s">
        <v>385</v>
      </c>
      <c r="B12" s="3">
        <v>-45000</v>
      </c>
      <c r="C12" s="11">
        <v>1</v>
      </c>
      <c r="D12" s="11">
        <f t="shared" si="0"/>
        <v>1222</v>
      </c>
      <c r="E12" s="11">
        <f t="shared" si="1"/>
        <v>0</v>
      </c>
      <c r="F12" s="11">
        <f t="shared" si="2"/>
        <v>-54990000</v>
      </c>
      <c r="G12" s="11"/>
    </row>
    <row r="13" spans="1:7">
      <c r="A13" s="11" t="s">
        <v>384</v>
      </c>
      <c r="B13" s="3">
        <v>-2000700</v>
      </c>
      <c r="C13" s="11">
        <v>4</v>
      </c>
      <c r="D13" s="11">
        <f t="shared" si="0"/>
        <v>1221</v>
      </c>
      <c r="E13" s="11">
        <f t="shared" si="1"/>
        <v>0</v>
      </c>
      <c r="F13" s="11">
        <f t="shared" si="2"/>
        <v>-2442854700</v>
      </c>
      <c r="G13" s="11"/>
    </row>
    <row r="14" spans="1:7">
      <c r="A14" s="23" t="s">
        <v>383</v>
      </c>
      <c r="B14" s="3">
        <v>-200000</v>
      </c>
      <c r="C14" s="11">
        <v>2</v>
      </c>
      <c r="D14" s="11">
        <f t="shared" si="0"/>
        <v>1217</v>
      </c>
      <c r="E14" s="11">
        <f t="shared" si="1"/>
        <v>0</v>
      </c>
      <c r="F14" s="11">
        <f t="shared" si="2"/>
        <v>-243400000</v>
      </c>
      <c r="G14" s="11"/>
    </row>
    <row r="15" spans="1:7">
      <c r="A15" s="11" t="s">
        <v>382</v>
      </c>
      <c r="B15" s="3">
        <v>2000000</v>
      </c>
      <c r="C15" s="11">
        <v>0</v>
      </c>
      <c r="D15" s="11">
        <f t="shared" si="0"/>
        <v>1215</v>
      </c>
      <c r="E15" s="11">
        <f t="shared" si="1"/>
        <v>1</v>
      </c>
      <c r="F15" s="11">
        <f t="shared" si="2"/>
        <v>2428000000</v>
      </c>
      <c r="G15" s="11"/>
    </row>
    <row r="16" spans="1:7">
      <c r="A16" s="11" t="s">
        <v>382</v>
      </c>
      <c r="B16" s="3">
        <v>2000000</v>
      </c>
      <c r="C16" s="11">
        <v>0</v>
      </c>
      <c r="D16" s="11">
        <f t="shared" si="0"/>
        <v>1215</v>
      </c>
      <c r="E16" s="11">
        <f t="shared" si="1"/>
        <v>1</v>
      </c>
      <c r="F16" s="11">
        <f t="shared" si="2"/>
        <v>2428000000</v>
      </c>
      <c r="G16" s="11"/>
    </row>
    <row r="17" spans="1:12">
      <c r="A17" s="11" t="s">
        <v>382</v>
      </c>
      <c r="B17" s="3">
        <v>1200000</v>
      </c>
      <c r="C17" s="11">
        <v>0</v>
      </c>
      <c r="D17" s="11">
        <f t="shared" si="0"/>
        <v>1215</v>
      </c>
      <c r="E17" s="11">
        <f t="shared" si="1"/>
        <v>1</v>
      </c>
      <c r="F17" s="11">
        <f t="shared" si="2"/>
        <v>1456800000</v>
      </c>
      <c r="G17" s="11"/>
    </row>
    <row r="18" spans="1:12">
      <c r="A18" s="11" t="s">
        <v>382</v>
      </c>
      <c r="B18" s="3">
        <v>1000000</v>
      </c>
      <c r="C18" s="11">
        <v>1</v>
      </c>
      <c r="D18" s="11">
        <f t="shared" si="0"/>
        <v>1215</v>
      </c>
      <c r="E18" s="11">
        <f t="shared" si="1"/>
        <v>1</v>
      </c>
      <c r="F18" s="11">
        <f t="shared" si="2"/>
        <v>1214000000</v>
      </c>
      <c r="G18" s="11"/>
    </row>
    <row r="19" spans="1:12">
      <c r="A19" s="11" t="s">
        <v>381</v>
      </c>
      <c r="B19" s="3">
        <v>3000000</v>
      </c>
      <c r="C19" s="11">
        <v>0</v>
      </c>
      <c r="D19" s="11">
        <f t="shared" si="0"/>
        <v>1214</v>
      </c>
      <c r="E19" s="11">
        <f t="shared" si="1"/>
        <v>1</v>
      </c>
      <c r="F19" s="11">
        <f t="shared" si="2"/>
        <v>3639000000</v>
      </c>
      <c r="G19" s="11"/>
      <c r="L19" t="s">
        <v>25</v>
      </c>
    </row>
    <row r="20" spans="1:12">
      <c r="A20" s="11" t="s">
        <v>381</v>
      </c>
      <c r="B20" s="3">
        <v>-432700</v>
      </c>
      <c r="C20" s="11">
        <v>0</v>
      </c>
      <c r="D20" s="11">
        <f t="shared" si="0"/>
        <v>1214</v>
      </c>
      <c r="E20" s="11">
        <f t="shared" si="1"/>
        <v>0</v>
      </c>
      <c r="F20" s="11">
        <f t="shared" si="2"/>
        <v>-525297800</v>
      </c>
      <c r="G20" s="11"/>
    </row>
    <row r="21" spans="1:12">
      <c r="A21" s="11" t="s">
        <v>381</v>
      </c>
      <c r="B21" s="3">
        <v>-432700</v>
      </c>
      <c r="C21" s="11">
        <v>0</v>
      </c>
      <c r="D21" s="11">
        <f t="shared" si="0"/>
        <v>1214</v>
      </c>
      <c r="E21" s="11">
        <f t="shared" si="1"/>
        <v>0</v>
      </c>
      <c r="F21" s="11">
        <f t="shared" si="2"/>
        <v>-525297800</v>
      </c>
      <c r="G21" s="11"/>
    </row>
    <row r="22" spans="1:12">
      <c r="A22" s="11" t="s">
        <v>381</v>
      </c>
      <c r="B22" s="3">
        <v>-432700</v>
      </c>
      <c r="C22" s="11">
        <v>0</v>
      </c>
      <c r="D22" s="11">
        <f t="shared" si="0"/>
        <v>1214</v>
      </c>
      <c r="E22" s="11">
        <f t="shared" si="1"/>
        <v>0</v>
      </c>
      <c r="F22" s="11">
        <f t="shared" si="2"/>
        <v>-525297800</v>
      </c>
      <c r="G22" s="11"/>
    </row>
    <row r="23" spans="1:12">
      <c r="A23" s="11" t="s">
        <v>381</v>
      </c>
      <c r="B23" s="3">
        <v>-432700</v>
      </c>
      <c r="C23" s="11">
        <v>0</v>
      </c>
      <c r="D23" s="11">
        <f t="shared" si="0"/>
        <v>1214</v>
      </c>
      <c r="E23" s="11">
        <f t="shared" si="1"/>
        <v>0</v>
      </c>
      <c r="F23" s="11">
        <f t="shared" si="2"/>
        <v>-525297800</v>
      </c>
      <c r="G23" s="11"/>
    </row>
    <row r="24" spans="1:12">
      <c r="A24" s="11" t="s">
        <v>381</v>
      </c>
      <c r="B24" s="3">
        <v>-432700</v>
      </c>
      <c r="C24" s="11">
        <v>0</v>
      </c>
      <c r="D24" s="11">
        <f t="shared" si="0"/>
        <v>1214</v>
      </c>
      <c r="E24" s="11">
        <f t="shared" si="1"/>
        <v>0</v>
      </c>
      <c r="F24" s="11">
        <f t="shared" si="2"/>
        <v>-525297800</v>
      </c>
      <c r="G24" s="11"/>
    </row>
    <row r="25" spans="1:12">
      <c r="A25" s="11" t="s">
        <v>381</v>
      </c>
      <c r="B25" s="3">
        <v>-200000</v>
      </c>
      <c r="C25" s="11">
        <v>1</v>
      </c>
      <c r="D25" s="11">
        <f t="shared" si="0"/>
        <v>1214</v>
      </c>
      <c r="E25" s="11">
        <f t="shared" si="1"/>
        <v>0</v>
      </c>
      <c r="F25" s="11">
        <f t="shared" si="2"/>
        <v>-242800000</v>
      </c>
      <c r="G25" s="11"/>
    </row>
    <row r="26" spans="1:12">
      <c r="A26" s="11" t="s">
        <v>380</v>
      </c>
      <c r="B26" s="3">
        <v>3000000</v>
      </c>
      <c r="C26" s="11">
        <v>2</v>
      </c>
      <c r="D26" s="11">
        <f t="shared" si="0"/>
        <v>1213</v>
      </c>
      <c r="E26" s="11">
        <f t="shared" si="1"/>
        <v>1</v>
      </c>
      <c r="F26" s="11">
        <f t="shared" si="2"/>
        <v>3636000000</v>
      </c>
      <c r="G26" s="11"/>
    </row>
    <row r="27" spans="1:12">
      <c r="A27" s="11" t="s">
        <v>379</v>
      </c>
      <c r="B27" s="3">
        <v>-200000</v>
      </c>
      <c r="C27" s="11">
        <v>1</v>
      </c>
      <c r="D27" s="11">
        <f t="shared" si="0"/>
        <v>1211</v>
      </c>
      <c r="E27" s="11">
        <f t="shared" si="1"/>
        <v>0</v>
      </c>
      <c r="F27" s="11">
        <f t="shared" si="2"/>
        <v>-242200000</v>
      </c>
      <c r="G27" s="11"/>
    </row>
    <row r="28" spans="1:12">
      <c r="A28" s="11" t="s">
        <v>378</v>
      </c>
      <c r="B28" s="3">
        <v>2000000</v>
      </c>
      <c r="C28" s="11">
        <v>1</v>
      </c>
      <c r="D28" s="11">
        <f t="shared" si="0"/>
        <v>1210</v>
      </c>
      <c r="E28" s="11">
        <f t="shared" si="1"/>
        <v>1</v>
      </c>
      <c r="F28" s="11">
        <f t="shared" si="2"/>
        <v>2418000000</v>
      </c>
      <c r="G28" s="11"/>
    </row>
    <row r="29" spans="1:12">
      <c r="A29" s="11" t="s">
        <v>377</v>
      </c>
      <c r="B29" s="3">
        <v>-7000800</v>
      </c>
      <c r="C29" s="11">
        <v>1</v>
      </c>
      <c r="D29" s="11">
        <f t="shared" si="0"/>
        <v>1209</v>
      </c>
      <c r="E29" s="11">
        <f t="shared" si="1"/>
        <v>0</v>
      </c>
      <c r="F29" s="11">
        <f t="shared" si="2"/>
        <v>-8463967200</v>
      </c>
      <c r="G29" s="11"/>
    </row>
    <row r="30" spans="1:12">
      <c r="A30" s="23" t="s">
        <v>54</v>
      </c>
      <c r="B30" s="3">
        <v>-3000900</v>
      </c>
      <c r="C30" s="11">
        <v>1</v>
      </c>
      <c r="D30" s="11">
        <f t="shared" si="0"/>
        <v>1208</v>
      </c>
      <c r="E30" s="11">
        <f t="shared" si="1"/>
        <v>0</v>
      </c>
      <c r="F30" s="11">
        <f t="shared" si="2"/>
        <v>-3625087200</v>
      </c>
      <c r="G30" s="11"/>
    </row>
    <row r="31" spans="1:12">
      <c r="A31" s="11" t="s">
        <v>55</v>
      </c>
      <c r="B31" s="3">
        <v>-1695900</v>
      </c>
      <c r="C31" s="11">
        <v>3</v>
      </c>
      <c r="D31" s="11">
        <f t="shared" si="0"/>
        <v>1207</v>
      </c>
      <c r="E31" s="11">
        <f t="shared" si="1"/>
        <v>0</v>
      </c>
      <c r="F31" s="11">
        <f t="shared" si="2"/>
        <v>-2046951300</v>
      </c>
      <c r="G31" s="11"/>
    </row>
    <row r="32" spans="1:12">
      <c r="A32" s="11" t="s">
        <v>376</v>
      </c>
      <c r="B32" s="3">
        <v>994300</v>
      </c>
      <c r="C32" s="11">
        <v>6</v>
      </c>
      <c r="D32" s="11">
        <f t="shared" si="0"/>
        <v>1204</v>
      </c>
      <c r="E32" s="11">
        <f t="shared" si="1"/>
        <v>1</v>
      </c>
      <c r="F32" s="11">
        <f t="shared" si="2"/>
        <v>1196142900</v>
      </c>
      <c r="G32" s="11"/>
    </row>
    <row r="33" spans="1:7">
      <c r="A33" s="11" t="s">
        <v>374</v>
      </c>
      <c r="B33" s="3">
        <v>35091</v>
      </c>
      <c r="C33" s="11">
        <v>1</v>
      </c>
      <c r="D33" s="11">
        <f t="shared" si="0"/>
        <v>1198</v>
      </c>
      <c r="E33" s="11">
        <f t="shared" si="1"/>
        <v>1</v>
      </c>
      <c r="F33" s="11">
        <f t="shared" si="2"/>
        <v>42003927</v>
      </c>
      <c r="G33" s="11" t="s">
        <v>375</v>
      </c>
    </row>
    <row r="34" spans="1:7">
      <c r="A34" s="11" t="s">
        <v>373</v>
      </c>
      <c r="B34" s="3">
        <v>-850000</v>
      </c>
      <c r="C34" s="11">
        <v>8</v>
      </c>
      <c r="D34" s="11">
        <f t="shared" si="0"/>
        <v>1197</v>
      </c>
      <c r="E34" s="11">
        <f t="shared" si="1"/>
        <v>0</v>
      </c>
      <c r="F34" s="11">
        <f t="shared" si="2"/>
        <v>-1017450000</v>
      </c>
      <c r="G34" s="11"/>
    </row>
    <row r="35" spans="1:7">
      <c r="A35" s="23" t="s">
        <v>372</v>
      </c>
      <c r="B35" s="3">
        <v>-190500</v>
      </c>
      <c r="C35" s="11">
        <v>1</v>
      </c>
      <c r="D35" s="11">
        <f t="shared" si="0"/>
        <v>1189</v>
      </c>
      <c r="E35" s="11">
        <f t="shared" si="1"/>
        <v>0</v>
      </c>
      <c r="F35" s="11">
        <f t="shared" si="2"/>
        <v>-226504500</v>
      </c>
      <c r="G35" s="11"/>
    </row>
    <row r="36" spans="1:7">
      <c r="A36" s="37" t="s">
        <v>80</v>
      </c>
      <c r="B36" s="3">
        <v>200000</v>
      </c>
      <c r="C36" s="11">
        <v>0</v>
      </c>
      <c r="D36" s="11">
        <f t="shared" si="0"/>
        <v>1188</v>
      </c>
      <c r="E36" s="11">
        <f t="shared" si="1"/>
        <v>1</v>
      </c>
      <c r="F36" s="11">
        <f t="shared" si="2"/>
        <v>237400000</v>
      </c>
      <c r="G36" s="11"/>
    </row>
    <row r="37" spans="1:7">
      <c r="A37" s="11" t="s">
        <v>80</v>
      </c>
      <c r="B37" s="3">
        <v>-200000</v>
      </c>
      <c r="C37" s="11">
        <v>22</v>
      </c>
      <c r="D37" s="11">
        <f t="shared" si="0"/>
        <v>1188</v>
      </c>
      <c r="E37" s="11">
        <f t="shared" si="1"/>
        <v>0</v>
      </c>
      <c r="F37" s="11">
        <f t="shared" si="2"/>
        <v>-237600000</v>
      </c>
      <c r="G37" s="11"/>
    </row>
    <row r="38" spans="1:7">
      <c r="A38" s="23" t="s">
        <v>371</v>
      </c>
      <c r="B38" s="3">
        <v>300806</v>
      </c>
      <c r="C38" s="11">
        <v>1</v>
      </c>
      <c r="D38" s="11">
        <f t="shared" si="0"/>
        <v>1166</v>
      </c>
      <c r="E38" s="11">
        <f t="shared" si="1"/>
        <v>1</v>
      </c>
      <c r="F38" s="11">
        <f t="shared" si="2"/>
        <v>350438990</v>
      </c>
      <c r="G38" s="11" t="s">
        <v>395</v>
      </c>
    </row>
    <row r="39" spans="1:7">
      <c r="A39" s="11" t="s">
        <v>370</v>
      </c>
      <c r="B39" s="3">
        <v>-95000</v>
      </c>
      <c r="C39" s="11">
        <v>0</v>
      </c>
      <c r="D39" s="11">
        <f t="shared" si="0"/>
        <v>1165</v>
      </c>
      <c r="E39" s="11">
        <f t="shared" si="1"/>
        <v>0</v>
      </c>
      <c r="F39" s="11">
        <f t="shared" si="2"/>
        <v>-110675000</v>
      </c>
      <c r="G39" s="11"/>
    </row>
    <row r="40" spans="1:7">
      <c r="A40" s="11" t="s">
        <v>370</v>
      </c>
      <c r="B40" s="3">
        <v>-88103</v>
      </c>
      <c r="C40" s="11">
        <v>5</v>
      </c>
      <c r="D40" s="11">
        <f t="shared" si="0"/>
        <v>1165</v>
      </c>
      <c r="E40" s="11">
        <f t="shared" si="1"/>
        <v>0</v>
      </c>
      <c r="F40" s="11">
        <f t="shared" si="2"/>
        <v>-102639995</v>
      </c>
      <c r="G40" s="11"/>
    </row>
    <row r="41" spans="1:7">
      <c r="A41" s="11" t="s">
        <v>369</v>
      </c>
      <c r="B41" s="3">
        <v>-120000</v>
      </c>
      <c r="C41" s="11">
        <v>22</v>
      </c>
      <c r="D41" s="11">
        <f t="shared" si="0"/>
        <v>1160</v>
      </c>
      <c r="E41" s="11">
        <f t="shared" si="1"/>
        <v>0</v>
      </c>
      <c r="F41" s="11">
        <f t="shared" si="2"/>
        <v>-139200000</v>
      </c>
      <c r="G41" s="11"/>
    </row>
    <row r="42" spans="1:7">
      <c r="A42" s="11" t="s">
        <v>368</v>
      </c>
      <c r="B42" s="3">
        <v>1000204</v>
      </c>
      <c r="C42" s="11">
        <v>4</v>
      </c>
      <c r="D42" s="11">
        <f t="shared" si="0"/>
        <v>1138</v>
      </c>
      <c r="E42" s="11">
        <f t="shared" si="1"/>
        <v>1</v>
      </c>
      <c r="F42" s="11">
        <f t="shared" si="2"/>
        <v>1137231948</v>
      </c>
      <c r="G42" s="11" t="s">
        <v>396</v>
      </c>
    </row>
    <row r="43" spans="1:7">
      <c r="A43" s="11" t="s">
        <v>367</v>
      </c>
      <c r="B43" s="3">
        <v>-80000</v>
      </c>
      <c r="C43" s="11">
        <v>4</v>
      </c>
      <c r="D43" s="11">
        <f t="shared" si="0"/>
        <v>1134</v>
      </c>
      <c r="E43" s="11">
        <f t="shared" si="1"/>
        <v>0</v>
      </c>
      <c r="F43" s="11">
        <f t="shared" si="2"/>
        <v>-90720000</v>
      </c>
      <c r="G43" s="11"/>
    </row>
    <row r="44" spans="1:7">
      <c r="A44" s="11" t="s">
        <v>366</v>
      </c>
      <c r="B44" s="3">
        <v>-211029</v>
      </c>
      <c r="C44" s="11">
        <v>1</v>
      </c>
      <c r="D44" s="11">
        <f t="shared" si="0"/>
        <v>1130</v>
      </c>
      <c r="E44" s="11">
        <f t="shared" si="1"/>
        <v>0</v>
      </c>
      <c r="F44" s="11">
        <f t="shared" si="2"/>
        <v>-238462770</v>
      </c>
      <c r="G44" s="11"/>
    </row>
    <row r="45" spans="1:7">
      <c r="A45" s="11" t="s">
        <v>365</v>
      </c>
      <c r="B45" s="3">
        <v>-200000</v>
      </c>
      <c r="C45" s="11">
        <v>1</v>
      </c>
      <c r="D45" s="11">
        <f t="shared" si="0"/>
        <v>1129</v>
      </c>
      <c r="E45" s="11">
        <f t="shared" si="1"/>
        <v>0</v>
      </c>
      <c r="F45" s="11">
        <f t="shared" si="2"/>
        <v>-225800000</v>
      </c>
      <c r="G45" s="11"/>
    </row>
    <row r="46" spans="1:7">
      <c r="A46" s="11" t="s">
        <v>364</v>
      </c>
      <c r="B46" s="3">
        <v>-95000</v>
      </c>
      <c r="C46" s="11">
        <v>2</v>
      </c>
      <c r="D46" s="11">
        <f t="shared" si="0"/>
        <v>1128</v>
      </c>
      <c r="E46" s="11">
        <f t="shared" si="1"/>
        <v>0</v>
      </c>
      <c r="F46" s="11">
        <f t="shared" si="2"/>
        <v>-107160000</v>
      </c>
      <c r="G46" s="11"/>
    </row>
    <row r="47" spans="1:7">
      <c r="A47" s="11" t="s">
        <v>363</v>
      </c>
      <c r="B47" s="3">
        <v>-45000</v>
      </c>
      <c r="C47" s="11">
        <v>0</v>
      </c>
      <c r="D47" s="11">
        <f t="shared" si="0"/>
        <v>1126</v>
      </c>
      <c r="E47" s="11">
        <f t="shared" si="1"/>
        <v>0</v>
      </c>
      <c r="F47" s="11">
        <f t="shared" si="2"/>
        <v>-50670000</v>
      </c>
      <c r="G47" s="11"/>
    </row>
    <row r="48" spans="1:7">
      <c r="A48" s="11" t="s">
        <v>363</v>
      </c>
      <c r="B48" s="3">
        <v>-64180</v>
      </c>
      <c r="C48" s="11">
        <v>3</v>
      </c>
      <c r="D48" s="11">
        <f t="shared" si="0"/>
        <v>1126</v>
      </c>
      <c r="E48" s="11">
        <f t="shared" si="1"/>
        <v>0</v>
      </c>
      <c r="F48" s="11">
        <f t="shared" si="2"/>
        <v>-72266680</v>
      </c>
      <c r="G48" s="11"/>
    </row>
    <row r="49" spans="1:7">
      <c r="A49" s="11" t="s">
        <v>362</v>
      </c>
      <c r="B49" s="3">
        <v>-27484</v>
      </c>
      <c r="C49" s="11">
        <v>1</v>
      </c>
      <c r="D49" s="11">
        <f t="shared" si="0"/>
        <v>1123</v>
      </c>
      <c r="E49" s="11">
        <f t="shared" si="1"/>
        <v>0</v>
      </c>
      <c r="F49" s="11">
        <f t="shared" si="2"/>
        <v>-30864532</v>
      </c>
      <c r="G49" s="11"/>
    </row>
    <row r="50" spans="1:7">
      <c r="A50" s="11" t="s">
        <v>361</v>
      </c>
      <c r="B50" s="3">
        <v>-141000</v>
      </c>
      <c r="C50" s="11">
        <v>0</v>
      </c>
      <c r="D50" s="11">
        <f t="shared" si="0"/>
        <v>1122</v>
      </c>
      <c r="E50" s="11">
        <f t="shared" si="1"/>
        <v>0</v>
      </c>
      <c r="F50" s="11">
        <f t="shared" si="2"/>
        <v>-158202000</v>
      </c>
      <c r="G50" s="11"/>
    </row>
    <row r="51" spans="1:7">
      <c r="A51" s="11" t="s">
        <v>361</v>
      </c>
      <c r="B51" s="3">
        <v>-26746</v>
      </c>
      <c r="C51" s="11">
        <v>1</v>
      </c>
      <c r="D51" s="11">
        <f t="shared" si="0"/>
        <v>1122</v>
      </c>
      <c r="E51" s="11">
        <f t="shared" si="1"/>
        <v>0</v>
      </c>
      <c r="F51" s="11">
        <f t="shared" si="2"/>
        <v>-30009012</v>
      </c>
      <c r="G51" s="11"/>
    </row>
    <row r="52" spans="1:7">
      <c r="A52" s="11" t="s">
        <v>360</v>
      </c>
      <c r="B52" s="3">
        <v>-53300</v>
      </c>
      <c r="C52" s="11">
        <v>1</v>
      </c>
      <c r="D52" s="11">
        <f t="shared" si="0"/>
        <v>1121</v>
      </c>
      <c r="E52" s="11">
        <f t="shared" si="1"/>
        <v>0</v>
      </c>
      <c r="F52" s="11">
        <f t="shared" si="2"/>
        <v>-59749300</v>
      </c>
      <c r="G52" s="11"/>
    </row>
    <row r="53" spans="1:7">
      <c r="A53" s="11" t="s">
        <v>126</v>
      </c>
      <c r="B53" s="3">
        <v>1000000</v>
      </c>
      <c r="C53" s="11">
        <v>6</v>
      </c>
      <c r="D53" s="11">
        <f t="shared" si="0"/>
        <v>1120</v>
      </c>
      <c r="E53" s="11">
        <f t="shared" si="1"/>
        <v>1</v>
      </c>
      <c r="F53" s="11">
        <f t="shared" si="2"/>
        <v>1119000000</v>
      </c>
      <c r="G53" s="11"/>
    </row>
    <row r="54" spans="1:7">
      <c r="A54" s="11" t="s">
        <v>359</v>
      </c>
      <c r="B54" s="3">
        <v>-21000</v>
      </c>
      <c r="C54" s="11">
        <v>1</v>
      </c>
      <c r="D54" s="11">
        <f t="shared" si="0"/>
        <v>1114</v>
      </c>
      <c r="E54" s="11">
        <f t="shared" si="1"/>
        <v>0</v>
      </c>
      <c r="F54" s="11">
        <f t="shared" si="2"/>
        <v>-23394000</v>
      </c>
      <c r="G54" s="11"/>
    </row>
    <row r="55" spans="1:7">
      <c r="A55" s="11" t="s">
        <v>131</v>
      </c>
      <c r="B55" s="3">
        <v>-980500</v>
      </c>
      <c r="C55" s="11">
        <v>0</v>
      </c>
      <c r="D55" s="11">
        <f t="shared" si="0"/>
        <v>1113</v>
      </c>
      <c r="E55" s="11">
        <f t="shared" si="1"/>
        <v>0</v>
      </c>
      <c r="F55" s="11">
        <f t="shared" si="2"/>
        <v>-1091296500</v>
      </c>
      <c r="G55" s="11"/>
    </row>
    <row r="56" spans="1:7">
      <c r="A56" s="11" t="s">
        <v>131</v>
      </c>
      <c r="B56" s="3">
        <v>-45000</v>
      </c>
      <c r="C56" s="11">
        <v>13</v>
      </c>
      <c r="D56" s="11">
        <f t="shared" si="0"/>
        <v>1113</v>
      </c>
      <c r="E56" s="11">
        <f t="shared" si="1"/>
        <v>0</v>
      </c>
      <c r="F56" s="11">
        <f t="shared" si="2"/>
        <v>-50085000</v>
      </c>
      <c r="G56" s="11"/>
    </row>
    <row r="57" spans="1:7">
      <c r="A57" s="11" t="s">
        <v>358</v>
      </c>
      <c r="B57" s="3">
        <v>3005189</v>
      </c>
      <c r="C57" s="11">
        <v>0</v>
      </c>
      <c r="D57" s="11">
        <f t="shared" si="0"/>
        <v>1100</v>
      </c>
      <c r="E57" s="11">
        <f t="shared" si="1"/>
        <v>1</v>
      </c>
      <c r="F57" s="11">
        <f t="shared" si="2"/>
        <v>3302702711</v>
      </c>
      <c r="G57" s="11" t="s">
        <v>397</v>
      </c>
    </row>
    <row r="58" spans="1:7">
      <c r="A58" s="11" t="s">
        <v>358</v>
      </c>
      <c r="B58" s="3">
        <v>2000000</v>
      </c>
      <c r="C58" s="11">
        <v>1</v>
      </c>
      <c r="D58" s="11">
        <f t="shared" si="0"/>
        <v>1100</v>
      </c>
      <c r="E58" s="11">
        <f t="shared" si="1"/>
        <v>1</v>
      </c>
      <c r="F58" s="11">
        <f t="shared" si="2"/>
        <v>2198000000</v>
      </c>
      <c r="G58" s="11"/>
    </row>
    <row r="59" spans="1:7">
      <c r="A59" s="11" t="s">
        <v>143</v>
      </c>
      <c r="B59" s="3">
        <v>2000000</v>
      </c>
      <c r="C59" s="11">
        <v>0</v>
      </c>
      <c r="D59" s="11">
        <f t="shared" si="0"/>
        <v>1099</v>
      </c>
      <c r="E59" s="11">
        <f t="shared" si="1"/>
        <v>1</v>
      </c>
      <c r="F59" s="11">
        <f t="shared" si="2"/>
        <v>2196000000</v>
      </c>
      <c r="G59" s="11"/>
    </row>
    <row r="60" spans="1:7">
      <c r="A60" s="11" t="s">
        <v>143</v>
      </c>
      <c r="B60" s="3">
        <v>-7001500</v>
      </c>
      <c r="C60" s="11">
        <v>24</v>
      </c>
      <c r="D60" s="11">
        <f t="shared" si="0"/>
        <v>1099</v>
      </c>
      <c r="E60" s="11">
        <f t="shared" si="1"/>
        <v>0</v>
      </c>
      <c r="F60" s="11">
        <f t="shared" si="2"/>
        <v>-7694648500</v>
      </c>
      <c r="G60" s="11"/>
    </row>
    <row r="61" spans="1:7">
      <c r="A61" s="11" t="s">
        <v>357</v>
      </c>
      <c r="B61" s="3">
        <v>3000000</v>
      </c>
      <c r="C61" s="11">
        <v>1</v>
      </c>
      <c r="D61" s="11">
        <f t="shared" si="0"/>
        <v>1075</v>
      </c>
      <c r="E61" s="11">
        <f t="shared" si="1"/>
        <v>1</v>
      </c>
      <c r="F61" s="11">
        <f t="shared" si="2"/>
        <v>3222000000</v>
      </c>
      <c r="G61" s="11"/>
    </row>
    <row r="62" spans="1:7">
      <c r="A62" s="11" t="s">
        <v>356</v>
      </c>
      <c r="B62" s="3">
        <v>-27109</v>
      </c>
      <c r="C62" s="11">
        <v>0</v>
      </c>
      <c r="D62" s="11">
        <f t="shared" si="0"/>
        <v>1074</v>
      </c>
      <c r="E62" s="11">
        <f t="shared" si="1"/>
        <v>0</v>
      </c>
      <c r="F62" s="11">
        <f t="shared" si="2"/>
        <v>-29115066</v>
      </c>
      <c r="G62" s="11"/>
    </row>
    <row r="63" spans="1:7">
      <c r="A63" s="11" t="s">
        <v>356</v>
      </c>
      <c r="B63" s="3">
        <v>-32989</v>
      </c>
      <c r="C63" s="11">
        <v>0</v>
      </c>
      <c r="D63" s="11">
        <f t="shared" si="0"/>
        <v>1074</v>
      </c>
      <c r="E63" s="11">
        <f t="shared" si="1"/>
        <v>0</v>
      </c>
      <c r="F63" s="11">
        <f t="shared" si="2"/>
        <v>-35430186</v>
      </c>
      <c r="G63" s="11"/>
    </row>
    <row r="64" spans="1:7">
      <c r="A64" s="11" t="s">
        <v>356</v>
      </c>
      <c r="B64" s="3">
        <v>3000000</v>
      </c>
      <c r="C64" s="11">
        <v>0</v>
      </c>
      <c r="D64" s="11">
        <f t="shared" si="0"/>
        <v>1074</v>
      </c>
      <c r="E64" s="11">
        <f t="shared" si="1"/>
        <v>1</v>
      </c>
      <c r="F64" s="11">
        <f t="shared" si="2"/>
        <v>3219000000</v>
      </c>
      <c r="G64" s="11"/>
    </row>
    <row r="65" spans="1:7">
      <c r="A65" s="11" t="s">
        <v>356</v>
      </c>
      <c r="B65" s="3">
        <v>2970000</v>
      </c>
      <c r="C65" s="11">
        <v>0</v>
      </c>
      <c r="D65" s="11">
        <f t="shared" si="0"/>
        <v>1074</v>
      </c>
      <c r="E65" s="11">
        <f t="shared" si="1"/>
        <v>1</v>
      </c>
      <c r="F65" s="11">
        <f t="shared" si="2"/>
        <v>3186810000</v>
      </c>
      <c r="G65" s="11"/>
    </row>
    <row r="66" spans="1:7">
      <c r="A66" s="11" t="s">
        <v>356</v>
      </c>
      <c r="B66" s="3">
        <v>1000000</v>
      </c>
      <c r="C66" s="11">
        <v>0</v>
      </c>
      <c r="D66" s="11">
        <f t="shared" ref="D66:D129" si="3">D67+C66</f>
        <v>1074</v>
      </c>
      <c r="E66" s="11">
        <f t="shared" si="1"/>
        <v>1</v>
      </c>
      <c r="F66" s="11">
        <f t="shared" si="2"/>
        <v>1073000000</v>
      </c>
      <c r="G66" s="11"/>
    </row>
    <row r="67" spans="1:7">
      <c r="A67" s="11" t="s">
        <v>356</v>
      </c>
      <c r="B67" s="3">
        <v>30000</v>
      </c>
      <c r="C67" s="11">
        <v>1</v>
      </c>
      <c r="D67" s="11">
        <f t="shared" si="3"/>
        <v>1074</v>
      </c>
      <c r="E67" s="11">
        <f t="shared" ref="E67:E130" si="4">IF(B67&gt;0,1,0)</f>
        <v>1</v>
      </c>
      <c r="F67" s="11">
        <f t="shared" ref="F67:F249" si="5">B67*(D67-E67)</f>
        <v>32190000</v>
      </c>
      <c r="G67" s="11"/>
    </row>
    <row r="68" spans="1:7">
      <c r="A68" s="11" t="s">
        <v>355</v>
      </c>
      <c r="B68" s="3">
        <v>30000000</v>
      </c>
      <c r="C68" s="11">
        <v>1</v>
      </c>
      <c r="D68" s="11">
        <f t="shared" si="3"/>
        <v>1073</v>
      </c>
      <c r="E68" s="11">
        <f t="shared" si="4"/>
        <v>1</v>
      </c>
      <c r="F68" s="11">
        <f t="shared" si="5"/>
        <v>32160000000</v>
      </c>
      <c r="G68" s="11"/>
    </row>
    <row r="69" spans="1:7">
      <c r="A69" s="11" t="s">
        <v>196</v>
      </c>
      <c r="B69" s="3">
        <v>-200000</v>
      </c>
      <c r="C69" s="11">
        <v>0</v>
      </c>
      <c r="D69" s="11">
        <f t="shared" si="3"/>
        <v>1072</v>
      </c>
      <c r="E69" s="11">
        <f t="shared" si="4"/>
        <v>0</v>
      </c>
      <c r="F69" s="11">
        <f t="shared" si="5"/>
        <v>-214400000</v>
      </c>
      <c r="G69" s="11"/>
    </row>
    <row r="70" spans="1:7">
      <c r="A70" s="11" t="s">
        <v>354</v>
      </c>
      <c r="B70" s="3">
        <v>1400000</v>
      </c>
      <c r="C70" s="11">
        <v>0</v>
      </c>
      <c r="D70" s="11">
        <f t="shared" si="3"/>
        <v>1072</v>
      </c>
      <c r="E70" s="11">
        <f t="shared" si="4"/>
        <v>1</v>
      </c>
      <c r="F70" s="11">
        <f t="shared" si="5"/>
        <v>1499400000</v>
      </c>
      <c r="G70" s="11"/>
    </row>
    <row r="71" spans="1:7">
      <c r="A71" s="11" t="s">
        <v>354</v>
      </c>
      <c r="B71" s="3">
        <v>2600000</v>
      </c>
      <c r="C71" s="11">
        <v>0</v>
      </c>
      <c r="D71" s="11">
        <f t="shared" si="3"/>
        <v>1072</v>
      </c>
      <c r="E71" s="11">
        <f t="shared" si="4"/>
        <v>1</v>
      </c>
      <c r="F71" s="11">
        <f t="shared" si="5"/>
        <v>2784600000</v>
      </c>
      <c r="G71" s="11"/>
    </row>
    <row r="72" spans="1:7">
      <c r="A72" s="11" t="s">
        <v>354</v>
      </c>
      <c r="B72" s="3">
        <v>-1000000</v>
      </c>
      <c r="C72" s="11">
        <v>2</v>
      </c>
      <c r="D72" s="11">
        <f t="shared" si="3"/>
        <v>1072</v>
      </c>
      <c r="E72" s="11">
        <f t="shared" si="4"/>
        <v>0</v>
      </c>
      <c r="F72" s="11">
        <f t="shared" si="5"/>
        <v>-1072000000</v>
      </c>
      <c r="G72" s="11"/>
    </row>
    <row r="73" spans="1:7">
      <c r="A73" s="11" t="s">
        <v>353</v>
      </c>
      <c r="B73" s="3">
        <v>15000000</v>
      </c>
      <c r="C73" s="11">
        <v>5</v>
      </c>
      <c r="D73" s="11">
        <f t="shared" si="3"/>
        <v>1070</v>
      </c>
      <c r="E73" s="11">
        <f t="shared" si="4"/>
        <v>1</v>
      </c>
      <c r="F73" s="11">
        <f t="shared" si="5"/>
        <v>16035000000</v>
      </c>
      <c r="G73" s="11"/>
    </row>
    <row r="74" spans="1:7">
      <c r="A74" s="23" t="s">
        <v>277</v>
      </c>
      <c r="B74" s="3">
        <v>-15004200</v>
      </c>
      <c r="C74" s="11">
        <v>2</v>
      </c>
      <c r="D74" s="11">
        <f t="shared" si="3"/>
        <v>1065</v>
      </c>
      <c r="E74" s="11">
        <f t="shared" si="4"/>
        <v>0</v>
      </c>
      <c r="F74" s="11">
        <f t="shared" si="5"/>
        <v>-15979473000</v>
      </c>
      <c r="G74" s="11"/>
    </row>
    <row r="75" spans="1:7">
      <c r="A75" s="11" t="s">
        <v>275</v>
      </c>
      <c r="B75" s="3">
        <v>-3000000</v>
      </c>
      <c r="C75" s="11">
        <v>0</v>
      </c>
      <c r="D75" s="11">
        <f t="shared" si="3"/>
        <v>1063</v>
      </c>
      <c r="E75" s="11">
        <f t="shared" si="4"/>
        <v>0</v>
      </c>
      <c r="F75" s="11">
        <f t="shared" si="5"/>
        <v>-3189000000</v>
      </c>
      <c r="G75" s="11"/>
    </row>
    <row r="76" spans="1:7">
      <c r="A76" s="11" t="s">
        <v>275</v>
      </c>
      <c r="B76" s="3">
        <v>-200000</v>
      </c>
      <c r="C76" s="11">
        <v>0</v>
      </c>
      <c r="D76" s="11">
        <f t="shared" si="3"/>
        <v>1063</v>
      </c>
      <c r="E76" s="11">
        <f t="shared" si="4"/>
        <v>0</v>
      </c>
      <c r="F76" s="11">
        <f t="shared" si="5"/>
        <v>-212600000</v>
      </c>
      <c r="G76" s="11"/>
    </row>
    <row r="77" spans="1:7">
      <c r="A77" s="23" t="s">
        <v>275</v>
      </c>
      <c r="B77" s="3">
        <v>-12003000</v>
      </c>
      <c r="C77" s="11">
        <v>4</v>
      </c>
      <c r="D77" s="11">
        <f t="shared" si="3"/>
        <v>1063</v>
      </c>
      <c r="E77" s="11">
        <f t="shared" si="4"/>
        <v>0</v>
      </c>
      <c r="F77" s="11">
        <f t="shared" si="5"/>
        <v>-12759189000</v>
      </c>
      <c r="G77" s="11"/>
    </row>
    <row r="78" spans="1:7">
      <c r="A78" s="23" t="s">
        <v>228</v>
      </c>
      <c r="B78" s="3">
        <v>-3000900</v>
      </c>
      <c r="C78" s="11">
        <v>5</v>
      </c>
      <c r="D78" s="11">
        <f t="shared" si="3"/>
        <v>1059</v>
      </c>
      <c r="E78" s="11">
        <f t="shared" si="4"/>
        <v>0</v>
      </c>
      <c r="F78" s="11">
        <f t="shared" si="5"/>
        <v>-3177953100</v>
      </c>
      <c r="G78" s="11"/>
    </row>
    <row r="79" spans="1:7">
      <c r="A79" s="11" t="s">
        <v>352</v>
      </c>
      <c r="B79" s="3">
        <v>23000000</v>
      </c>
      <c r="C79" s="11">
        <v>5</v>
      </c>
      <c r="D79" s="11">
        <f t="shared" si="3"/>
        <v>1054</v>
      </c>
      <c r="E79" s="11">
        <f t="shared" si="4"/>
        <v>1</v>
      </c>
      <c r="F79" s="11">
        <f t="shared" si="5"/>
        <v>24219000000</v>
      </c>
      <c r="G79" s="11"/>
    </row>
    <row r="80" spans="1:7">
      <c r="A80" s="23" t="s">
        <v>237</v>
      </c>
      <c r="B80" s="3">
        <v>-600500</v>
      </c>
      <c r="C80" s="11">
        <v>0</v>
      </c>
      <c r="D80" s="11">
        <f t="shared" si="3"/>
        <v>1049</v>
      </c>
      <c r="E80" s="11">
        <f t="shared" si="4"/>
        <v>0</v>
      </c>
      <c r="F80" s="11">
        <f t="shared" si="5"/>
        <v>-629924500</v>
      </c>
      <c r="G80" s="11"/>
    </row>
    <row r="81" spans="1:10">
      <c r="A81" s="20" t="s">
        <v>237</v>
      </c>
      <c r="B81" s="3">
        <v>-200000</v>
      </c>
      <c r="C81" s="11">
        <v>1</v>
      </c>
      <c r="D81" s="11">
        <f t="shared" si="3"/>
        <v>1049</v>
      </c>
      <c r="E81" s="11">
        <f t="shared" si="4"/>
        <v>0</v>
      </c>
      <c r="F81" s="11">
        <f t="shared" si="5"/>
        <v>-209800000</v>
      </c>
      <c r="G81" s="11"/>
    </row>
    <row r="82" spans="1:10">
      <c r="A82" s="11" t="s">
        <v>241</v>
      </c>
      <c r="B82" s="3">
        <v>283221</v>
      </c>
      <c r="C82" s="11">
        <v>0</v>
      </c>
      <c r="D82" s="11">
        <f t="shared" si="3"/>
        <v>1048</v>
      </c>
      <c r="E82" s="11">
        <f t="shared" si="4"/>
        <v>1</v>
      </c>
      <c r="F82" s="11">
        <f t="shared" si="5"/>
        <v>296532387</v>
      </c>
      <c r="G82" s="11" t="s">
        <v>242</v>
      </c>
    </row>
    <row r="83" spans="1:10">
      <c r="A83" s="11" t="s">
        <v>241</v>
      </c>
      <c r="B83" s="3">
        <v>-200000</v>
      </c>
      <c r="C83" s="11">
        <v>2</v>
      </c>
      <c r="D83" s="11">
        <f t="shared" si="3"/>
        <v>1048</v>
      </c>
      <c r="E83" s="11">
        <f t="shared" si="4"/>
        <v>0</v>
      </c>
      <c r="F83" s="11">
        <f t="shared" si="5"/>
        <v>-209600000</v>
      </c>
      <c r="G83" s="11"/>
    </row>
    <row r="84" spans="1:10">
      <c r="A84" s="11" t="s">
        <v>351</v>
      </c>
      <c r="B84" s="3">
        <v>2000000</v>
      </c>
      <c r="C84" s="11">
        <v>3</v>
      </c>
      <c r="D84" s="11">
        <f t="shared" si="3"/>
        <v>1046</v>
      </c>
      <c r="E84" s="11">
        <f t="shared" si="4"/>
        <v>1</v>
      </c>
      <c r="F84" s="11">
        <f t="shared" si="5"/>
        <v>2090000000</v>
      </c>
      <c r="G84" s="11"/>
    </row>
    <row r="85" spans="1:10">
      <c r="A85" s="11" t="s">
        <v>245</v>
      </c>
      <c r="B85" s="3">
        <v>-200000</v>
      </c>
      <c r="C85" s="11">
        <v>6</v>
      </c>
      <c r="D85" s="11">
        <f t="shared" si="3"/>
        <v>1043</v>
      </c>
      <c r="E85" s="11">
        <f t="shared" si="4"/>
        <v>0</v>
      </c>
      <c r="F85" s="11">
        <f t="shared" si="5"/>
        <v>-208600000</v>
      </c>
      <c r="G85" s="11"/>
    </row>
    <row r="86" spans="1:10">
      <c r="A86" s="11" t="s">
        <v>350</v>
      </c>
      <c r="B86" s="3">
        <v>-200000</v>
      </c>
      <c r="C86" s="11">
        <v>2</v>
      </c>
      <c r="D86" s="11">
        <f t="shared" si="3"/>
        <v>1037</v>
      </c>
      <c r="E86" s="11">
        <f t="shared" si="4"/>
        <v>0</v>
      </c>
      <c r="F86" s="11">
        <f t="shared" si="5"/>
        <v>-207400000</v>
      </c>
      <c r="G86" s="11"/>
    </row>
    <row r="87" spans="1:10">
      <c r="A87" s="11" t="s">
        <v>250</v>
      </c>
      <c r="B87" s="3">
        <v>-1325000</v>
      </c>
      <c r="C87" s="11">
        <v>15</v>
      </c>
      <c r="D87" s="11">
        <f t="shared" si="3"/>
        <v>1035</v>
      </c>
      <c r="E87" s="11">
        <f t="shared" si="4"/>
        <v>0</v>
      </c>
      <c r="F87" s="11">
        <f t="shared" si="5"/>
        <v>-1371375000</v>
      </c>
      <c r="G87" s="11"/>
    </row>
    <row r="88" spans="1:10">
      <c r="A88" s="11" t="s">
        <v>349</v>
      </c>
      <c r="B88" s="3">
        <v>-500000</v>
      </c>
      <c r="C88" s="11">
        <v>0</v>
      </c>
      <c r="D88" s="11">
        <f t="shared" si="3"/>
        <v>1020</v>
      </c>
      <c r="E88" s="11">
        <f t="shared" si="4"/>
        <v>0</v>
      </c>
      <c r="F88" s="11">
        <f t="shared" si="5"/>
        <v>-510000000</v>
      </c>
      <c r="G88" s="11"/>
    </row>
    <row r="89" spans="1:10">
      <c r="A89" s="11" t="s">
        <v>348</v>
      </c>
      <c r="B89" s="3">
        <v>-120000</v>
      </c>
      <c r="C89" s="11">
        <v>2</v>
      </c>
      <c r="D89" s="11">
        <f t="shared" si="3"/>
        <v>1020</v>
      </c>
      <c r="E89" s="11">
        <f t="shared" si="4"/>
        <v>0</v>
      </c>
      <c r="F89" s="11">
        <f t="shared" si="5"/>
        <v>-122400000</v>
      </c>
      <c r="G89" s="11"/>
    </row>
    <row r="90" spans="1:10">
      <c r="A90" s="11" t="s">
        <v>262</v>
      </c>
      <c r="B90" s="3">
        <v>428205</v>
      </c>
      <c r="C90" s="11">
        <v>3</v>
      </c>
      <c r="D90" s="11">
        <f t="shared" si="3"/>
        <v>1018</v>
      </c>
      <c r="E90" s="11">
        <f t="shared" si="4"/>
        <v>1</v>
      </c>
      <c r="F90" s="11">
        <f t="shared" si="5"/>
        <v>435484485</v>
      </c>
      <c r="G90" s="11" t="s">
        <v>264</v>
      </c>
    </row>
    <row r="91" spans="1:10">
      <c r="A91" s="23" t="s">
        <v>263</v>
      </c>
      <c r="B91" s="3">
        <v>-3002000</v>
      </c>
      <c r="C91" s="11">
        <v>2</v>
      </c>
      <c r="D91" s="11">
        <f t="shared" si="3"/>
        <v>1015</v>
      </c>
      <c r="E91" s="11">
        <f t="shared" si="4"/>
        <v>0</v>
      </c>
      <c r="F91" s="11">
        <f t="shared" si="5"/>
        <v>-3047030000</v>
      </c>
      <c r="G91" s="11" t="s">
        <v>337</v>
      </c>
    </row>
    <row r="92" spans="1:10">
      <c r="A92" s="23" t="s">
        <v>336</v>
      </c>
      <c r="B92" s="3">
        <v>-205000</v>
      </c>
      <c r="C92" s="11">
        <v>0</v>
      </c>
      <c r="D92" s="11">
        <f t="shared" si="3"/>
        <v>1013</v>
      </c>
      <c r="E92" s="11">
        <f t="shared" si="4"/>
        <v>0</v>
      </c>
      <c r="F92" s="11">
        <f t="shared" si="5"/>
        <v>-207665000</v>
      </c>
      <c r="G92" s="11" t="s">
        <v>338</v>
      </c>
    </row>
    <row r="93" spans="1:10">
      <c r="A93" s="11" t="s">
        <v>334</v>
      </c>
      <c r="B93" s="3">
        <v>-350500</v>
      </c>
      <c r="C93" s="11">
        <v>11</v>
      </c>
      <c r="D93" s="11">
        <f t="shared" si="3"/>
        <v>1013</v>
      </c>
      <c r="E93" s="11">
        <f t="shared" si="4"/>
        <v>0</v>
      </c>
      <c r="F93" s="11">
        <f t="shared" si="5"/>
        <v>-355056500</v>
      </c>
      <c r="G93" s="11" t="s">
        <v>335</v>
      </c>
    </row>
    <row r="94" spans="1:10">
      <c r="A94" s="11" t="s">
        <v>332</v>
      </c>
      <c r="B94" s="3">
        <v>1000000</v>
      </c>
      <c r="C94" s="11">
        <v>5</v>
      </c>
      <c r="D94" s="11">
        <f t="shared" si="3"/>
        <v>1002</v>
      </c>
      <c r="E94" s="11">
        <f t="shared" si="4"/>
        <v>1</v>
      </c>
      <c r="F94" s="11">
        <f t="shared" si="5"/>
        <v>1001000000</v>
      </c>
      <c r="G94" s="11" t="s">
        <v>333</v>
      </c>
    </row>
    <row r="95" spans="1:10">
      <c r="A95" s="11" t="s">
        <v>343</v>
      </c>
      <c r="B95" s="3">
        <v>9000000</v>
      </c>
      <c r="C95" s="11">
        <v>2</v>
      </c>
      <c r="D95" s="11">
        <f t="shared" si="3"/>
        <v>997</v>
      </c>
      <c r="E95" s="11">
        <f t="shared" si="4"/>
        <v>1</v>
      </c>
      <c r="F95" s="11">
        <f t="shared" si="5"/>
        <v>8964000000</v>
      </c>
      <c r="G95" s="11" t="s">
        <v>345</v>
      </c>
      <c r="J95" s="26"/>
    </row>
    <row r="96" spans="1:10">
      <c r="A96" s="11" t="s">
        <v>346</v>
      </c>
      <c r="B96" s="3">
        <v>-26000000</v>
      </c>
      <c r="C96" s="11">
        <v>0</v>
      </c>
      <c r="D96" s="11">
        <f t="shared" si="3"/>
        <v>995</v>
      </c>
      <c r="E96" s="11">
        <f t="shared" si="4"/>
        <v>0</v>
      </c>
      <c r="F96" s="11">
        <f t="shared" si="5"/>
        <v>-25870000000</v>
      </c>
      <c r="G96" s="11" t="s">
        <v>347</v>
      </c>
    </row>
    <row r="97" spans="1:9">
      <c r="A97" s="11" t="s">
        <v>346</v>
      </c>
      <c r="B97" s="3">
        <v>-26000000</v>
      </c>
      <c r="C97" s="11">
        <v>0</v>
      </c>
      <c r="D97" s="11">
        <f t="shared" si="3"/>
        <v>995</v>
      </c>
      <c r="E97" s="11">
        <f t="shared" si="4"/>
        <v>0</v>
      </c>
      <c r="F97" s="11">
        <f t="shared" si="5"/>
        <v>-25870000000</v>
      </c>
      <c r="G97" s="11"/>
    </row>
    <row r="98" spans="1:9">
      <c r="A98" s="11" t="s">
        <v>346</v>
      </c>
      <c r="B98" s="3">
        <v>26000000</v>
      </c>
      <c r="C98" s="11">
        <v>0</v>
      </c>
      <c r="D98" s="11">
        <f t="shared" si="3"/>
        <v>995</v>
      </c>
      <c r="E98" s="11">
        <f t="shared" si="4"/>
        <v>1</v>
      </c>
      <c r="F98" s="11">
        <f t="shared" si="5"/>
        <v>25844000000</v>
      </c>
      <c r="G98" s="11"/>
    </row>
    <row r="99" spans="1:9">
      <c r="A99" s="11" t="s">
        <v>346</v>
      </c>
      <c r="B99" s="3">
        <v>-200000</v>
      </c>
      <c r="C99" s="11">
        <v>2</v>
      </c>
      <c r="D99" s="11">
        <f t="shared" si="3"/>
        <v>995</v>
      </c>
      <c r="E99" s="11">
        <f t="shared" si="4"/>
        <v>0</v>
      </c>
      <c r="F99" s="11">
        <f t="shared" si="5"/>
        <v>-199000000</v>
      </c>
      <c r="G99" s="11"/>
      <c r="I99" t="s">
        <v>25</v>
      </c>
    </row>
    <row r="100" spans="1:9">
      <c r="A100" s="11" t="s">
        <v>398</v>
      </c>
      <c r="B100" s="3">
        <v>29200000</v>
      </c>
      <c r="C100" s="11">
        <v>5</v>
      </c>
      <c r="D100" s="11">
        <f t="shared" si="3"/>
        <v>993</v>
      </c>
      <c r="E100" s="11">
        <f t="shared" si="4"/>
        <v>1</v>
      </c>
      <c r="F100" s="11">
        <f t="shared" si="5"/>
        <v>28966400000</v>
      </c>
      <c r="G100" s="11"/>
    </row>
    <row r="101" spans="1:9">
      <c r="A101" s="11" t="s">
        <v>399</v>
      </c>
      <c r="B101" s="3">
        <v>399945</v>
      </c>
      <c r="C101" s="11">
        <v>1</v>
      </c>
      <c r="D101" s="11">
        <f t="shared" si="3"/>
        <v>988</v>
      </c>
      <c r="E101" s="11">
        <f t="shared" si="4"/>
        <v>1</v>
      </c>
      <c r="F101" s="11">
        <f t="shared" si="5"/>
        <v>394745715</v>
      </c>
      <c r="G101" s="11" t="s">
        <v>400</v>
      </c>
    </row>
    <row r="102" spans="1:9">
      <c r="A102" s="11" t="s">
        <v>401</v>
      </c>
      <c r="B102" s="3">
        <v>2000000</v>
      </c>
      <c r="C102" s="11">
        <v>1</v>
      </c>
      <c r="D102" s="11">
        <f t="shared" si="3"/>
        <v>987</v>
      </c>
      <c r="E102" s="11">
        <f t="shared" si="4"/>
        <v>1</v>
      </c>
      <c r="F102" s="11">
        <f t="shared" si="5"/>
        <v>1972000000</v>
      </c>
      <c r="G102" s="11" t="s">
        <v>402</v>
      </c>
    </row>
    <row r="103" spans="1:9">
      <c r="A103" s="11" t="s">
        <v>409</v>
      </c>
      <c r="B103" s="3">
        <v>7500000</v>
      </c>
      <c r="C103" s="11">
        <v>0</v>
      </c>
      <c r="D103" s="11">
        <f t="shared" si="3"/>
        <v>986</v>
      </c>
      <c r="E103" s="11">
        <f t="shared" si="4"/>
        <v>1</v>
      </c>
      <c r="F103" s="11">
        <f t="shared" si="5"/>
        <v>7387500000</v>
      </c>
      <c r="G103" s="11" t="s">
        <v>410</v>
      </c>
    </row>
    <row r="104" spans="1:9">
      <c r="A104" s="11" t="s">
        <v>409</v>
      </c>
      <c r="B104" s="3">
        <v>-66000000</v>
      </c>
      <c r="C104" s="11">
        <v>0</v>
      </c>
      <c r="D104" s="11">
        <f t="shared" si="3"/>
        <v>986</v>
      </c>
      <c r="E104" s="11">
        <f t="shared" si="4"/>
        <v>0</v>
      </c>
      <c r="F104" s="11">
        <f t="shared" si="5"/>
        <v>-65076000000</v>
      </c>
      <c r="G104" s="11" t="s">
        <v>424</v>
      </c>
    </row>
    <row r="105" spans="1:9">
      <c r="A105" s="11" t="s">
        <v>409</v>
      </c>
      <c r="B105" s="3">
        <v>-145000</v>
      </c>
      <c r="C105" s="11">
        <v>2</v>
      </c>
      <c r="D105" s="11">
        <f t="shared" si="3"/>
        <v>986</v>
      </c>
      <c r="E105" s="11">
        <f t="shared" si="4"/>
        <v>0</v>
      </c>
      <c r="F105" s="11">
        <f t="shared" si="5"/>
        <v>-142970000</v>
      </c>
      <c r="G105" s="11" t="s">
        <v>425</v>
      </c>
    </row>
    <row r="106" spans="1:9">
      <c r="A106" s="11" t="s">
        <v>421</v>
      </c>
      <c r="B106" s="3">
        <v>6000000</v>
      </c>
      <c r="C106" s="11">
        <v>2</v>
      </c>
      <c r="D106" s="11">
        <f t="shared" si="3"/>
        <v>984</v>
      </c>
      <c r="E106" s="11">
        <f t="shared" si="4"/>
        <v>1</v>
      </c>
      <c r="F106" s="11">
        <f t="shared" si="5"/>
        <v>5898000000</v>
      </c>
      <c r="G106" s="11" t="s">
        <v>426</v>
      </c>
    </row>
    <row r="107" spans="1:9">
      <c r="A107" s="11" t="s">
        <v>434</v>
      </c>
      <c r="B107" s="3">
        <v>-6005900</v>
      </c>
      <c r="C107" s="11">
        <v>3</v>
      </c>
      <c r="D107" s="11">
        <f t="shared" si="3"/>
        <v>982</v>
      </c>
      <c r="E107" s="11">
        <f t="shared" si="4"/>
        <v>0</v>
      </c>
      <c r="F107" s="11">
        <f t="shared" si="5"/>
        <v>-5897793800</v>
      </c>
      <c r="G107" s="11" t="s">
        <v>436</v>
      </c>
    </row>
    <row r="108" spans="1:9">
      <c r="A108" s="11" t="s">
        <v>439</v>
      </c>
      <c r="B108" s="3">
        <v>6000000</v>
      </c>
      <c r="C108" s="11">
        <v>12</v>
      </c>
      <c r="D108" s="11">
        <f t="shared" si="3"/>
        <v>979</v>
      </c>
      <c r="E108" s="11">
        <f t="shared" si="4"/>
        <v>1</v>
      </c>
      <c r="F108" s="11">
        <f t="shared" si="5"/>
        <v>5868000000</v>
      </c>
      <c r="G108" s="11" t="s">
        <v>444</v>
      </c>
    </row>
    <row r="109" spans="1:9">
      <c r="A109" s="11" t="s">
        <v>458</v>
      </c>
      <c r="B109" s="3">
        <v>-120000</v>
      </c>
      <c r="C109" s="11">
        <v>1</v>
      </c>
      <c r="D109" s="11">
        <f t="shared" si="3"/>
        <v>967</v>
      </c>
      <c r="E109" s="11">
        <f t="shared" si="4"/>
        <v>0</v>
      </c>
      <c r="F109" s="11">
        <f t="shared" si="5"/>
        <v>-116040000</v>
      </c>
      <c r="G109" s="11" t="s">
        <v>459</v>
      </c>
    </row>
    <row r="110" spans="1:9">
      <c r="A110" s="11" t="s">
        <v>460</v>
      </c>
      <c r="B110" s="3">
        <v>4000000</v>
      </c>
      <c r="C110" s="11">
        <v>1</v>
      </c>
      <c r="D110" s="11">
        <f t="shared" si="3"/>
        <v>966</v>
      </c>
      <c r="E110" s="11">
        <f t="shared" si="4"/>
        <v>1</v>
      </c>
      <c r="F110" s="11">
        <f t="shared" si="5"/>
        <v>3860000000</v>
      </c>
      <c r="G110" s="11" t="s">
        <v>461</v>
      </c>
    </row>
    <row r="111" spans="1:9">
      <c r="A111" s="11" t="s">
        <v>465</v>
      </c>
      <c r="B111" s="3">
        <v>2800000</v>
      </c>
      <c r="C111" s="11">
        <v>4</v>
      </c>
      <c r="D111" s="11">
        <f t="shared" si="3"/>
        <v>965</v>
      </c>
      <c r="E111" s="11">
        <f t="shared" si="4"/>
        <v>1</v>
      </c>
      <c r="F111" s="11">
        <f t="shared" si="5"/>
        <v>2699200000</v>
      </c>
      <c r="G111" s="11" t="s">
        <v>466</v>
      </c>
    </row>
    <row r="112" spans="1:9">
      <c r="A112" s="11" t="s">
        <v>470</v>
      </c>
      <c r="B112" s="3">
        <v>-200000</v>
      </c>
      <c r="C112" s="11">
        <v>1</v>
      </c>
      <c r="D112" s="11">
        <f t="shared" si="3"/>
        <v>961</v>
      </c>
      <c r="E112" s="11">
        <f t="shared" si="4"/>
        <v>0</v>
      </c>
      <c r="F112" s="11">
        <f t="shared" si="5"/>
        <v>-192200000</v>
      </c>
      <c r="G112" s="11" t="s">
        <v>472</v>
      </c>
    </row>
    <row r="113" spans="1:10">
      <c r="A113" s="11" t="s">
        <v>471</v>
      </c>
      <c r="B113" s="3">
        <v>72310</v>
      </c>
      <c r="C113" s="11">
        <v>17</v>
      </c>
      <c r="D113" s="11">
        <f t="shared" si="3"/>
        <v>960</v>
      </c>
      <c r="E113" s="11">
        <f t="shared" si="4"/>
        <v>1</v>
      </c>
      <c r="F113" s="11">
        <f t="shared" si="5"/>
        <v>69345290</v>
      </c>
      <c r="G113" s="11" t="s">
        <v>498</v>
      </c>
    </row>
    <row r="114" spans="1:10">
      <c r="A114" s="11" t="s">
        <v>494</v>
      </c>
      <c r="B114" s="3">
        <v>-200000</v>
      </c>
      <c r="C114" s="11">
        <v>1</v>
      </c>
      <c r="D114" s="11">
        <f t="shared" si="3"/>
        <v>943</v>
      </c>
      <c r="E114" s="11">
        <f t="shared" si="4"/>
        <v>0</v>
      </c>
      <c r="F114" s="11">
        <f t="shared" si="5"/>
        <v>-188600000</v>
      </c>
      <c r="G114" s="11" t="s">
        <v>459</v>
      </c>
      <c r="J114" t="s">
        <v>25</v>
      </c>
    </row>
    <row r="115" spans="1:10">
      <c r="A115" s="23" t="s">
        <v>495</v>
      </c>
      <c r="B115" s="35">
        <v>-11000000</v>
      </c>
      <c r="C115" s="23">
        <v>0</v>
      </c>
      <c r="D115" s="11">
        <f t="shared" si="3"/>
        <v>942</v>
      </c>
      <c r="E115" s="11">
        <f t="shared" si="4"/>
        <v>0</v>
      </c>
      <c r="F115" s="23">
        <f t="shared" si="5"/>
        <v>-10362000000</v>
      </c>
      <c r="G115" s="23" t="s">
        <v>499</v>
      </c>
    </row>
    <row r="116" spans="1:10">
      <c r="A116" s="11" t="s">
        <v>495</v>
      </c>
      <c r="B116" s="3">
        <v>-200000</v>
      </c>
      <c r="C116" s="11">
        <v>2</v>
      </c>
      <c r="D116" s="11">
        <f t="shared" si="3"/>
        <v>942</v>
      </c>
      <c r="E116" s="11">
        <f t="shared" si="4"/>
        <v>0</v>
      </c>
      <c r="F116" s="11">
        <f t="shared" si="5"/>
        <v>-188400000</v>
      </c>
      <c r="G116" s="11" t="s">
        <v>459</v>
      </c>
      <c r="I116" t="s">
        <v>25</v>
      </c>
    </row>
    <row r="117" spans="1:10">
      <c r="A117" s="11" t="s">
        <v>500</v>
      </c>
      <c r="B117" s="3">
        <v>-450500</v>
      </c>
      <c r="C117" s="11">
        <v>0</v>
      </c>
      <c r="D117" s="11">
        <f t="shared" si="3"/>
        <v>940</v>
      </c>
      <c r="E117" s="11">
        <f t="shared" si="4"/>
        <v>0</v>
      </c>
      <c r="F117" s="11">
        <f t="shared" si="5"/>
        <v>-423470000</v>
      </c>
      <c r="G117" s="11" t="s">
        <v>501</v>
      </c>
    </row>
    <row r="118" spans="1:10">
      <c r="A118" s="11" t="s">
        <v>500</v>
      </c>
      <c r="B118" s="3">
        <v>-200000</v>
      </c>
      <c r="C118" s="11">
        <v>6</v>
      </c>
      <c r="D118" s="11">
        <f t="shared" si="3"/>
        <v>940</v>
      </c>
      <c r="E118" s="11">
        <f t="shared" si="4"/>
        <v>0</v>
      </c>
      <c r="F118" s="11">
        <f t="shared" si="5"/>
        <v>-188000000</v>
      </c>
      <c r="G118" s="11" t="s">
        <v>502</v>
      </c>
      <c r="J118" t="s">
        <v>25</v>
      </c>
    </row>
    <row r="119" spans="1:10">
      <c r="A119" s="11" t="s">
        <v>504</v>
      </c>
      <c r="B119" s="3">
        <v>-154550</v>
      </c>
      <c r="C119" s="11">
        <v>0</v>
      </c>
      <c r="D119" s="11">
        <f t="shared" si="3"/>
        <v>934</v>
      </c>
      <c r="E119" s="11">
        <f t="shared" si="4"/>
        <v>0</v>
      </c>
      <c r="F119" s="11">
        <f t="shared" si="5"/>
        <v>-144349700</v>
      </c>
      <c r="G119" s="11" t="s">
        <v>505</v>
      </c>
    </row>
    <row r="120" spans="1:10">
      <c r="A120" s="11" t="s">
        <v>504</v>
      </c>
      <c r="B120" s="3">
        <v>-320</v>
      </c>
      <c r="C120" s="11">
        <v>1</v>
      </c>
      <c r="D120" s="11">
        <f t="shared" si="3"/>
        <v>934</v>
      </c>
      <c r="E120" s="11">
        <f t="shared" si="4"/>
        <v>0</v>
      </c>
      <c r="F120" s="11">
        <f t="shared" si="5"/>
        <v>-298880</v>
      </c>
      <c r="G120" s="11" t="s">
        <v>506</v>
      </c>
    </row>
    <row r="121" spans="1:10">
      <c r="A121" s="11" t="s">
        <v>507</v>
      </c>
      <c r="B121" s="3">
        <v>-432000</v>
      </c>
      <c r="C121" s="11">
        <v>6</v>
      </c>
      <c r="D121" s="11">
        <f t="shared" si="3"/>
        <v>933</v>
      </c>
      <c r="E121" s="11">
        <f t="shared" si="4"/>
        <v>0</v>
      </c>
      <c r="F121" s="11">
        <f t="shared" si="5"/>
        <v>-403056000</v>
      </c>
      <c r="G121" s="11" t="s">
        <v>508</v>
      </c>
    </row>
    <row r="122" spans="1:10">
      <c r="A122" s="11" t="s">
        <v>509</v>
      </c>
      <c r="B122" s="3">
        <v>74043</v>
      </c>
      <c r="C122" s="11">
        <v>21</v>
      </c>
      <c r="D122" s="11">
        <f t="shared" si="3"/>
        <v>927</v>
      </c>
      <c r="E122" s="11">
        <f t="shared" si="4"/>
        <v>1</v>
      </c>
      <c r="F122" s="11">
        <f t="shared" si="5"/>
        <v>68563818</v>
      </c>
      <c r="G122" s="11" t="s">
        <v>510</v>
      </c>
    </row>
    <row r="123" spans="1:10">
      <c r="A123" s="11" t="s">
        <v>532</v>
      </c>
      <c r="B123" s="3">
        <v>-52000</v>
      </c>
      <c r="C123" s="11">
        <v>41</v>
      </c>
      <c r="D123" s="11">
        <f t="shared" si="3"/>
        <v>906</v>
      </c>
      <c r="E123" s="11">
        <f t="shared" si="4"/>
        <v>0</v>
      </c>
      <c r="F123" s="11">
        <f t="shared" si="5"/>
        <v>-47112000</v>
      </c>
      <c r="G123" s="11" t="s">
        <v>534</v>
      </c>
    </row>
    <row r="124" spans="1:10">
      <c r="A124" s="11" t="s">
        <v>584</v>
      </c>
      <c r="B124" s="3">
        <v>1187</v>
      </c>
      <c r="C124" s="11">
        <v>1</v>
      </c>
      <c r="D124" s="11">
        <f t="shared" si="3"/>
        <v>865</v>
      </c>
      <c r="E124" s="11">
        <f t="shared" si="4"/>
        <v>1</v>
      </c>
      <c r="F124" s="11">
        <f t="shared" si="5"/>
        <v>1025568</v>
      </c>
      <c r="G124" s="11" t="s">
        <v>585</v>
      </c>
    </row>
    <row r="125" spans="1:10">
      <c r="A125" s="11" t="s">
        <v>582</v>
      </c>
      <c r="B125" s="3">
        <v>2400000</v>
      </c>
      <c r="C125" s="11">
        <v>2</v>
      </c>
      <c r="D125" s="11">
        <f t="shared" si="3"/>
        <v>864</v>
      </c>
      <c r="E125" s="11">
        <f t="shared" si="4"/>
        <v>1</v>
      </c>
      <c r="F125" s="11">
        <f t="shared" si="5"/>
        <v>2071200000</v>
      </c>
      <c r="G125" s="11" t="s">
        <v>583</v>
      </c>
    </row>
    <row r="126" spans="1:10">
      <c r="A126" s="11" t="s">
        <v>591</v>
      </c>
      <c r="B126" s="3">
        <v>1342800</v>
      </c>
      <c r="C126" s="11">
        <v>0</v>
      </c>
      <c r="D126" s="11">
        <f t="shared" si="3"/>
        <v>862</v>
      </c>
      <c r="E126" s="11">
        <f t="shared" si="4"/>
        <v>1</v>
      </c>
      <c r="F126" s="11">
        <f t="shared" si="5"/>
        <v>1156150800</v>
      </c>
      <c r="G126" s="11" t="s">
        <v>592</v>
      </c>
    </row>
    <row r="127" spans="1:10">
      <c r="A127" s="11" t="s">
        <v>591</v>
      </c>
      <c r="B127" s="3">
        <v>1342800</v>
      </c>
      <c r="C127" s="11">
        <v>12</v>
      </c>
      <c r="D127" s="11">
        <f t="shared" si="3"/>
        <v>862</v>
      </c>
      <c r="E127" s="11">
        <f t="shared" si="4"/>
        <v>1</v>
      </c>
      <c r="F127" s="11">
        <f t="shared" si="5"/>
        <v>1156150800</v>
      </c>
      <c r="G127" s="11" t="s">
        <v>593</v>
      </c>
    </row>
    <row r="128" spans="1:10">
      <c r="A128" s="11" t="s">
        <v>600</v>
      </c>
      <c r="B128" s="3">
        <v>-200000</v>
      </c>
      <c r="C128" s="11">
        <v>2</v>
      </c>
      <c r="D128" s="11">
        <f t="shared" si="3"/>
        <v>850</v>
      </c>
      <c r="E128" s="11">
        <f t="shared" si="4"/>
        <v>0</v>
      </c>
      <c r="F128" s="11">
        <f t="shared" si="5"/>
        <v>-170000000</v>
      </c>
      <c r="G128" s="11" t="s">
        <v>158</v>
      </c>
    </row>
    <row r="129" spans="1:11">
      <c r="A129" s="11" t="s">
        <v>601</v>
      </c>
      <c r="B129" s="3">
        <v>-15618</v>
      </c>
      <c r="C129" s="11">
        <v>1</v>
      </c>
      <c r="D129" s="11">
        <f t="shared" si="3"/>
        <v>848</v>
      </c>
      <c r="E129" s="11">
        <f t="shared" si="4"/>
        <v>0</v>
      </c>
      <c r="F129" s="11">
        <f>B129*(D129-E129)</f>
        <v>-13244064</v>
      </c>
      <c r="G129" s="11" t="s">
        <v>602</v>
      </c>
      <c r="K129" t="s">
        <v>25</v>
      </c>
    </row>
    <row r="130" spans="1:11">
      <c r="A130" s="11" t="s">
        <v>603</v>
      </c>
      <c r="B130" s="3">
        <v>-200000</v>
      </c>
      <c r="C130" s="11">
        <v>1</v>
      </c>
      <c r="D130" s="11">
        <f t="shared" ref="D130:D185" si="6">D131+C130</f>
        <v>847</v>
      </c>
      <c r="E130" s="11">
        <f t="shared" si="4"/>
        <v>0</v>
      </c>
      <c r="F130" s="11">
        <f t="shared" si="5"/>
        <v>-169400000</v>
      </c>
      <c r="G130" s="11" t="s">
        <v>502</v>
      </c>
    </row>
    <row r="131" spans="1:11">
      <c r="A131" s="11" t="s">
        <v>605</v>
      </c>
      <c r="B131" s="3">
        <v>-200000</v>
      </c>
      <c r="C131" s="11">
        <v>1</v>
      </c>
      <c r="D131" s="11">
        <f t="shared" si="6"/>
        <v>846</v>
      </c>
      <c r="E131" s="11">
        <f t="shared" ref="E131:E248" si="7">IF(B131&gt;0,1,0)</f>
        <v>0</v>
      </c>
      <c r="F131" s="11">
        <f t="shared" si="5"/>
        <v>-169200000</v>
      </c>
      <c r="G131" s="11" t="s">
        <v>606</v>
      </c>
    </row>
    <row r="132" spans="1:11">
      <c r="A132" s="11" t="s">
        <v>607</v>
      </c>
      <c r="B132" s="3">
        <v>-390000</v>
      </c>
      <c r="C132" s="11">
        <v>0</v>
      </c>
      <c r="D132" s="11">
        <f t="shared" si="6"/>
        <v>845</v>
      </c>
      <c r="E132" s="11">
        <f t="shared" si="7"/>
        <v>0</v>
      </c>
      <c r="F132" s="11">
        <f t="shared" si="5"/>
        <v>-329550000</v>
      </c>
      <c r="G132" s="11" t="s">
        <v>608</v>
      </c>
    </row>
    <row r="133" spans="1:11">
      <c r="A133" s="11" t="s">
        <v>607</v>
      </c>
      <c r="B133" s="3">
        <v>-24500</v>
      </c>
      <c r="C133" s="11">
        <v>1</v>
      </c>
      <c r="D133" s="11">
        <f t="shared" si="6"/>
        <v>845</v>
      </c>
      <c r="E133" s="11">
        <f t="shared" si="7"/>
        <v>0</v>
      </c>
      <c r="F133" s="11">
        <f t="shared" si="5"/>
        <v>-20702500</v>
      </c>
      <c r="G133" s="11" t="s">
        <v>609</v>
      </c>
    </row>
    <row r="134" spans="1:11">
      <c r="A134" s="11" t="s">
        <v>610</v>
      </c>
      <c r="B134" s="3">
        <v>-95000</v>
      </c>
      <c r="C134" s="11">
        <v>4</v>
      </c>
      <c r="D134" s="11">
        <f t="shared" si="6"/>
        <v>844</v>
      </c>
      <c r="E134" s="11">
        <f t="shared" si="7"/>
        <v>0</v>
      </c>
      <c r="F134" s="11">
        <f t="shared" si="5"/>
        <v>-80180000</v>
      </c>
      <c r="G134" s="11" t="s">
        <v>459</v>
      </c>
    </row>
    <row r="135" spans="1:11">
      <c r="A135" s="11" t="s">
        <v>612</v>
      </c>
      <c r="B135" s="3">
        <v>-200000</v>
      </c>
      <c r="C135" s="11">
        <v>2</v>
      </c>
      <c r="D135" s="11">
        <f t="shared" si="6"/>
        <v>840</v>
      </c>
      <c r="E135" s="11">
        <f t="shared" si="7"/>
        <v>0</v>
      </c>
      <c r="F135" s="11">
        <f t="shared" si="5"/>
        <v>-168000000</v>
      </c>
      <c r="G135" s="11" t="s">
        <v>613</v>
      </c>
    </row>
    <row r="136" spans="1:11">
      <c r="A136" s="11" t="s">
        <v>615</v>
      </c>
      <c r="B136" s="3">
        <v>50000000</v>
      </c>
      <c r="C136" s="11">
        <v>1</v>
      </c>
      <c r="D136" s="11">
        <f t="shared" si="6"/>
        <v>838</v>
      </c>
      <c r="E136" s="11">
        <f t="shared" si="7"/>
        <v>1</v>
      </c>
      <c r="F136" s="11">
        <f t="shared" si="5"/>
        <v>41850000000</v>
      </c>
      <c r="G136" s="11" t="s">
        <v>616</v>
      </c>
    </row>
    <row r="137" spans="1:11">
      <c r="A137" s="11" t="s">
        <v>621</v>
      </c>
      <c r="B137" s="3">
        <v>12000000</v>
      </c>
      <c r="C137" s="11">
        <v>2</v>
      </c>
      <c r="D137" s="11">
        <f t="shared" si="6"/>
        <v>837</v>
      </c>
      <c r="E137" s="11">
        <f t="shared" si="7"/>
        <v>1</v>
      </c>
      <c r="F137" s="11">
        <f t="shared" si="5"/>
        <v>10032000000</v>
      </c>
      <c r="G137" s="11" t="s">
        <v>616</v>
      </c>
    </row>
    <row r="138" spans="1:11">
      <c r="A138" s="11" t="s">
        <v>623</v>
      </c>
      <c r="B138" s="3">
        <v>2000000</v>
      </c>
      <c r="C138" s="11">
        <v>1</v>
      </c>
      <c r="D138" s="11">
        <f t="shared" si="6"/>
        <v>835</v>
      </c>
      <c r="E138" s="11">
        <f t="shared" si="7"/>
        <v>1</v>
      </c>
      <c r="F138" s="11">
        <f t="shared" si="5"/>
        <v>1668000000</v>
      </c>
      <c r="G138" s="11" t="s">
        <v>625</v>
      </c>
    </row>
    <row r="139" spans="1:11">
      <c r="A139" s="11" t="s">
        <v>627</v>
      </c>
      <c r="B139" s="3">
        <v>87538</v>
      </c>
      <c r="C139" s="11">
        <v>13</v>
      </c>
      <c r="D139" s="11">
        <f t="shared" si="6"/>
        <v>834</v>
      </c>
      <c r="E139" s="11">
        <f t="shared" si="7"/>
        <v>1</v>
      </c>
      <c r="F139" s="11">
        <f t="shared" si="5"/>
        <v>72919154</v>
      </c>
      <c r="G139" s="11" t="s">
        <v>375</v>
      </c>
    </row>
    <row r="140" spans="1:11">
      <c r="A140" s="11" t="s">
        <v>649</v>
      </c>
      <c r="B140" s="3">
        <v>-3000900</v>
      </c>
      <c r="C140" s="11">
        <v>1</v>
      </c>
      <c r="D140" s="11">
        <f t="shared" si="6"/>
        <v>821</v>
      </c>
      <c r="E140" s="11">
        <f t="shared" si="7"/>
        <v>0</v>
      </c>
      <c r="F140" s="11">
        <f t="shared" si="5"/>
        <v>-2463738900</v>
      </c>
      <c r="G140" s="11" t="s">
        <v>650</v>
      </c>
    </row>
    <row r="141" spans="1:11">
      <c r="A141" s="11" t="s">
        <v>666</v>
      </c>
      <c r="B141" s="3">
        <v>-3000900</v>
      </c>
      <c r="C141" s="11">
        <v>17</v>
      </c>
      <c r="D141" s="11">
        <f t="shared" si="6"/>
        <v>820</v>
      </c>
      <c r="E141" s="11">
        <f t="shared" si="7"/>
        <v>0</v>
      </c>
      <c r="F141" s="11">
        <f t="shared" si="5"/>
        <v>-2460738000</v>
      </c>
      <c r="G141" s="11" t="s">
        <v>650</v>
      </c>
      <c r="K141" t="s">
        <v>25</v>
      </c>
    </row>
    <row r="142" spans="1:11">
      <c r="A142" s="11" t="s">
        <v>630</v>
      </c>
      <c r="B142" s="3">
        <v>602025</v>
      </c>
      <c r="C142" s="11">
        <v>0</v>
      </c>
      <c r="D142" s="11">
        <f t="shared" si="6"/>
        <v>803</v>
      </c>
      <c r="E142" s="11">
        <f t="shared" si="7"/>
        <v>1</v>
      </c>
      <c r="F142" s="11">
        <f t="shared" si="5"/>
        <v>482824050</v>
      </c>
      <c r="G142" s="11" t="s">
        <v>668</v>
      </c>
    </row>
    <row r="143" spans="1:11">
      <c r="A143" s="11" t="s">
        <v>630</v>
      </c>
      <c r="B143" s="3">
        <v>-46000000</v>
      </c>
      <c r="C143" s="11">
        <v>31</v>
      </c>
      <c r="D143" s="11">
        <f t="shared" si="6"/>
        <v>803</v>
      </c>
      <c r="E143" s="11">
        <f t="shared" si="7"/>
        <v>0</v>
      </c>
      <c r="F143" s="11">
        <f t="shared" si="5"/>
        <v>-36938000000</v>
      </c>
      <c r="G143" s="11" t="s">
        <v>671</v>
      </c>
    </row>
    <row r="144" spans="1:11">
      <c r="A144" s="11" t="s">
        <v>631</v>
      </c>
      <c r="B144" s="3">
        <v>154107</v>
      </c>
      <c r="C144" s="11">
        <v>1</v>
      </c>
      <c r="D144" s="11">
        <f t="shared" si="6"/>
        <v>772</v>
      </c>
      <c r="E144" s="11">
        <f t="shared" si="7"/>
        <v>1</v>
      </c>
      <c r="F144" s="11">
        <f t="shared" si="5"/>
        <v>118816497</v>
      </c>
      <c r="G144" s="11" t="s">
        <v>694</v>
      </c>
    </row>
    <row r="145" spans="1:11">
      <c r="A145" s="11" t="s">
        <v>700</v>
      </c>
      <c r="B145" s="3">
        <v>3000000</v>
      </c>
      <c r="C145" s="11">
        <v>3</v>
      </c>
      <c r="D145" s="11">
        <f t="shared" si="6"/>
        <v>771</v>
      </c>
      <c r="E145" s="11">
        <f t="shared" si="7"/>
        <v>1</v>
      </c>
      <c r="F145" s="11">
        <f t="shared" si="5"/>
        <v>2310000000</v>
      </c>
      <c r="G145" s="11" t="s">
        <v>701</v>
      </c>
    </row>
    <row r="146" spans="1:11">
      <c r="A146" s="11" t="s">
        <v>702</v>
      </c>
      <c r="B146" s="3">
        <v>-200000</v>
      </c>
      <c r="C146" s="11">
        <v>5</v>
      </c>
      <c r="D146" s="11">
        <f t="shared" si="6"/>
        <v>768</v>
      </c>
      <c r="E146" s="11">
        <f t="shared" si="7"/>
        <v>0</v>
      </c>
      <c r="F146" s="11">
        <f t="shared" si="5"/>
        <v>-153600000</v>
      </c>
      <c r="G146" s="11" t="s">
        <v>158</v>
      </c>
    </row>
    <row r="147" spans="1:11">
      <c r="A147" s="11" t="s">
        <v>703</v>
      </c>
      <c r="B147" s="3">
        <v>-200000</v>
      </c>
      <c r="C147" s="11">
        <v>1</v>
      </c>
      <c r="D147" s="11">
        <f t="shared" si="6"/>
        <v>763</v>
      </c>
      <c r="E147" s="11">
        <f t="shared" si="7"/>
        <v>0</v>
      </c>
      <c r="F147" s="11">
        <f t="shared" si="5"/>
        <v>-152600000</v>
      </c>
      <c r="G147" s="11" t="s">
        <v>158</v>
      </c>
      <c r="K147" t="s">
        <v>25</v>
      </c>
    </row>
    <row r="148" spans="1:11">
      <c r="A148" s="11" t="s">
        <v>704</v>
      </c>
      <c r="B148" s="3">
        <v>-200000</v>
      </c>
      <c r="C148" s="11">
        <v>4</v>
      </c>
      <c r="D148" s="11">
        <f t="shared" si="6"/>
        <v>762</v>
      </c>
      <c r="E148" s="11">
        <f t="shared" si="7"/>
        <v>0</v>
      </c>
      <c r="F148" s="11">
        <f t="shared" si="5"/>
        <v>-152400000</v>
      </c>
      <c r="G148" s="11" t="s">
        <v>158</v>
      </c>
    </row>
    <row r="149" spans="1:11">
      <c r="A149" s="11" t="s">
        <v>634</v>
      </c>
      <c r="B149" s="3">
        <v>-200000</v>
      </c>
      <c r="C149" s="11">
        <v>1</v>
      </c>
      <c r="D149" s="11">
        <f t="shared" si="6"/>
        <v>758</v>
      </c>
      <c r="E149" s="11">
        <f t="shared" si="7"/>
        <v>0</v>
      </c>
      <c r="F149" s="11">
        <f t="shared" si="5"/>
        <v>-151600000</v>
      </c>
      <c r="G149" s="11" t="s">
        <v>158</v>
      </c>
    </row>
    <row r="150" spans="1:11">
      <c r="A150" s="11" t="s">
        <v>710</v>
      </c>
      <c r="B150" s="3">
        <v>24073400</v>
      </c>
      <c r="C150" s="11">
        <v>2</v>
      </c>
      <c r="D150" s="11">
        <f t="shared" si="6"/>
        <v>757</v>
      </c>
      <c r="E150" s="11">
        <f t="shared" si="7"/>
        <v>1</v>
      </c>
      <c r="F150" s="11">
        <f t="shared" si="5"/>
        <v>18199490400</v>
      </c>
      <c r="G150" s="11" t="s">
        <v>711</v>
      </c>
    </row>
    <row r="151" spans="1:11">
      <c r="A151" s="11" t="s">
        <v>719</v>
      </c>
      <c r="B151" s="3">
        <v>-200000</v>
      </c>
      <c r="C151" s="11">
        <v>6</v>
      </c>
      <c r="D151" s="11">
        <f t="shared" si="6"/>
        <v>755</v>
      </c>
      <c r="E151" s="11">
        <f t="shared" si="7"/>
        <v>0</v>
      </c>
      <c r="F151" s="11">
        <f t="shared" si="5"/>
        <v>-151000000</v>
      </c>
      <c r="G151" s="11" t="s">
        <v>158</v>
      </c>
    </row>
    <row r="152" spans="1:11">
      <c r="A152" s="11" t="s">
        <v>720</v>
      </c>
      <c r="B152" s="3">
        <v>-30000000</v>
      </c>
      <c r="C152" s="11">
        <v>1</v>
      </c>
      <c r="D152" s="11">
        <f t="shared" si="6"/>
        <v>749</v>
      </c>
      <c r="E152" s="11">
        <f t="shared" si="7"/>
        <v>0</v>
      </c>
      <c r="F152" s="11">
        <f t="shared" si="5"/>
        <v>-22470000000</v>
      </c>
      <c r="G152" s="11" t="s">
        <v>721</v>
      </c>
    </row>
    <row r="153" spans="1:11">
      <c r="A153" s="11" t="s">
        <v>728</v>
      </c>
      <c r="B153" s="3">
        <v>-52000</v>
      </c>
      <c r="C153" s="11">
        <v>0</v>
      </c>
      <c r="D153" s="11">
        <f t="shared" si="6"/>
        <v>748</v>
      </c>
      <c r="E153" s="11">
        <f t="shared" si="7"/>
        <v>0</v>
      </c>
      <c r="F153" s="11">
        <f t="shared" si="5"/>
        <v>-38896000</v>
      </c>
      <c r="G153" s="11" t="s">
        <v>729</v>
      </c>
    </row>
    <row r="154" spans="1:11">
      <c r="A154" s="11" t="s">
        <v>728</v>
      </c>
      <c r="B154" s="3">
        <v>-136000</v>
      </c>
      <c r="C154" s="11">
        <v>5</v>
      </c>
      <c r="D154" s="11">
        <f t="shared" si="6"/>
        <v>748</v>
      </c>
      <c r="E154" s="11">
        <f t="shared" si="7"/>
        <v>0</v>
      </c>
      <c r="F154" s="11">
        <f t="shared" si="5"/>
        <v>-101728000</v>
      </c>
      <c r="G154" s="11" t="s">
        <v>730</v>
      </c>
    </row>
    <row r="155" spans="1:11">
      <c r="A155" s="11" t="s">
        <v>732</v>
      </c>
      <c r="B155" s="3">
        <v>3000000</v>
      </c>
      <c r="C155" s="11">
        <v>1</v>
      </c>
      <c r="D155" s="11">
        <f t="shared" si="6"/>
        <v>743</v>
      </c>
      <c r="E155" s="11">
        <f t="shared" si="7"/>
        <v>1</v>
      </c>
      <c r="F155" s="11">
        <f t="shared" si="5"/>
        <v>2226000000</v>
      </c>
      <c r="G155" s="11" t="s">
        <v>733</v>
      </c>
    </row>
    <row r="156" spans="1:11">
      <c r="A156" s="11" t="s">
        <v>632</v>
      </c>
      <c r="B156" s="3">
        <v>189103</v>
      </c>
      <c r="C156" s="11">
        <v>0</v>
      </c>
      <c r="D156" s="11">
        <f t="shared" si="6"/>
        <v>742</v>
      </c>
      <c r="E156" s="11">
        <f t="shared" si="7"/>
        <v>1</v>
      </c>
      <c r="F156" s="11">
        <f t="shared" si="5"/>
        <v>140125323</v>
      </c>
      <c r="G156" s="11" t="s">
        <v>734</v>
      </c>
    </row>
    <row r="157" spans="1:11">
      <c r="A157" s="11" t="s">
        <v>632</v>
      </c>
      <c r="B157" s="3">
        <v>24227700</v>
      </c>
      <c r="C157" s="11">
        <v>8</v>
      </c>
      <c r="D157" s="11">
        <f t="shared" si="6"/>
        <v>742</v>
      </c>
      <c r="E157" s="11">
        <f t="shared" si="7"/>
        <v>1</v>
      </c>
      <c r="F157" s="11">
        <f t="shared" si="5"/>
        <v>17952725700</v>
      </c>
      <c r="G157" s="11" t="s">
        <v>735</v>
      </c>
    </row>
    <row r="158" spans="1:11">
      <c r="A158" s="11" t="s">
        <v>753</v>
      </c>
      <c r="B158" s="3">
        <v>24295200</v>
      </c>
      <c r="C158" s="11">
        <v>0</v>
      </c>
      <c r="D158" s="11">
        <f t="shared" si="6"/>
        <v>734</v>
      </c>
      <c r="E158" s="11">
        <f t="shared" si="7"/>
        <v>1</v>
      </c>
      <c r="F158" s="11">
        <f t="shared" si="5"/>
        <v>17808381600</v>
      </c>
      <c r="G158" s="11" t="s">
        <v>749</v>
      </c>
    </row>
    <row r="159" spans="1:11">
      <c r="A159" s="11" t="s">
        <v>753</v>
      </c>
      <c r="B159" s="3">
        <v>-201000</v>
      </c>
      <c r="C159" s="11">
        <v>5</v>
      </c>
      <c r="D159" s="11">
        <f t="shared" si="6"/>
        <v>734</v>
      </c>
      <c r="E159" s="11">
        <f t="shared" si="7"/>
        <v>0</v>
      </c>
      <c r="F159" s="11">
        <f t="shared" si="5"/>
        <v>-147534000</v>
      </c>
      <c r="G159" s="11" t="s">
        <v>756</v>
      </c>
    </row>
    <row r="160" spans="1:11">
      <c r="A160" s="11" t="s">
        <v>757</v>
      </c>
      <c r="B160" s="3">
        <v>-200000</v>
      </c>
      <c r="C160" s="11">
        <v>3</v>
      </c>
      <c r="D160" s="11">
        <f t="shared" si="6"/>
        <v>729</v>
      </c>
      <c r="E160" s="11">
        <f t="shared" si="7"/>
        <v>0</v>
      </c>
      <c r="F160" s="11">
        <f t="shared" si="5"/>
        <v>-145800000</v>
      </c>
      <c r="G160" s="11" t="s">
        <v>758</v>
      </c>
    </row>
    <row r="161" spans="1:7">
      <c r="A161" s="11" t="s">
        <v>764</v>
      </c>
      <c r="B161" s="3">
        <v>-200000</v>
      </c>
      <c r="C161" s="11">
        <v>4</v>
      </c>
      <c r="D161" s="11">
        <f t="shared" si="6"/>
        <v>726</v>
      </c>
      <c r="E161" s="11">
        <f t="shared" si="7"/>
        <v>0</v>
      </c>
      <c r="F161" s="11">
        <f t="shared" si="5"/>
        <v>-145200000</v>
      </c>
      <c r="G161" s="11" t="s">
        <v>758</v>
      </c>
    </row>
    <row r="162" spans="1:7">
      <c r="A162" s="11" t="s">
        <v>766</v>
      </c>
      <c r="B162" s="3">
        <v>-200000</v>
      </c>
      <c r="C162" s="11">
        <v>3</v>
      </c>
      <c r="D162" s="11">
        <f t="shared" si="6"/>
        <v>722</v>
      </c>
      <c r="E162" s="11">
        <f t="shared" si="7"/>
        <v>0</v>
      </c>
      <c r="F162" s="11">
        <f t="shared" si="5"/>
        <v>-144400000</v>
      </c>
      <c r="G162" s="11" t="s">
        <v>758</v>
      </c>
    </row>
    <row r="163" spans="1:7">
      <c r="A163" s="11" t="s">
        <v>767</v>
      </c>
      <c r="B163" s="3">
        <v>-200000</v>
      </c>
      <c r="C163" s="11">
        <v>7</v>
      </c>
      <c r="D163" s="11">
        <f t="shared" si="6"/>
        <v>719</v>
      </c>
      <c r="E163" s="11">
        <f t="shared" si="7"/>
        <v>0</v>
      </c>
      <c r="F163" s="11">
        <f t="shared" si="5"/>
        <v>-143800000</v>
      </c>
      <c r="G163" s="11" t="s">
        <v>758</v>
      </c>
    </row>
    <row r="164" spans="1:7">
      <c r="A164" s="11" t="s">
        <v>633</v>
      </c>
      <c r="B164" s="3">
        <v>457674</v>
      </c>
      <c r="C164" s="11">
        <v>3</v>
      </c>
      <c r="D164" s="11">
        <f t="shared" si="6"/>
        <v>712</v>
      </c>
      <c r="E164" s="11">
        <f t="shared" si="7"/>
        <v>1</v>
      </c>
      <c r="F164" s="11">
        <f t="shared" si="5"/>
        <v>325406214</v>
      </c>
      <c r="G164" s="11" t="s">
        <v>771</v>
      </c>
    </row>
    <row r="165" spans="1:7">
      <c r="A165" s="11" t="s">
        <v>776</v>
      </c>
      <c r="B165" s="3">
        <v>2700000</v>
      </c>
      <c r="C165" s="11">
        <v>0</v>
      </c>
      <c r="D165" s="11">
        <f t="shared" si="6"/>
        <v>709</v>
      </c>
      <c r="E165" s="11">
        <f t="shared" si="7"/>
        <v>1</v>
      </c>
      <c r="F165" s="11">
        <f t="shared" si="5"/>
        <v>1911600000</v>
      </c>
      <c r="G165" s="11" t="s">
        <v>777</v>
      </c>
    </row>
    <row r="166" spans="1:7">
      <c r="A166" s="11" t="s">
        <v>776</v>
      </c>
      <c r="B166" s="3">
        <v>2500000</v>
      </c>
      <c r="C166" s="11">
        <v>7</v>
      </c>
      <c r="D166" s="11">
        <f t="shared" si="6"/>
        <v>709</v>
      </c>
      <c r="E166" s="11">
        <f t="shared" si="7"/>
        <v>1</v>
      </c>
      <c r="F166" s="11">
        <f t="shared" si="5"/>
        <v>1770000000</v>
      </c>
      <c r="G166" s="11" t="s">
        <v>778</v>
      </c>
    </row>
    <row r="167" spans="1:7">
      <c r="A167" s="11" t="s">
        <v>790</v>
      </c>
      <c r="B167" s="3">
        <v>-200000</v>
      </c>
      <c r="C167" s="11">
        <v>2</v>
      </c>
      <c r="D167" s="11">
        <f t="shared" si="6"/>
        <v>702</v>
      </c>
      <c r="E167" s="11">
        <f t="shared" si="7"/>
        <v>0</v>
      </c>
      <c r="F167" s="11">
        <f t="shared" si="5"/>
        <v>-140400000</v>
      </c>
      <c r="G167" s="11" t="s">
        <v>502</v>
      </c>
    </row>
    <row r="168" spans="1:7">
      <c r="A168" s="11" t="s">
        <v>792</v>
      </c>
      <c r="B168" s="3">
        <v>-200000</v>
      </c>
      <c r="C168" s="11">
        <v>6</v>
      </c>
      <c r="D168" s="11">
        <f t="shared" si="6"/>
        <v>700</v>
      </c>
      <c r="E168" s="11">
        <f t="shared" si="7"/>
        <v>0</v>
      </c>
      <c r="F168" s="11">
        <f t="shared" si="5"/>
        <v>-140000000</v>
      </c>
      <c r="G168" s="11" t="s">
        <v>502</v>
      </c>
    </row>
    <row r="169" spans="1:7">
      <c r="A169" s="11" t="s">
        <v>794</v>
      </c>
      <c r="B169" s="3">
        <v>-200000</v>
      </c>
      <c r="C169" s="11">
        <v>3</v>
      </c>
      <c r="D169" s="11">
        <f t="shared" si="6"/>
        <v>694</v>
      </c>
      <c r="E169" s="11">
        <f t="shared" si="7"/>
        <v>0</v>
      </c>
      <c r="F169" s="11">
        <f t="shared" si="5"/>
        <v>-138800000</v>
      </c>
      <c r="G169" s="11" t="s">
        <v>502</v>
      </c>
    </row>
    <row r="170" spans="1:7">
      <c r="A170" s="11" t="s">
        <v>799</v>
      </c>
      <c r="B170" s="3">
        <v>-200000</v>
      </c>
      <c r="C170" s="11">
        <v>0</v>
      </c>
      <c r="D170" s="11">
        <f t="shared" si="6"/>
        <v>691</v>
      </c>
      <c r="E170" s="11">
        <f t="shared" si="7"/>
        <v>0</v>
      </c>
      <c r="F170" s="11">
        <f t="shared" si="5"/>
        <v>-138200000</v>
      </c>
      <c r="G170" s="11" t="s">
        <v>502</v>
      </c>
    </row>
    <row r="171" spans="1:7">
      <c r="A171" s="11" t="s">
        <v>799</v>
      </c>
      <c r="B171" s="3">
        <v>3000000</v>
      </c>
      <c r="C171" s="11">
        <v>3</v>
      </c>
      <c r="D171" s="11">
        <f t="shared" si="6"/>
        <v>691</v>
      </c>
      <c r="E171" s="11">
        <f t="shared" si="7"/>
        <v>1</v>
      </c>
      <c r="F171" s="11">
        <f t="shared" si="5"/>
        <v>2070000000</v>
      </c>
      <c r="G171" s="11" t="s">
        <v>800</v>
      </c>
    </row>
    <row r="172" spans="1:7">
      <c r="A172" s="11" t="s">
        <v>801</v>
      </c>
      <c r="B172" s="3">
        <v>-200000</v>
      </c>
      <c r="C172" s="11">
        <v>1</v>
      </c>
      <c r="D172" s="11">
        <f t="shared" si="6"/>
        <v>688</v>
      </c>
      <c r="E172" s="11">
        <f t="shared" si="7"/>
        <v>0</v>
      </c>
      <c r="F172" s="11">
        <f t="shared" si="5"/>
        <v>-137600000</v>
      </c>
      <c r="G172" s="11" t="s">
        <v>158</v>
      </c>
    </row>
    <row r="173" spans="1:7">
      <c r="A173" s="11" t="s">
        <v>801</v>
      </c>
      <c r="B173" s="3">
        <v>3000000</v>
      </c>
      <c r="C173" s="11">
        <v>1</v>
      </c>
      <c r="D173" s="11">
        <f t="shared" si="6"/>
        <v>687</v>
      </c>
      <c r="E173" s="11">
        <f t="shared" si="7"/>
        <v>1</v>
      </c>
      <c r="F173" s="11">
        <f t="shared" si="5"/>
        <v>2058000000</v>
      </c>
      <c r="G173" s="11" t="s">
        <v>803</v>
      </c>
    </row>
    <row r="174" spans="1:7">
      <c r="A174" s="11" t="s">
        <v>802</v>
      </c>
      <c r="B174" s="3">
        <v>2000000</v>
      </c>
      <c r="C174" s="11">
        <v>1</v>
      </c>
      <c r="D174" s="11">
        <f t="shared" si="6"/>
        <v>686</v>
      </c>
      <c r="E174" s="11">
        <f t="shared" si="7"/>
        <v>1</v>
      </c>
      <c r="F174" s="11">
        <f t="shared" si="5"/>
        <v>1370000000</v>
      </c>
      <c r="G174" s="11" t="s">
        <v>804</v>
      </c>
    </row>
    <row r="175" spans="1:7">
      <c r="A175" s="11" t="s">
        <v>802</v>
      </c>
      <c r="B175" s="3">
        <v>1300000</v>
      </c>
      <c r="C175" s="11">
        <v>2</v>
      </c>
      <c r="D175" s="11">
        <f t="shared" si="6"/>
        <v>685</v>
      </c>
      <c r="E175" s="11">
        <f t="shared" si="7"/>
        <v>1</v>
      </c>
      <c r="F175" s="11">
        <f t="shared" si="5"/>
        <v>889200000</v>
      </c>
      <c r="G175" s="11" t="s">
        <v>805</v>
      </c>
    </row>
    <row r="176" spans="1:7">
      <c r="A176" s="11" t="s">
        <v>806</v>
      </c>
      <c r="B176" s="3">
        <v>-200000</v>
      </c>
      <c r="C176" s="11">
        <v>0</v>
      </c>
      <c r="D176" s="11">
        <f t="shared" si="6"/>
        <v>683</v>
      </c>
      <c r="E176" s="11">
        <f t="shared" si="7"/>
        <v>0</v>
      </c>
      <c r="F176" s="11">
        <f t="shared" si="5"/>
        <v>-136600000</v>
      </c>
      <c r="G176" s="11" t="s">
        <v>758</v>
      </c>
    </row>
    <row r="177" spans="1:7">
      <c r="A177" s="11" t="s">
        <v>806</v>
      </c>
      <c r="B177" s="3">
        <v>1700000</v>
      </c>
      <c r="C177" s="11">
        <v>1</v>
      </c>
      <c r="D177" s="11">
        <f t="shared" si="6"/>
        <v>683</v>
      </c>
      <c r="E177" s="11">
        <f t="shared" si="7"/>
        <v>1</v>
      </c>
      <c r="F177" s="11">
        <f t="shared" si="5"/>
        <v>1159400000</v>
      </c>
      <c r="G177" s="11" t="s">
        <v>807</v>
      </c>
    </row>
    <row r="178" spans="1:7">
      <c r="A178" s="11" t="s">
        <v>808</v>
      </c>
      <c r="B178" s="3">
        <v>-200000</v>
      </c>
      <c r="C178" s="11">
        <v>1</v>
      </c>
      <c r="D178" s="11">
        <f t="shared" si="6"/>
        <v>682</v>
      </c>
      <c r="E178" s="11">
        <f t="shared" si="7"/>
        <v>0</v>
      </c>
      <c r="F178" s="11">
        <f t="shared" si="5"/>
        <v>-136400000</v>
      </c>
      <c r="G178" s="11" t="s">
        <v>502</v>
      </c>
    </row>
    <row r="179" spans="1:7">
      <c r="A179" s="11" t="s">
        <v>810</v>
      </c>
      <c r="B179" s="3">
        <v>571492</v>
      </c>
      <c r="C179" s="11">
        <v>3</v>
      </c>
      <c r="D179" s="11">
        <f t="shared" si="6"/>
        <v>681</v>
      </c>
      <c r="E179" s="11">
        <f t="shared" si="7"/>
        <v>1</v>
      </c>
      <c r="F179" s="11">
        <f t="shared" si="5"/>
        <v>388614560</v>
      </c>
      <c r="G179" s="11" t="s">
        <v>242</v>
      </c>
    </row>
    <row r="180" spans="1:7">
      <c r="A180" s="11" t="s">
        <v>815</v>
      </c>
      <c r="B180" s="3">
        <v>3000000</v>
      </c>
      <c r="C180" s="11">
        <v>7</v>
      </c>
      <c r="D180" s="11">
        <f t="shared" si="6"/>
        <v>678</v>
      </c>
      <c r="E180" s="11">
        <f t="shared" si="7"/>
        <v>1</v>
      </c>
      <c r="F180" s="11">
        <f t="shared" si="5"/>
        <v>2031000000</v>
      </c>
      <c r="G180" s="11" t="s">
        <v>818</v>
      </c>
    </row>
    <row r="181" spans="1:7">
      <c r="A181" s="11" t="s">
        <v>827</v>
      </c>
      <c r="B181" s="3">
        <v>2000000</v>
      </c>
      <c r="C181" s="11">
        <v>8</v>
      </c>
      <c r="D181" s="11">
        <f t="shared" si="6"/>
        <v>671</v>
      </c>
      <c r="E181" s="11">
        <f t="shared" si="7"/>
        <v>1</v>
      </c>
      <c r="F181" s="11">
        <f t="shared" si="5"/>
        <v>1340000000</v>
      </c>
      <c r="G181" s="11" t="s">
        <v>828</v>
      </c>
    </row>
    <row r="182" spans="1:7">
      <c r="A182" s="11" t="s">
        <v>839</v>
      </c>
      <c r="B182" s="3">
        <v>-2200700</v>
      </c>
      <c r="C182" s="11">
        <v>12</v>
      </c>
      <c r="D182" s="11">
        <f t="shared" si="6"/>
        <v>663</v>
      </c>
      <c r="E182" s="11">
        <f t="shared" si="7"/>
        <v>0</v>
      </c>
      <c r="F182" s="11">
        <f t="shared" si="5"/>
        <v>-1459064100</v>
      </c>
      <c r="G182" s="11" t="s">
        <v>841</v>
      </c>
    </row>
    <row r="183" spans="1:7">
      <c r="A183" s="11" t="s">
        <v>849</v>
      </c>
      <c r="B183" s="3">
        <v>675087</v>
      </c>
      <c r="C183" s="11">
        <v>30</v>
      </c>
      <c r="D183" s="11">
        <f t="shared" si="6"/>
        <v>651</v>
      </c>
      <c r="E183" s="11">
        <f t="shared" si="7"/>
        <v>1</v>
      </c>
      <c r="F183" s="11">
        <f t="shared" si="5"/>
        <v>438806550</v>
      </c>
      <c r="G183" s="11" t="s">
        <v>264</v>
      </c>
    </row>
    <row r="184" spans="1:7">
      <c r="A184" s="11" t="s">
        <v>885</v>
      </c>
      <c r="B184" s="3">
        <v>677000</v>
      </c>
      <c r="C184" s="11">
        <v>15</v>
      </c>
      <c r="D184" s="11">
        <f>D185+C184</f>
        <v>621</v>
      </c>
      <c r="E184" s="11">
        <f t="shared" si="7"/>
        <v>1</v>
      </c>
      <c r="F184" s="11">
        <f t="shared" si="5"/>
        <v>419740000</v>
      </c>
      <c r="G184" s="11" t="s">
        <v>400</v>
      </c>
    </row>
    <row r="185" spans="1:7">
      <c r="A185" s="11" t="s">
        <v>910</v>
      </c>
      <c r="B185" s="3">
        <v>-10000</v>
      </c>
      <c r="C185" s="11">
        <v>5</v>
      </c>
      <c r="D185" s="11">
        <f t="shared" si="6"/>
        <v>606</v>
      </c>
      <c r="E185" s="11">
        <f t="shared" si="7"/>
        <v>0</v>
      </c>
      <c r="F185" s="11">
        <f t="shared" si="5"/>
        <v>-6060000</v>
      </c>
      <c r="G185" s="11" t="s">
        <v>916</v>
      </c>
    </row>
    <row r="186" spans="1:7">
      <c r="A186" s="11" t="s">
        <v>927</v>
      </c>
      <c r="B186" s="3">
        <v>-80500000</v>
      </c>
      <c r="C186" s="11">
        <v>5</v>
      </c>
      <c r="D186" s="11">
        <f t="shared" ref="D186:D275" si="8">D187+C186</f>
        <v>601</v>
      </c>
      <c r="E186" s="11">
        <f t="shared" si="7"/>
        <v>0</v>
      </c>
      <c r="F186" s="11">
        <f t="shared" si="5"/>
        <v>-48380500000</v>
      </c>
      <c r="G186" s="11" t="s">
        <v>1016</v>
      </c>
    </row>
    <row r="187" spans="1:7">
      <c r="A187" s="11" t="s">
        <v>1015</v>
      </c>
      <c r="B187" s="3">
        <v>-1100000</v>
      </c>
      <c r="C187" s="11">
        <v>0</v>
      </c>
      <c r="D187" s="11">
        <f t="shared" si="8"/>
        <v>596</v>
      </c>
      <c r="E187" s="11">
        <f t="shared" si="7"/>
        <v>0</v>
      </c>
      <c r="F187" s="11">
        <f t="shared" si="5"/>
        <v>-655600000</v>
      </c>
      <c r="G187" s="11" t="s">
        <v>1016</v>
      </c>
    </row>
    <row r="188" spans="1:7">
      <c r="A188" s="11" t="s">
        <v>1015</v>
      </c>
      <c r="B188" s="3">
        <v>3000000</v>
      </c>
      <c r="C188" s="11">
        <v>1</v>
      </c>
      <c r="D188" s="11">
        <f t="shared" si="8"/>
        <v>596</v>
      </c>
      <c r="E188" s="11">
        <f t="shared" si="7"/>
        <v>1</v>
      </c>
      <c r="F188" s="11">
        <f t="shared" si="5"/>
        <v>1785000000</v>
      </c>
      <c r="G188" s="11" t="s">
        <v>1027</v>
      </c>
    </row>
    <row r="189" spans="1:7">
      <c r="A189" s="11" t="s">
        <v>1026</v>
      </c>
      <c r="B189" s="3">
        <v>2000000</v>
      </c>
      <c r="C189" s="11">
        <v>0</v>
      </c>
      <c r="D189" s="11">
        <f t="shared" si="8"/>
        <v>595</v>
      </c>
      <c r="E189" s="11">
        <f t="shared" si="7"/>
        <v>1</v>
      </c>
      <c r="F189" s="11">
        <f t="shared" si="5"/>
        <v>1188000000</v>
      </c>
      <c r="G189" s="11" t="s">
        <v>1027</v>
      </c>
    </row>
    <row r="190" spans="1:7">
      <c r="A190" s="11" t="s">
        <v>1026</v>
      </c>
      <c r="B190" s="3">
        <v>-5000000</v>
      </c>
      <c r="C190" s="11">
        <v>1</v>
      </c>
      <c r="D190" s="11">
        <f t="shared" si="8"/>
        <v>595</v>
      </c>
      <c r="E190" s="11">
        <f t="shared" si="7"/>
        <v>0</v>
      </c>
      <c r="F190" s="11">
        <f t="shared" si="5"/>
        <v>-2975000000</v>
      </c>
      <c r="G190" s="11" t="s">
        <v>1016</v>
      </c>
    </row>
    <row r="191" spans="1:7">
      <c r="A191" s="11" t="s">
        <v>1032</v>
      </c>
      <c r="B191" s="3">
        <v>483248</v>
      </c>
      <c r="C191" s="11">
        <v>4</v>
      </c>
      <c r="D191" s="11">
        <f t="shared" si="8"/>
        <v>594</v>
      </c>
      <c r="E191" s="11">
        <f t="shared" si="7"/>
        <v>1</v>
      </c>
      <c r="F191" s="11">
        <f t="shared" si="5"/>
        <v>286566064</v>
      </c>
      <c r="G191" s="11" t="s">
        <v>1034</v>
      </c>
    </row>
    <row r="192" spans="1:7">
      <c r="A192" s="11" t="s">
        <v>1060</v>
      </c>
      <c r="B192" s="3">
        <v>-115300</v>
      </c>
      <c r="C192" s="11">
        <v>4</v>
      </c>
      <c r="D192" s="11">
        <f t="shared" si="8"/>
        <v>590</v>
      </c>
      <c r="E192" s="11">
        <f t="shared" si="7"/>
        <v>0</v>
      </c>
      <c r="F192" s="11">
        <f t="shared" si="5"/>
        <v>-68027000</v>
      </c>
      <c r="G192" s="11" t="s">
        <v>1061</v>
      </c>
    </row>
    <row r="193" spans="1:7">
      <c r="A193" s="11" t="s">
        <v>1071</v>
      </c>
      <c r="B193" s="3">
        <v>90000000</v>
      </c>
      <c r="C193" s="11">
        <v>7</v>
      </c>
      <c r="D193" s="11">
        <f t="shared" si="8"/>
        <v>586</v>
      </c>
      <c r="E193" s="11">
        <f t="shared" si="7"/>
        <v>1</v>
      </c>
      <c r="F193" s="11">
        <f t="shared" si="5"/>
        <v>52650000000</v>
      </c>
      <c r="G193" s="11" t="s">
        <v>1072</v>
      </c>
    </row>
    <row r="194" spans="1:7">
      <c r="A194" s="11" t="s">
        <v>1075</v>
      </c>
      <c r="B194" s="3">
        <v>52000000</v>
      </c>
      <c r="C194" s="11">
        <v>0</v>
      </c>
      <c r="D194" s="11">
        <f t="shared" si="8"/>
        <v>579</v>
      </c>
      <c r="E194" s="11">
        <f t="shared" si="7"/>
        <v>1</v>
      </c>
      <c r="F194" s="11">
        <f t="shared" si="5"/>
        <v>30056000000</v>
      </c>
      <c r="G194" s="11" t="s">
        <v>1080</v>
      </c>
    </row>
    <row r="195" spans="1:7">
      <c r="A195" s="11" t="s">
        <v>1075</v>
      </c>
      <c r="B195" s="3">
        <v>25000000</v>
      </c>
      <c r="C195" s="11">
        <v>0</v>
      </c>
      <c r="D195" s="11">
        <f t="shared" si="8"/>
        <v>579</v>
      </c>
      <c r="E195" s="11">
        <f t="shared" si="7"/>
        <v>1</v>
      </c>
      <c r="F195" s="99">
        <f t="shared" si="5"/>
        <v>14450000000</v>
      </c>
      <c r="G195" s="11" t="s">
        <v>1081</v>
      </c>
    </row>
    <row r="196" spans="1:7">
      <c r="A196" s="11" t="s">
        <v>1075</v>
      </c>
      <c r="B196" s="3">
        <v>-168000000</v>
      </c>
      <c r="C196" s="11">
        <v>7</v>
      </c>
      <c r="D196" s="99">
        <f t="shared" si="8"/>
        <v>579</v>
      </c>
      <c r="E196" s="99">
        <f t="shared" si="7"/>
        <v>0</v>
      </c>
      <c r="F196" s="99">
        <f t="shared" si="5"/>
        <v>-97272000000</v>
      </c>
      <c r="G196" s="11" t="s">
        <v>1082</v>
      </c>
    </row>
    <row r="197" spans="1:7">
      <c r="A197" s="11" t="s">
        <v>1128</v>
      </c>
      <c r="B197" s="3">
        <v>-165500</v>
      </c>
      <c r="C197" s="11">
        <v>4</v>
      </c>
      <c r="D197" s="99">
        <f t="shared" si="8"/>
        <v>572</v>
      </c>
      <c r="E197" s="99">
        <f t="shared" si="7"/>
        <v>0</v>
      </c>
      <c r="F197" s="99">
        <f t="shared" si="5"/>
        <v>-94666000</v>
      </c>
      <c r="G197" s="11" t="s">
        <v>1129</v>
      </c>
    </row>
    <row r="198" spans="1:7">
      <c r="A198" s="99" t="s">
        <v>1130</v>
      </c>
      <c r="B198" s="113">
        <v>-200000</v>
      </c>
      <c r="C198" s="99">
        <v>0</v>
      </c>
      <c r="D198" s="99">
        <f t="shared" si="8"/>
        <v>568</v>
      </c>
      <c r="E198" s="99">
        <f t="shared" si="7"/>
        <v>0</v>
      </c>
      <c r="F198" s="99">
        <f t="shared" si="5"/>
        <v>-113600000</v>
      </c>
      <c r="G198" s="99" t="s">
        <v>1131</v>
      </c>
    </row>
    <row r="199" spans="1:7">
      <c r="A199" s="99" t="s">
        <v>1130</v>
      </c>
      <c r="B199" s="113">
        <v>-46981</v>
      </c>
      <c r="C199" s="99">
        <v>3</v>
      </c>
      <c r="D199" s="99">
        <f t="shared" si="8"/>
        <v>568</v>
      </c>
      <c r="E199" s="99">
        <f t="shared" si="7"/>
        <v>0</v>
      </c>
      <c r="F199" s="99">
        <f t="shared" si="5"/>
        <v>-26685208</v>
      </c>
      <c r="G199" s="99" t="s">
        <v>870</v>
      </c>
    </row>
    <row r="200" spans="1:7">
      <c r="A200" s="99" t="s">
        <v>1140</v>
      </c>
      <c r="B200" s="113">
        <v>-4650</v>
      </c>
      <c r="C200" s="99">
        <v>2</v>
      </c>
      <c r="D200" s="99">
        <f t="shared" si="8"/>
        <v>565</v>
      </c>
      <c r="E200" s="99">
        <f t="shared" si="7"/>
        <v>0</v>
      </c>
      <c r="F200" s="99">
        <f t="shared" si="5"/>
        <v>-2627250</v>
      </c>
      <c r="G200" s="99" t="s">
        <v>870</v>
      </c>
    </row>
    <row r="201" spans="1:7">
      <c r="A201" s="99" t="s">
        <v>1142</v>
      </c>
      <c r="B201" s="113">
        <v>159828</v>
      </c>
      <c r="C201" s="99">
        <v>3</v>
      </c>
      <c r="D201" s="99">
        <f t="shared" si="8"/>
        <v>563</v>
      </c>
      <c r="E201" s="99">
        <f t="shared" si="7"/>
        <v>1</v>
      </c>
      <c r="F201" s="99">
        <f t="shared" si="5"/>
        <v>89823336</v>
      </c>
      <c r="G201" s="99" t="s">
        <v>510</v>
      </c>
    </row>
    <row r="202" spans="1:7">
      <c r="A202" s="99" t="s">
        <v>1153</v>
      </c>
      <c r="B202" s="113">
        <v>-300500</v>
      </c>
      <c r="C202" s="99">
        <v>0</v>
      </c>
      <c r="D202" s="99">
        <f t="shared" si="8"/>
        <v>560</v>
      </c>
      <c r="E202" s="99">
        <f t="shared" si="7"/>
        <v>0</v>
      </c>
      <c r="F202" s="99">
        <f t="shared" si="5"/>
        <v>-168280000</v>
      </c>
      <c r="G202" s="99" t="s">
        <v>1157</v>
      </c>
    </row>
    <row r="203" spans="1:7">
      <c r="A203" s="99" t="s">
        <v>1153</v>
      </c>
      <c r="B203" s="113">
        <v>6000000</v>
      </c>
      <c r="C203" s="99">
        <v>2</v>
      </c>
      <c r="D203" s="99">
        <f t="shared" si="8"/>
        <v>560</v>
      </c>
      <c r="E203" s="99">
        <f t="shared" si="7"/>
        <v>1</v>
      </c>
      <c r="F203" s="99">
        <f t="shared" si="5"/>
        <v>3354000000</v>
      </c>
      <c r="G203" s="99" t="s">
        <v>1158</v>
      </c>
    </row>
    <row r="204" spans="1:7">
      <c r="A204" s="99" t="s">
        <v>1162</v>
      </c>
      <c r="B204" s="113">
        <v>-685000</v>
      </c>
      <c r="C204" s="99">
        <v>1</v>
      </c>
      <c r="D204" s="99">
        <f t="shared" si="8"/>
        <v>558</v>
      </c>
      <c r="E204" s="99">
        <f t="shared" si="7"/>
        <v>0</v>
      </c>
      <c r="F204" s="99">
        <f t="shared" si="5"/>
        <v>-382230000</v>
      </c>
      <c r="G204" s="99" t="s">
        <v>1163</v>
      </c>
    </row>
    <row r="205" spans="1:7">
      <c r="A205" s="99" t="s">
        <v>1164</v>
      </c>
      <c r="B205" s="113">
        <v>-3000000</v>
      </c>
      <c r="C205" s="99">
        <v>1</v>
      </c>
      <c r="D205" s="99">
        <f t="shared" si="8"/>
        <v>557</v>
      </c>
      <c r="E205" s="99">
        <f t="shared" si="7"/>
        <v>0</v>
      </c>
      <c r="F205" s="99">
        <f t="shared" si="5"/>
        <v>-1671000000</v>
      </c>
      <c r="G205" s="99" t="s">
        <v>723</v>
      </c>
    </row>
    <row r="206" spans="1:7">
      <c r="A206" s="99" t="s">
        <v>1169</v>
      </c>
      <c r="B206" s="113">
        <v>-156000</v>
      </c>
      <c r="C206" s="99">
        <v>1</v>
      </c>
      <c r="D206" s="99">
        <f t="shared" si="8"/>
        <v>556</v>
      </c>
      <c r="E206" s="99">
        <f t="shared" si="7"/>
        <v>0</v>
      </c>
      <c r="F206" s="99">
        <f t="shared" si="5"/>
        <v>-86736000</v>
      </c>
      <c r="G206" s="99" t="s">
        <v>1170</v>
      </c>
    </row>
    <row r="207" spans="1:7">
      <c r="A207" s="99" t="s">
        <v>1172</v>
      </c>
      <c r="B207" s="113">
        <v>-66000</v>
      </c>
      <c r="C207" s="99">
        <v>1</v>
      </c>
      <c r="D207" s="99">
        <f t="shared" si="8"/>
        <v>555</v>
      </c>
      <c r="E207" s="99">
        <f t="shared" si="7"/>
        <v>0</v>
      </c>
      <c r="F207" s="99">
        <f t="shared" si="5"/>
        <v>-36630000</v>
      </c>
      <c r="G207" s="99" t="s">
        <v>1177</v>
      </c>
    </row>
    <row r="208" spans="1:7">
      <c r="A208" s="99" t="s">
        <v>1178</v>
      </c>
      <c r="B208" s="113">
        <v>-2500900</v>
      </c>
      <c r="C208" s="99">
        <v>2</v>
      </c>
      <c r="D208" s="99">
        <f t="shared" si="8"/>
        <v>554</v>
      </c>
      <c r="E208" s="99">
        <f t="shared" si="7"/>
        <v>0</v>
      </c>
      <c r="F208" s="99">
        <f t="shared" si="5"/>
        <v>-1385498600</v>
      </c>
      <c r="G208" s="99" t="s">
        <v>1185</v>
      </c>
    </row>
    <row r="209" spans="1:7">
      <c r="A209" s="99" t="s">
        <v>1194</v>
      </c>
      <c r="B209" s="113">
        <v>3000000</v>
      </c>
      <c r="C209" s="99">
        <v>0</v>
      </c>
      <c r="D209" s="99">
        <f t="shared" si="8"/>
        <v>552</v>
      </c>
      <c r="E209" s="99">
        <f t="shared" si="7"/>
        <v>1</v>
      </c>
      <c r="F209" s="99">
        <f t="shared" si="5"/>
        <v>1653000000</v>
      </c>
      <c r="G209" s="99" t="s">
        <v>1200</v>
      </c>
    </row>
    <row r="210" spans="1:7">
      <c r="A210" s="99" t="s">
        <v>1194</v>
      </c>
      <c r="B210" s="113">
        <v>-2601400</v>
      </c>
      <c r="C210" s="99">
        <v>2</v>
      </c>
      <c r="D210" s="99">
        <f t="shared" si="8"/>
        <v>552</v>
      </c>
      <c r="E210" s="99">
        <f t="shared" si="7"/>
        <v>0</v>
      </c>
      <c r="F210" s="99">
        <f t="shared" si="5"/>
        <v>-1435972800</v>
      </c>
      <c r="G210" s="99" t="s">
        <v>1201</v>
      </c>
    </row>
    <row r="211" spans="1:7">
      <c r="A211" s="99" t="s">
        <v>1203</v>
      </c>
      <c r="B211" s="113">
        <v>1000000</v>
      </c>
      <c r="C211" s="99">
        <v>2</v>
      </c>
      <c r="D211" s="99">
        <f t="shared" si="8"/>
        <v>550</v>
      </c>
      <c r="E211" s="99">
        <f t="shared" si="7"/>
        <v>1</v>
      </c>
      <c r="F211" s="99">
        <f t="shared" si="5"/>
        <v>549000000</v>
      </c>
      <c r="G211" s="99" t="s">
        <v>1200</v>
      </c>
    </row>
    <row r="212" spans="1:7">
      <c r="A212" s="99" t="s">
        <v>1206</v>
      </c>
      <c r="B212" s="113">
        <v>1350000</v>
      </c>
      <c r="C212" s="99">
        <v>1</v>
      </c>
      <c r="D212" s="99">
        <f t="shared" si="8"/>
        <v>548</v>
      </c>
      <c r="E212" s="99">
        <f t="shared" si="7"/>
        <v>1</v>
      </c>
      <c r="F212" s="99">
        <f t="shared" si="5"/>
        <v>738450000</v>
      </c>
      <c r="G212" s="99" t="s">
        <v>1209</v>
      </c>
    </row>
    <row r="213" spans="1:7">
      <c r="A213" s="99" t="s">
        <v>1212</v>
      </c>
      <c r="B213" s="113">
        <v>-2200000</v>
      </c>
      <c r="C213" s="99">
        <v>0</v>
      </c>
      <c r="D213" s="99">
        <f t="shared" si="8"/>
        <v>547</v>
      </c>
      <c r="E213" s="99">
        <f t="shared" si="7"/>
        <v>0</v>
      </c>
      <c r="F213" s="99">
        <f t="shared" si="5"/>
        <v>-1203400000</v>
      </c>
      <c r="G213" s="99" t="s">
        <v>1213</v>
      </c>
    </row>
    <row r="214" spans="1:7">
      <c r="A214" s="99" t="s">
        <v>1210</v>
      </c>
      <c r="B214" s="113">
        <v>-500500</v>
      </c>
      <c r="C214" s="99">
        <v>3</v>
      </c>
      <c r="D214" s="99">
        <f t="shared" si="8"/>
        <v>547</v>
      </c>
      <c r="E214" s="99">
        <f t="shared" si="7"/>
        <v>0</v>
      </c>
      <c r="F214" s="99">
        <f t="shared" si="5"/>
        <v>-273773500</v>
      </c>
      <c r="G214" s="99" t="s">
        <v>1217</v>
      </c>
    </row>
    <row r="215" spans="1:7">
      <c r="A215" s="99" t="s">
        <v>1220</v>
      </c>
      <c r="B215" s="113">
        <v>-45000</v>
      </c>
      <c r="C215" s="99">
        <v>0</v>
      </c>
      <c r="D215" s="99">
        <f t="shared" si="8"/>
        <v>544</v>
      </c>
      <c r="E215" s="99">
        <f t="shared" si="7"/>
        <v>0</v>
      </c>
      <c r="F215" s="99">
        <f t="shared" si="5"/>
        <v>-24480000</v>
      </c>
      <c r="G215" s="99" t="s">
        <v>1223</v>
      </c>
    </row>
    <row r="216" spans="1:7">
      <c r="A216" s="99" t="s">
        <v>1220</v>
      </c>
      <c r="B216" s="113">
        <v>1000000</v>
      </c>
      <c r="C216" s="99">
        <v>0</v>
      </c>
      <c r="D216" s="99">
        <f t="shared" si="8"/>
        <v>544</v>
      </c>
      <c r="E216" s="99">
        <f t="shared" si="7"/>
        <v>1</v>
      </c>
      <c r="F216" s="99">
        <f t="shared" si="5"/>
        <v>543000000</v>
      </c>
      <c r="G216" s="99" t="s">
        <v>1224</v>
      </c>
    </row>
    <row r="217" spans="1:7">
      <c r="A217" s="99" t="s">
        <v>1220</v>
      </c>
      <c r="B217" s="113">
        <v>-100000</v>
      </c>
      <c r="C217" s="99">
        <v>1</v>
      </c>
      <c r="D217" s="99">
        <f t="shared" si="8"/>
        <v>544</v>
      </c>
      <c r="E217" s="99">
        <f t="shared" si="7"/>
        <v>0</v>
      </c>
      <c r="F217" s="99">
        <f t="shared" si="5"/>
        <v>-54400000</v>
      </c>
      <c r="G217" s="99" t="s">
        <v>502</v>
      </c>
    </row>
    <row r="218" spans="1:7">
      <c r="A218" s="99" t="s">
        <v>1226</v>
      </c>
      <c r="B218" s="113">
        <v>-300000</v>
      </c>
      <c r="C218" s="99">
        <v>3</v>
      </c>
      <c r="D218" s="99">
        <f t="shared" si="8"/>
        <v>543</v>
      </c>
      <c r="E218" s="99">
        <f t="shared" si="7"/>
        <v>0</v>
      </c>
      <c r="F218" s="99">
        <f t="shared" si="5"/>
        <v>-162900000</v>
      </c>
      <c r="G218" s="99" t="s">
        <v>1227</v>
      </c>
    </row>
    <row r="219" spans="1:7">
      <c r="A219" s="99" t="s">
        <v>1239</v>
      </c>
      <c r="B219" s="113">
        <v>-50910</v>
      </c>
      <c r="C219" s="99">
        <v>0</v>
      </c>
      <c r="D219" s="99">
        <f t="shared" si="8"/>
        <v>540</v>
      </c>
      <c r="E219" s="99">
        <f t="shared" si="7"/>
        <v>0</v>
      </c>
      <c r="F219" s="99">
        <f t="shared" si="5"/>
        <v>-27491400</v>
      </c>
      <c r="G219" s="99" t="s">
        <v>1240</v>
      </c>
    </row>
    <row r="220" spans="1:7">
      <c r="A220" s="99" t="s">
        <v>1239</v>
      </c>
      <c r="B220" s="113">
        <v>-550500</v>
      </c>
      <c r="C220" s="99">
        <v>2</v>
      </c>
      <c r="D220" s="99">
        <f t="shared" si="8"/>
        <v>540</v>
      </c>
      <c r="E220" s="99">
        <f t="shared" si="7"/>
        <v>0</v>
      </c>
      <c r="F220" s="99">
        <f t="shared" si="5"/>
        <v>-297270000</v>
      </c>
      <c r="G220" s="99" t="s">
        <v>1241</v>
      </c>
    </row>
    <row r="221" spans="1:7">
      <c r="A221" s="99" t="s">
        <v>3657</v>
      </c>
      <c r="B221" s="113">
        <v>1600000</v>
      </c>
      <c r="C221" s="99">
        <v>1</v>
      </c>
      <c r="D221" s="99">
        <f t="shared" si="8"/>
        <v>538</v>
      </c>
      <c r="E221" s="99">
        <f t="shared" si="7"/>
        <v>1</v>
      </c>
      <c r="F221" s="99">
        <f t="shared" si="5"/>
        <v>859200000</v>
      </c>
      <c r="G221" s="99" t="s">
        <v>3658</v>
      </c>
    </row>
    <row r="222" spans="1:7">
      <c r="A222" s="99" t="s">
        <v>3659</v>
      </c>
      <c r="B222" s="113">
        <v>-1500700</v>
      </c>
      <c r="C222" s="99">
        <v>5</v>
      </c>
      <c r="D222" s="99">
        <f t="shared" si="8"/>
        <v>537</v>
      </c>
      <c r="E222" s="99">
        <f t="shared" si="7"/>
        <v>0</v>
      </c>
      <c r="F222" s="99">
        <f t="shared" si="5"/>
        <v>-805875900</v>
      </c>
      <c r="G222" s="99" t="s">
        <v>3661</v>
      </c>
    </row>
    <row r="223" spans="1:7">
      <c r="A223" s="99" t="s">
        <v>3669</v>
      </c>
      <c r="B223" s="113">
        <v>8619</v>
      </c>
      <c r="C223" s="99">
        <v>3</v>
      </c>
      <c r="D223" s="99">
        <f t="shared" si="8"/>
        <v>532</v>
      </c>
      <c r="E223" s="99">
        <f t="shared" si="7"/>
        <v>1</v>
      </c>
      <c r="F223" s="99">
        <f t="shared" si="5"/>
        <v>4576689</v>
      </c>
      <c r="G223" s="99" t="s">
        <v>3672</v>
      </c>
    </row>
    <row r="224" spans="1:7">
      <c r="A224" s="11" t="s">
        <v>3676</v>
      </c>
      <c r="B224" s="3">
        <v>3000000</v>
      </c>
      <c r="C224" s="11">
        <v>2</v>
      </c>
      <c r="D224" s="99">
        <f t="shared" si="8"/>
        <v>529</v>
      </c>
      <c r="E224" s="99">
        <f t="shared" si="7"/>
        <v>1</v>
      </c>
      <c r="F224" s="99">
        <f t="shared" si="5"/>
        <v>1584000000</v>
      </c>
      <c r="G224" s="11" t="s">
        <v>1200</v>
      </c>
    </row>
    <row r="225" spans="1:7">
      <c r="A225" s="11" t="s">
        <v>3692</v>
      </c>
      <c r="B225" s="3">
        <v>-3000900</v>
      </c>
      <c r="C225" s="11">
        <v>1</v>
      </c>
      <c r="D225" s="99">
        <f t="shared" si="8"/>
        <v>527</v>
      </c>
      <c r="E225" s="99">
        <f t="shared" si="7"/>
        <v>0</v>
      </c>
      <c r="F225" s="99">
        <f t="shared" si="5"/>
        <v>-1581474300</v>
      </c>
      <c r="G225" s="11" t="s">
        <v>3693</v>
      </c>
    </row>
    <row r="226" spans="1:7">
      <c r="A226" s="99" t="s">
        <v>3698</v>
      </c>
      <c r="B226" s="113">
        <v>3000000</v>
      </c>
      <c r="C226" s="99">
        <v>0</v>
      </c>
      <c r="D226" s="99">
        <f t="shared" si="8"/>
        <v>526</v>
      </c>
      <c r="E226" s="99">
        <f t="shared" si="7"/>
        <v>1</v>
      </c>
      <c r="F226" s="99">
        <f t="shared" si="5"/>
        <v>1575000000</v>
      </c>
      <c r="G226" s="99" t="s">
        <v>616</v>
      </c>
    </row>
    <row r="227" spans="1:7">
      <c r="A227" s="99" t="s">
        <v>3698</v>
      </c>
      <c r="B227" s="113">
        <v>-175400</v>
      </c>
      <c r="C227" s="99">
        <v>1</v>
      </c>
      <c r="D227" s="99">
        <f t="shared" si="8"/>
        <v>526</v>
      </c>
      <c r="E227" s="99">
        <f t="shared" si="7"/>
        <v>0</v>
      </c>
      <c r="F227" s="99">
        <f t="shared" si="5"/>
        <v>-92260400</v>
      </c>
      <c r="G227" s="99" t="s">
        <v>3699</v>
      </c>
    </row>
    <row r="228" spans="1:7">
      <c r="A228" s="99" t="s">
        <v>3702</v>
      </c>
      <c r="B228" s="113">
        <v>-1200500</v>
      </c>
      <c r="C228" s="99">
        <v>0</v>
      </c>
      <c r="D228" s="99">
        <f t="shared" si="8"/>
        <v>525</v>
      </c>
      <c r="E228" s="99">
        <f t="shared" si="7"/>
        <v>0</v>
      </c>
      <c r="F228" s="99">
        <f t="shared" si="5"/>
        <v>-630262500</v>
      </c>
      <c r="G228" s="99" t="s">
        <v>3703</v>
      </c>
    </row>
    <row r="229" spans="1:7">
      <c r="A229" s="99" t="s">
        <v>3702</v>
      </c>
      <c r="B229" s="113">
        <v>-20555</v>
      </c>
      <c r="C229" s="99">
        <v>1</v>
      </c>
      <c r="D229" s="99">
        <f t="shared" si="8"/>
        <v>525</v>
      </c>
      <c r="E229" s="99">
        <f t="shared" si="7"/>
        <v>0</v>
      </c>
      <c r="F229" s="99">
        <f t="shared" si="5"/>
        <v>-10791375</v>
      </c>
      <c r="G229" s="99" t="s">
        <v>654</v>
      </c>
    </row>
    <row r="230" spans="1:7">
      <c r="A230" s="99" t="s">
        <v>3705</v>
      </c>
      <c r="B230" s="113">
        <v>-1014466</v>
      </c>
      <c r="C230" s="99">
        <v>1</v>
      </c>
      <c r="D230" s="99">
        <f t="shared" si="8"/>
        <v>524</v>
      </c>
      <c r="E230" s="99">
        <f t="shared" si="7"/>
        <v>0</v>
      </c>
      <c r="F230" s="99">
        <f t="shared" si="5"/>
        <v>-531580184</v>
      </c>
      <c r="G230" s="99" t="s">
        <v>3706</v>
      </c>
    </row>
    <row r="231" spans="1:7">
      <c r="A231" s="99" t="s">
        <v>3713</v>
      </c>
      <c r="B231" s="113">
        <v>-24225</v>
      </c>
      <c r="C231" s="99">
        <v>1</v>
      </c>
      <c r="D231" s="99">
        <f t="shared" si="8"/>
        <v>523</v>
      </c>
      <c r="E231" s="99">
        <f t="shared" si="7"/>
        <v>0</v>
      </c>
      <c r="F231" s="99">
        <f t="shared" si="5"/>
        <v>-12669675</v>
      </c>
      <c r="G231" s="99" t="s">
        <v>654</v>
      </c>
    </row>
    <row r="232" spans="1:7">
      <c r="A232" s="99" t="s">
        <v>3714</v>
      </c>
      <c r="B232" s="113">
        <v>1100000</v>
      </c>
      <c r="C232" s="99">
        <v>0</v>
      </c>
      <c r="D232" s="99">
        <f t="shared" si="8"/>
        <v>522</v>
      </c>
      <c r="E232" s="99">
        <f t="shared" si="7"/>
        <v>1</v>
      </c>
      <c r="F232" s="99">
        <f t="shared" si="5"/>
        <v>573100000</v>
      </c>
      <c r="G232" s="99" t="s">
        <v>3715</v>
      </c>
    </row>
    <row r="233" spans="1:7">
      <c r="A233" s="99" t="s">
        <v>3714</v>
      </c>
      <c r="B233" s="113">
        <v>-147900</v>
      </c>
      <c r="C233" s="99">
        <v>4</v>
      </c>
      <c r="D233" s="99">
        <f t="shared" si="8"/>
        <v>522</v>
      </c>
      <c r="E233" s="99">
        <f t="shared" si="7"/>
        <v>0</v>
      </c>
      <c r="F233" s="99">
        <f t="shared" si="5"/>
        <v>-77203800</v>
      </c>
      <c r="G233" s="99" t="s">
        <v>3721</v>
      </c>
    </row>
    <row r="234" spans="1:7">
      <c r="A234" s="99" t="s">
        <v>3728</v>
      </c>
      <c r="B234" s="113">
        <v>-67965</v>
      </c>
      <c r="C234" s="99">
        <v>5</v>
      </c>
      <c r="D234" s="99">
        <f t="shared" si="8"/>
        <v>518</v>
      </c>
      <c r="E234" s="99">
        <f t="shared" si="7"/>
        <v>0</v>
      </c>
      <c r="F234" s="99">
        <f t="shared" si="5"/>
        <v>-35205870</v>
      </c>
      <c r="G234" s="99" t="s">
        <v>654</v>
      </c>
    </row>
    <row r="235" spans="1:7">
      <c r="A235" s="99" t="s">
        <v>3754</v>
      </c>
      <c r="B235" s="113">
        <v>-114734</v>
      </c>
      <c r="C235" s="99">
        <v>1</v>
      </c>
      <c r="D235" s="99">
        <f t="shared" si="8"/>
        <v>513</v>
      </c>
      <c r="E235" s="99">
        <f t="shared" si="7"/>
        <v>0</v>
      </c>
      <c r="F235" s="99">
        <f t="shared" si="5"/>
        <v>-58858542</v>
      </c>
      <c r="G235" s="99" t="s">
        <v>3755</v>
      </c>
    </row>
    <row r="236" spans="1:7">
      <c r="A236" s="99" t="s">
        <v>1141</v>
      </c>
      <c r="B236" s="113">
        <v>-360000</v>
      </c>
      <c r="C236" s="99">
        <v>0</v>
      </c>
      <c r="D236" s="99">
        <f t="shared" si="8"/>
        <v>512</v>
      </c>
      <c r="E236" s="99">
        <f t="shared" si="7"/>
        <v>0</v>
      </c>
      <c r="F236" s="99">
        <f t="shared" si="5"/>
        <v>-184320000</v>
      </c>
      <c r="G236" s="99" t="s">
        <v>3756</v>
      </c>
    </row>
    <row r="237" spans="1:7">
      <c r="A237" s="99" t="s">
        <v>1141</v>
      </c>
      <c r="B237" s="113">
        <v>-211000</v>
      </c>
      <c r="C237" s="99">
        <v>0</v>
      </c>
      <c r="D237" s="99">
        <f t="shared" si="8"/>
        <v>512</v>
      </c>
      <c r="E237" s="99">
        <f t="shared" si="7"/>
        <v>0</v>
      </c>
      <c r="F237" s="99">
        <f t="shared" si="5"/>
        <v>-108032000</v>
      </c>
      <c r="G237" s="99" t="s">
        <v>3758</v>
      </c>
    </row>
    <row r="238" spans="1:7">
      <c r="A238" s="99" t="s">
        <v>1141</v>
      </c>
      <c r="B238" s="113">
        <v>-189700</v>
      </c>
      <c r="C238" s="99">
        <v>1</v>
      </c>
      <c r="D238" s="99">
        <f t="shared" si="8"/>
        <v>512</v>
      </c>
      <c r="E238" s="99">
        <f t="shared" si="7"/>
        <v>0</v>
      </c>
      <c r="F238" s="99">
        <f t="shared" si="5"/>
        <v>-97126400</v>
      </c>
      <c r="G238" s="99" t="s">
        <v>3761</v>
      </c>
    </row>
    <row r="239" spans="1:7">
      <c r="A239" s="99" t="s">
        <v>3762</v>
      </c>
      <c r="B239" s="113">
        <v>-400500</v>
      </c>
      <c r="C239" s="99">
        <v>0</v>
      </c>
      <c r="D239" s="99">
        <f t="shared" si="8"/>
        <v>511</v>
      </c>
      <c r="E239" s="99">
        <f t="shared" si="7"/>
        <v>0</v>
      </c>
      <c r="F239" s="99">
        <f t="shared" si="5"/>
        <v>-204655500</v>
      </c>
      <c r="G239" s="99" t="s">
        <v>3763</v>
      </c>
    </row>
    <row r="240" spans="1:7">
      <c r="A240" s="99" t="s">
        <v>3762</v>
      </c>
      <c r="B240" s="113">
        <v>400000</v>
      </c>
      <c r="C240" s="99">
        <v>3</v>
      </c>
      <c r="D240" s="99">
        <f t="shared" si="8"/>
        <v>511</v>
      </c>
      <c r="E240" s="99">
        <f t="shared" si="7"/>
        <v>1</v>
      </c>
      <c r="F240" s="99">
        <f t="shared" si="5"/>
        <v>204000000</v>
      </c>
      <c r="G240" s="99" t="s">
        <v>3764</v>
      </c>
    </row>
    <row r="241" spans="1:7">
      <c r="A241" s="99" t="s">
        <v>3779</v>
      </c>
      <c r="B241" s="113">
        <v>-320875</v>
      </c>
      <c r="C241" s="99">
        <v>7</v>
      </c>
      <c r="D241" s="99">
        <f t="shared" si="8"/>
        <v>508</v>
      </c>
      <c r="E241" s="99">
        <f t="shared" si="7"/>
        <v>0</v>
      </c>
      <c r="F241" s="99">
        <f t="shared" si="5"/>
        <v>-163004500</v>
      </c>
      <c r="G241" s="99" t="s">
        <v>3780</v>
      </c>
    </row>
    <row r="242" spans="1:7">
      <c r="A242" s="99" t="s">
        <v>3789</v>
      </c>
      <c r="B242" s="113">
        <v>6074</v>
      </c>
      <c r="C242" s="99">
        <v>2</v>
      </c>
      <c r="D242" s="99">
        <f t="shared" si="8"/>
        <v>501</v>
      </c>
      <c r="E242" s="99">
        <f t="shared" si="7"/>
        <v>1</v>
      </c>
      <c r="F242" s="99">
        <f t="shared" si="5"/>
        <v>3037000</v>
      </c>
      <c r="G242" s="99" t="s">
        <v>585</v>
      </c>
    </row>
    <row r="243" spans="1:7">
      <c r="A243" s="99" t="s">
        <v>3791</v>
      </c>
      <c r="B243" s="113">
        <v>-370500</v>
      </c>
      <c r="C243" s="99">
        <v>15</v>
      </c>
      <c r="D243" s="99">
        <f t="shared" si="8"/>
        <v>499</v>
      </c>
      <c r="E243" s="99">
        <f t="shared" si="7"/>
        <v>0</v>
      </c>
      <c r="F243" s="99">
        <f t="shared" si="5"/>
        <v>-184879500</v>
      </c>
      <c r="G243" s="99" t="s">
        <v>3792</v>
      </c>
    </row>
    <row r="244" spans="1:7">
      <c r="A244" s="99" t="s">
        <v>3900</v>
      </c>
      <c r="B244" s="113">
        <v>3000000</v>
      </c>
      <c r="C244" s="99">
        <v>2</v>
      </c>
      <c r="D244" s="99">
        <f t="shared" si="8"/>
        <v>484</v>
      </c>
      <c r="E244" s="99">
        <f t="shared" si="7"/>
        <v>1</v>
      </c>
      <c r="F244" s="99">
        <f t="shared" si="5"/>
        <v>1449000000</v>
      </c>
      <c r="G244" s="99" t="s">
        <v>3901</v>
      </c>
    </row>
    <row r="245" spans="1:7">
      <c r="A245" s="99" t="s">
        <v>3908</v>
      </c>
      <c r="B245" s="113">
        <v>-80000</v>
      </c>
      <c r="C245" s="99">
        <v>1</v>
      </c>
      <c r="D245" s="99">
        <f t="shared" si="8"/>
        <v>482</v>
      </c>
      <c r="E245" s="99">
        <f t="shared" si="7"/>
        <v>0</v>
      </c>
      <c r="F245" s="99">
        <f t="shared" si="5"/>
        <v>-38560000</v>
      </c>
      <c r="G245" s="99" t="s">
        <v>502</v>
      </c>
    </row>
    <row r="246" spans="1:7">
      <c r="A246" s="99" t="s">
        <v>3909</v>
      </c>
      <c r="B246" s="113">
        <v>-2700000</v>
      </c>
      <c r="C246" s="99">
        <v>0</v>
      </c>
      <c r="D246" s="99">
        <f t="shared" si="8"/>
        <v>481</v>
      </c>
      <c r="E246" s="99">
        <f t="shared" si="7"/>
        <v>0</v>
      </c>
      <c r="F246" s="99">
        <f t="shared" si="5"/>
        <v>-1298700000</v>
      </c>
      <c r="G246" s="99" t="s">
        <v>3911</v>
      </c>
    </row>
    <row r="247" spans="1:7">
      <c r="A247" s="99" t="s">
        <v>3909</v>
      </c>
      <c r="B247" s="113">
        <v>-30000</v>
      </c>
      <c r="C247" s="99">
        <v>2</v>
      </c>
      <c r="D247" s="99">
        <f t="shared" si="8"/>
        <v>481</v>
      </c>
      <c r="E247" s="99">
        <f t="shared" si="7"/>
        <v>0</v>
      </c>
      <c r="F247" s="99">
        <f t="shared" si="5"/>
        <v>-14430000</v>
      </c>
      <c r="G247" s="99" t="s">
        <v>3911</v>
      </c>
    </row>
    <row r="248" spans="1:7">
      <c r="A248" s="99" t="s">
        <v>3915</v>
      </c>
      <c r="B248" s="113">
        <v>-120000</v>
      </c>
      <c r="C248" s="99">
        <v>1</v>
      </c>
      <c r="D248" s="99">
        <f t="shared" si="8"/>
        <v>479</v>
      </c>
      <c r="E248" s="99">
        <f t="shared" si="7"/>
        <v>0</v>
      </c>
      <c r="F248" s="99">
        <f t="shared" si="5"/>
        <v>-57480000</v>
      </c>
      <c r="G248" s="99" t="s">
        <v>3916</v>
      </c>
    </row>
    <row r="249" spans="1:7">
      <c r="A249" s="74" t="s">
        <v>3933</v>
      </c>
      <c r="B249" s="163">
        <v>-56425</v>
      </c>
      <c r="C249" s="99">
        <v>1</v>
      </c>
      <c r="D249" s="99">
        <f t="shared" si="8"/>
        <v>478</v>
      </c>
      <c r="E249" s="99">
        <f>IF(B250&gt;0,1,0)</f>
        <v>1</v>
      </c>
      <c r="F249" s="99">
        <f t="shared" si="5"/>
        <v>-26914725</v>
      </c>
      <c r="G249" s="74" t="s">
        <v>654</v>
      </c>
    </row>
    <row r="250" spans="1:7">
      <c r="A250" s="99" t="s">
        <v>3923</v>
      </c>
      <c r="B250" s="113">
        <v>800000</v>
      </c>
      <c r="C250" s="99">
        <v>1</v>
      </c>
      <c r="D250" s="99">
        <f t="shared" si="8"/>
        <v>477</v>
      </c>
      <c r="E250" s="99">
        <f>IF(B251&gt;0,1,0)</f>
        <v>0</v>
      </c>
      <c r="F250" s="99">
        <f t="shared" ref="F250:F313" si="9">B250*(D250-E250)</f>
        <v>381600000</v>
      </c>
      <c r="G250" s="99" t="s">
        <v>3888</v>
      </c>
    </row>
    <row r="251" spans="1:7">
      <c r="A251" s="99" t="s">
        <v>3928</v>
      </c>
      <c r="B251" s="113">
        <v>-19450</v>
      </c>
      <c r="C251" s="99">
        <v>0</v>
      </c>
      <c r="D251" s="99">
        <f t="shared" si="8"/>
        <v>476</v>
      </c>
      <c r="E251" s="99">
        <f>IF(B252&gt;0,1,0)</f>
        <v>0</v>
      </c>
      <c r="F251" s="99">
        <f t="shared" si="9"/>
        <v>-9258200</v>
      </c>
      <c r="G251" s="99" t="s">
        <v>3931</v>
      </c>
    </row>
    <row r="252" spans="1:7">
      <c r="A252" s="99" t="s">
        <v>3928</v>
      </c>
      <c r="B252" s="113">
        <v>-500000</v>
      </c>
      <c r="C252" s="99">
        <v>0</v>
      </c>
      <c r="D252" s="99">
        <f t="shared" si="8"/>
        <v>476</v>
      </c>
      <c r="E252" s="99">
        <f>IF(B253&gt;0,1,0)</f>
        <v>1</v>
      </c>
      <c r="F252" s="99">
        <f t="shared" si="9"/>
        <v>-237500000</v>
      </c>
      <c r="G252" s="99" t="s">
        <v>3932</v>
      </c>
    </row>
    <row r="253" spans="1:7">
      <c r="A253" s="99" t="s">
        <v>3928</v>
      </c>
      <c r="B253" s="113">
        <v>500000</v>
      </c>
      <c r="C253" s="99">
        <v>0</v>
      </c>
      <c r="D253" s="99">
        <f t="shared" si="8"/>
        <v>476</v>
      </c>
      <c r="E253" s="99">
        <f t="shared" ref="E253:E275" si="10">IF(B254&gt;0,1,0)</f>
        <v>0</v>
      </c>
      <c r="F253" s="99">
        <f t="shared" si="9"/>
        <v>238000000</v>
      </c>
      <c r="G253" s="99" t="s">
        <v>3932</v>
      </c>
    </row>
    <row r="254" spans="1:7">
      <c r="A254" s="99" t="s">
        <v>3928</v>
      </c>
      <c r="B254" s="113">
        <v>-454613</v>
      </c>
      <c r="C254" s="99">
        <v>1</v>
      </c>
      <c r="D254" s="99">
        <f t="shared" si="8"/>
        <v>476</v>
      </c>
      <c r="E254" s="99">
        <f t="shared" si="10"/>
        <v>0</v>
      </c>
      <c r="F254" s="99">
        <f t="shared" si="9"/>
        <v>-216395788</v>
      </c>
      <c r="G254" s="99" t="s">
        <v>3934</v>
      </c>
    </row>
    <row r="255" spans="1:7">
      <c r="A255" s="99" t="s">
        <v>3936</v>
      </c>
      <c r="B255" s="113">
        <v>-19600</v>
      </c>
      <c r="C255" s="99">
        <v>0</v>
      </c>
      <c r="D255" s="99">
        <f t="shared" si="8"/>
        <v>475</v>
      </c>
      <c r="E255" s="99">
        <f t="shared" si="10"/>
        <v>0</v>
      </c>
      <c r="F255" s="99">
        <f t="shared" si="9"/>
        <v>-9310000</v>
      </c>
      <c r="G255" s="99" t="s">
        <v>3938</v>
      </c>
    </row>
    <row r="256" spans="1:7">
      <c r="A256" s="99" t="s">
        <v>3936</v>
      </c>
      <c r="B256" s="113">
        <v>-25220</v>
      </c>
      <c r="C256" s="99">
        <v>1</v>
      </c>
      <c r="D256" s="99">
        <f t="shared" si="8"/>
        <v>475</v>
      </c>
      <c r="E256" s="99">
        <f t="shared" si="10"/>
        <v>0</v>
      </c>
      <c r="F256" s="99">
        <f t="shared" si="9"/>
        <v>-11979500</v>
      </c>
      <c r="G256" s="99" t="s">
        <v>3755</v>
      </c>
    </row>
    <row r="257" spans="1:11">
      <c r="A257" s="99" t="s">
        <v>3940</v>
      </c>
      <c r="B257" s="113">
        <v>-149500</v>
      </c>
      <c r="C257" s="99">
        <v>0</v>
      </c>
      <c r="D257" s="99">
        <f t="shared" si="8"/>
        <v>474</v>
      </c>
      <c r="E257" s="99">
        <f t="shared" si="10"/>
        <v>0</v>
      </c>
      <c r="F257" s="99">
        <f t="shared" si="9"/>
        <v>-70863000</v>
      </c>
      <c r="G257" s="99" t="s">
        <v>3941</v>
      </c>
    </row>
    <row r="258" spans="1:11">
      <c r="A258" s="99" t="s">
        <v>3940</v>
      </c>
      <c r="B258" s="113">
        <v>-155000</v>
      </c>
      <c r="C258" s="99">
        <v>82</v>
      </c>
      <c r="D258" s="99">
        <f t="shared" si="8"/>
        <v>474</v>
      </c>
      <c r="E258" s="99">
        <f t="shared" si="10"/>
        <v>0</v>
      </c>
      <c r="F258" s="99">
        <f t="shared" si="9"/>
        <v>-73470000</v>
      </c>
      <c r="G258" s="99" t="s">
        <v>3942</v>
      </c>
    </row>
    <row r="259" spans="1:11">
      <c r="A259" s="99" t="s">
        <v>4232</v>
      </c>
      <c r="B259" s="113">
        <v>-5000</v>
      </c>
      <c r="C259" s="99">
        <v>82</v>
      </c>
      <c r="D259" s="99">
        <f t="shared" si="8"/>
        <v>392</v>
      </c>
      <c r="E259" s="99">
        <f t="shared" si="10"/>
        <v>1</v>
      </c>
      <c r="F259" s="99">
        <f t="shared" si="9"/>
        <v>-1955000</v>
      </c>
      <c r="G259" s="99" t="s">
        <v>4239</v>
      </c>
    </row>
    <row r="260" spans="1:11">
      <c r="A260" s="99" t="s">
        <v>4558</v>
      </c>
      <c r="B260" s="113">
        <v>100000</v>
      </c>
      <c r="C260" s="99">
        <v>1</v>
      </c>
      <c r="D260" s="99">
        <f t="shared" si="8"/>
        <v>310</v>
      </c>
      <c r="E260" s="99">
        <f t="shared" si="10"/>
        <v>1</v>
      </c>
      <c r="F260" s="99">
        <f t="shared" si="9"/>
        <v>30900000</v>
      </c>
      <c r="G260" s="99" t="s">
        <v>3888</v>
      </c>
    </row>
    <row r="261" spans="1:11">
      <c r="A261" s="99" t="s">
        <v>992</v>
      </c>
      <c r="B261" s="113">
        <v>3000000</v>
      </c>
      <c r="C261" s="99">
        <v>3</v>
      </c>
      <c r="D261" s="99">
        <f t="shared" si="8"/>
        <v>309</v>
      </c>
      <c r="E261" s="99">
        <f t="shared" si="10"/>
        <v>0</v>
      </c>
      <c r="F261" s="99">
        <f t="shared" si="9"/>
        <v>927000000</v>
      </c>
      <c r="G261" s="99" t="s">
        <v>3888</v>
      </c>
    </row>
    <row r="262" spans="1:11">
      <c r="A262" s="99" t="s">
        <v>4570</v>
      </c>
      <c r="B262" s="113">
        <v>-66500</v>
      </c>
      <c r="C262" s="99">
        <v>2</v>
      </c>
      <c r="D262" s="99">
        <f t="shared" si="8"/>
        <v>306</v>
      </c>
      <c r="E262" s="99">
        <f t="shared" si="10"/>
        <v>0</v>
      </c>
      <c r="F262" s="99">
        <f t="shared" si="9"/>
        <v>-20349000</v>
      </c>
      <c r="G262" s="99" t="s">
        <v>3961</v>
      </c>
      <c r="K262" t="s">
        <v>25</v>
      </c>
    </row>
    <row r="263" spans="1:11">
      <c r="A263" s="99" t="s">
        <v>4571</v>
      </c>
      <c r="B263" s="113">
        <v>-37878</v>
      </c>
      <c r="C263" s="99">
        <v>2</v>
      </c>
      <c r="D263" s="99">
        <f t="shared" si="8"/>
        <v>304</v>
      </c>
      <c r="E263" s="99">
        <f t="shared" si="10"/>
        <v>0</v>
      </c>
      <c r="F263" s="99">
        <f t="shared" si="9"/>
        <v>-11514912</v>
      </c>
      <c r="G263" s="99" t="s">
        <v>4572</v>
      </c>
      <c r="J263" t="s">
        <v>25</v>
      </c>
      <c r="K263" t="s">
        <v>25</v>
      </c>
    </row>
    <row r="264" spans="1:11">
      <c r="A264" s="99" t="s">
        <v>4567</v>
      </c>
      <c r="B264" s="113">
        <v>-41500</v>
      </c>
      <c r="C264" s="99">
        <v>3</v>
      </c>
      <c r="D264" s="99">
        <f t="shared" si="8"/>
        <v>302</v>
      </c>
      <c r="E264" s="99">
        <f t="shared" si="10"/>
        <v>0</v>
      </c>
      <c r="F264" s="99">
        <f t="shared" si="9"/>
        <v>-12533000</v>
      </c>
      <c r="G264" s="99" t="s">
        <v>1037</v>
      </c>
      <c r="J264" t="s">
        <v>25</v>
      </c>
    </row>
    <row r="265" spans="1:11">
      <c r="A265" s="99" t="s">
        <v>4598</v>
      </c>
      <c r="B265" s="113">
        <v>-190000</v>
      </c>
      <c r="C265" s="99">
        <v>1</v>
      </c>
      <c r="D265" s="99">
        <f t="shared" si="8"/>
        <v>299</v>
      </c>
      <c r="E265" s="99">
        <f t="shared" si="10"/>
        <v>0</v>
      </c>
      <c r="F265" s="99">
        <f t="shared" si="9"/>
        <v>-56810000</v>
      </c>
      <c r="G265" s="99"/>
    </row>
    <row r="266" spans="1:11">
      <c r="A266" s="99" t="s">
        <v>4597</v>
      </c>
      <c r="B266" s="113">
        <v>-55000</v>
      </c>
      <c r="C266" s="99">
        <v>1</v>
      </c>
      <c r="D266" s="99">
        <f t="shared" si="8"/>
        <v>298</v>
      </c>
      <c r="E266" s="99">
        <f t="shared" si="10"/>
        <v>0</v>
      </c>
      <c r="F266" s="99">
        <f t="shared" si="9"/>
        <v>-16390000</v>
      </c>
      <c r="G266" s="99"/>
    </row>
    <row r="267" spans="1:11">
      <c r="A267" s="99" t="s">
        <v>4586</v>
      </c>
      <c r="B267" s="113">
        <v>-29395</v>
      </c>
      <c r="C267" s="99">
        <v>2</v>
      </c>
      <c r="D267" s="99">
        <f t="shared" si="8"/>
        <v>297</v>
      </c>
      <c r="E267" s="99">
        <f t="shared" si="10"/>
        <v>0</v>
      </c>
      <c r="F267" s="99">
        <f t="shared" si="9"/>
        <v>-8730315</v>
      </c>
      <c r="G267" s="99"/>
    </row>
    <row r="268" spans="1:11">
      <c r="A268" s="99" t="s">
        <v>4225</v>
      </c>
      <c r="B268" s="113">
        <v>-50000</v>
      </c>
      <c r="C268" s="99">
        <v>1</v>
      </c>
      <c r="D268" s="99">
        <f t="shared" si="8"/>
        <v>295</v>
      </c>
      <c r="E268" s="99">
        <f t="shared" si="10"/>
        <v>0</v>
      </c>
      <c r="F268" s="99">
        <f t="shared" si="9"/>
        <v>-14750000</v>
      </c>
      <c r="G268" s="99"/>
    </row>
    <row r="269" spans="1:11">
      <c r="A269" s="99" t="s">
        <v>4600</v>
      </c>
      <c r="B269" s="113">
        <v>-80000</v>
      </c>
      <c r="C269" s="99">
        <v>1</v>
      </c>
      <c r="D269" s="99">
        <f t="shared" si="8"/>
        <v>294</v>
      </c>
      <c r="E269" s="99">
        <f t="shared" si="10"/>
        <v>0</v>
      </c>
      <c r="F269" s="99">
        <f t="shared" si="9"/>
        <v>-23520000</v>
      </c>
      <c r="G269" s="99"/>
    </row>
    <row r="270" spans="1:11">
      <c r="A270" s="99" t="s">
        <v>3688</v>
      </c>
      <c r="B270" s="113">
        <v>-98909</v>
      </c>
      <c r="C270" s="99">
        <v>3</v>
      </c>
      <c r="D270" s="99">
        <f t="shared" si="8"/>
        <v>293</v>
      </c>
      <c r="E270" s="99">
        <f t="shared" si="10"/>
        <v>0</v>
      </c>
      <c r="F270" s="99">
        <f t="shared" si="9"/>
        <v>-28980337</v>
      </c>
      <c r="G270" s="99"/>
    </row>
    <row r="271" spans="1:11">
      <c r="A271" s="99" t="s">
        <v>4605</v>
      </c>
      <c r="B271" s="113">
        <v>-9380</v>
      </c>
      <c r="C271" s="99">
        <v>0</v>
      </c>
      <c r="D271" s="99">
        <f t="shared" si="8"/>
        <v>290</v>
      </c>
      <c r="E271" s="99">
        <f t="shared" si="10"/>
        <v>0</v>
      </c>
      <c r="F271" s="99">
        <f t="shared" si="9"/>
        <v>-2720200</v>
      </c>
      <c r="G271" s="99"/>
    </row>
    <row r="272" spans="1:11">
      <c r="A272" s="99" t="s">
        <v>4605</v>
      </c>
      <c r="B272" s="113">
        <v>-2400000</v>
      </c>
      <c r="C272" s="99">
        <v>3</v>
      </c>
      <c r="D272" s="99">
        <f t="shared" si="8"/>
        <v>290</v>
      </c>
      <c r="E272" s="99">
        <f t="shared" si="10"/>
        <v>1</v>
      </c>
      <c r="F272" s="99">
        <f t="shared" si="9"/>
        <v>-693600000</v>
      </c>
      <c r="G272" s="99"/>
    </row>
    <row r="273" spans="1:11">
      <c r="A273" s="99" t="s">
        <v>4615</v>
      </c>
      <c r="B273" s="113">
        <v>15000</v>
      </c>
      <c r="C273" s="99">
        <v>93</v>
      </c>
      <c r="D273" s="99">
        <f t="shared" si="8"/>
        <v>287</v>
      </c>
      <c r="E273" s="99">
        <f t="shared" si="10"/>
        <v>1</v>
      </c>
      <c r="F273" s="99">
        <f t="shared" si="9"/>
        <v>4290000</v>
      </c>
      <c r="G273" s="99"/>
    </row>
    <row r="274" spans="1:11">
      <c r="A274" s="99" t="s">
        <v>4910</v>
      </c>
      <c r="B274" s="113">
        <v>3500000</v>
      </c>
      <c r="C274" s="99">
        <v>0</v>
      </c>
      <c r="D274" s="99">
        <f t="shared" si="8"/>
        <v>194</v>
      </c>
      <c r="E274" s="99">
        <f t="shared" si="10"/>
        <v>0</v>
      </c>
      <c r="F274" s="99">
        <f t="shared" si="9"/>
        <v>679000000</v>
      </c>
      <c r="G274" s="99"/>
    </row>
    <row r="275" spans="1:11">
      <c r="A275" s="99" t="s">
        <v>4910</v>
      </c>
      <c r="B275" s="113">
        <v>-224012</v>
      </c>
      <c r="C275" s="99">
        <v>2</v>
      </c>
      <c r="D275" s="99">
        <f t="shared" si="8"/>
        <v>194</v>
      </c>
      <c r="E275" s="99">
        <f t="shared" si="10"/>
        <v>0</v>
      </c>
      <c r="F275" s="99">
        <f t="shared" si="9"/>
        <v>-43458328</v>
      </c>
      <c r="G275" s="99"/>
    </row>
    <row r="276" spans="1:11">
      <c r="A276" s="99" t="s">
        <v>4931</v>
      </c>
      <c r="B276" s="113">
        <v>-104671</v>
      </c>
      <c r="C276" s="99">
        <v>1</v>
      </c>
      <c r="D276" s="99">
        <f t="shared" ref="D276:D280" si="11">D277+C276</f>
        <v>192</v>
      </c>
      <c r="E276" s="99">
        <f t="shared" ref="E276:E280" si="12">IF(B277&gt;0,1,0)</f>
        <v>0</v>
      </c>
      <c r="F276" s="99">
        <f t="shared" si="9"/>
        <v>-20096832</v>
      </c>
      <c r="G276" s="99"/>
    </row>
    <row r="277" spans="1:11">
      <c r="A277" s="99" t="s">
        <v>4933</v>
      </c>
      <c r="B277" s="113">
        <v>-272000</v>
      </c>
      <c r="C277" s="99">
        <v>1</v>
      </c>
      <c r="D277" s="99">
        <f t="shared" si="11"/>
        <v>191</v>
      </c>
      <c r="E277" s="99">
        <f t="shared" si="12"/>
        <v>0</v>
      </c>
      <c r="F277" s="99">
        <f t="shared" si="9"/>
        <v>-51952000</v>
      </c>
      <c r="G277" s="99"/>
    </row>
    <row r="278" spans="1:11">
      <c r="A278" s="99" t="s">
        <v>4935</v>
      </c>
      <c r="B278" s="113">
        <v>-2565078</v>
      </c>
      <c r="C278" s="99">
        <v>2</v>
      </c>
      <c r="D278" s="99">
        <f t="shared" si="11"/>
        <v>190</v>
      </c>
      <c r="E278" s="99">
        <f t="shared" si="12"/>
        <v>0</v>
      </c>
      <c r="F278" s="99">
        <f t="shared" si="9"/>
        <v>-487364820</v>
      </c>
      <c r="G278" s="99"/>
    </row>
    <row r="279" spans="1:11">
      <c r="A279" s="99" t="s">
        <v>4882</v>
      </c>
      <c r="B279" s="113">
        <v>-213500</v>
      </c>
      <c r="C279" s="99">
        <v>1</v>
      </c>
      <c r="D279" s="99">
        <f t="shared" si="11"/>
        <v>188</v>
      </c>
      <c r="E279" s="99">
        <f t="shared" si="12"/>
        <v>0</v>
      </c>
      <c r="F279" s="99">
        <f t="shared" si="9"/>
        <v>-40138000</v>
      </c>
      <c r="G279" s="99"/>
    </row>
    <row r="280" spans="1:11">
      <c r="A280" s="99" t="s">
        <v>4952</v>
      </c>
      <c r="B280" s="113">
        <v>-3810</v>
      </c>
      <c r="C280" s="99">
        <v>1</v>
      </c>
      <c r="D280" s="99">
        <f t="shared" si="11"/>
        <v>187</v>
      </c>
      <c r="E280" s="99">
        <f t="shared" si="12"/>
        <v>0</v>
      </c>
      <c r="F280" s="99">
        <f t="shared" si="9"/>
        <v>-712470</v>
      </c>
      <c r="G280" s="99"/>
      <c r="J280" t="s">
        <v>25</v>
      </c>
    </row>
    <row r="281" spans="1:11">
      <c r="A281" s="99" t="s">
        <v>4953</v>
      </c>
      <c r="B281" s="113">
        <v>-120632</v>
      </c>
      <c r="C281" s="99">
        <v>1</v>
      </c>
      <c r="D281" s="99">
        <f t="shared" ref="D281:D288" si="13">D282+C281</f>
        <v>186</v>
      </c>
      <c r="E281" s="99">
        <f t="shared" ref="E281:E288" si="14">IF(B282&gt;0,1,0)</f>
        <v>1</v>
      </c>
      <c r="F281" s="99">
        <f t="shared" si="9"/>
        <v>-22316920</v>
      </c>
      <c r="G281" s="99"/>
      <c r="J281" t="s">
        <v>25</v>
      </c>
    </row>
    <row r="282" spans="1:11">
      <c r="A282" s="99" t="s">
        <v>4941</v>
      </c>
      <c r="B282" s="113">
        <v>80000</v>
      </c>
      <c r="C282" s="99">
        <v>0</v>
      </c>
      <c r="D282" s="99">
        <f t="shared" si="13"/>
        <v>185</v>
      </c>
      <c r="E282" s="99">
        <f t="shared" si="14"/>
        <v>0</v>
      </c>
      <c r="F282" s="99">
        <f t="shared" si="9"/>
        <v>14800000</v>
      </c>
      <c r="G282" s="99"/>
    </row>
    <row r="283" spans="1:11">
      <c r="A283" s="99" t="s">
        <v>4941</v>
      </c>
      <c r="B283" s="113">
        <v>-2500</v>
      </c>
      <c r="C283" s="99">
        <v>1</v>
      </c>
      <c r="D283" s="99">
        <f t="shared" si="13"/>
        <v>185</v>
      </c>
      <c r="E283" s="99">
        <f t="shared" si="14"/>
        <v>0</v>
      </c>
      <c r="F283" s="99">
        <f t="shared" si="9"/>
        <v>-462500</v>
      </c>
      <c r="G283" s="99"/>
      <c r="J283" s="114">
        <f>B359-498804</f>
        <v>-440481</v>
      </c>
    </row>
    <row r="284" spans="1:11">
      <c r="A284" s="99" t="s">
        <v>4946</v>
      </c>
      <c r="B284" s="113">
        <v>-30000</v>
      </c>
      <c r="C284" s="99">
        <v>1</v>
      </c>
      <c r="D284" s="99">
        <f t="shared" si="13"/>
        <v>184</v>
      </c>
      <c r="E284" s="99">
        <f t="shared" si="14"/>
        <v>0</v>
      </c>
      <c r="F284" s="99">
        <f t="shared" si="9"/>
        <v>-5520000</v>
      </c>
      <c r="G284" s="99"/>
    </row>
    <row r="285" spans="1:11">
      <c r="A285" s="99" t="s">
        <v>4954</v>
      </c>
      <c r="B285" s="113">
        <v>-19800</v>
      </c>
      <c r="C285" s="99">
        <v>1</v>
      </c>
      <c r="D285" s="99">
        <f t="shared" si="13"/>
        <v>183</v>
      </c>
      <c r="E285" s="99">
        <f t="shared" si="14"/>
        <v>1</v>
      </c>
      <c r="F285" s="99">
        <f t="shared" si="9"/>
        <v>-3603600</v>
      </c>
      <c r="G285" s="99"/>
      <c r="K285" t="s">
        <v>25</v>
      </c>
    </row>
    <row r="286" spans="1:11">
      <c r="A286" s="99" t="s">
        <v>4945</v>
      </c>
      <c r="B286" s="113">
        <v>940000</v>
      </c>
      <c r="C286" s="99">
        <v>0</v>
      </c>
      <c r="D286" s="99">
        <f t="shared" si="13"/>
        <v>182</v>
      </c>
      <c r="E286" s="99">
        <f t="shared" si="14"/>
        <v>0</v>
      </c>
      <c r="F286" s="99">
        <f t="shared" si="9"/>
        <v>171080000</v>
      </c>
      <c r="G286" s="99"/>
    </row>
    <row r="287" spans="1:11">
      <c r="A287" s="99" t="s">
        <v>4945</v>
      </c>
      <c r="B287" s="113">
        <v>-201000</v>
      </c>
      <c r="C287" s="99">
        <v>1</v>
      </c>
      <c r="D287" s="99">
        <f t="shared" si="13"/>
        <v>182</v>
      </c>
      <c r="E287" s="99">
        <f t="shared" si="14"/>
        <v>0</v>
      </c>
      <c r="F287" s="99">
        <f t="shared" si="9"/>
        <v>-36582000</v>
      </c>
      <c r="G287" s="99"/>
    </row>
    <row r="288" spans="1:11">
      <c r="A288" s="99" t="s">
        <v>4950</v>
      </c>
      <c r="B288" s="113">
        <v>-320930</v>
      </c>
      <c r="C288" s="99">
        <v>3</v>
      </c>
      <c r="D288" s="99">
        <f t="shared" si="13"/>
        <v>181</v>
      </c>
      <c r="E288" s="99">
        <f t="shared" si="14"/>
        <v>0</v>
      </c>
      <c r="F288" s="99">
        <f t="shared" si="9"/>
        <v>-58088330</v>
      </c>
      <c r="G288" s="99"/>
    </row>
    <row r="289" spans="1:10">
      <c r="A289" s="99" t="s">
        <v>4951</v>
      </c>
      <c r="B289" s="113">
        <v>-400000</v>
      </c>
      <c r="C289" s="99">
        <v>1</v>
      </c>
      <c r="D289" s="99">
        <f t="shared" ref="D289:D306" si="15">D290+C289</f>
        <v>178</v>
      </c>
      <c r="E289" s="99">
        <f t="shared" ref="E289:E306" si="16">IF(B290&gt;0,1,0)</f>
        <v>0</v>
      </c>
      <c r="F289" s="99">
        <f t="shared" si="9"/>
        <v>-71200000</v>
      </c>
      <c r="G289" s="99"/>
    </row>
    <row r="290" spans="1:10">
      <c r="A290" s="99" t="s">
        <v>4958</v>
      </c>
      <c r="B290" s="113">
        <v>-16500</v>
      </c>
      <c r="C290" s="99">
        <v>11</v>
      </c>
      <c r="D290" s="99">
        <f t="shared" si="15"/>
        <v>177</v>
      </c>
      <c r="E290" s="99">
        <f t="shared" si="16"/>
        <v>1</v>
      </c>
      <c r="F290" s="99">
        <f t="shared" si="9"/>
        <v>-2904000</v>
      </c>
      <c r="G290" s="99"/>
    </row>
    <row r="291" spans="1:10">
      <c r="A291" s="99" t="s">
        <v>4980</v>
      </c>
      <c r="B291" s="113">
        <v>2600000</v>
      </c>
      <c r="C291" s="99">
        <v>2</v>
      </c>
      <c r="D291" s="99">
        <f t="shared" si="15"/>
        <v>166</v>
      </c>
      <c r="E291" s="99">
        <f t="shared" si="16"/>
        <v>0</v>
      </c>
      <c r="F291" s="99">
        <f t="shared" si="9"/>
        <v>431600000</v>
      </c>
      <c r="G291" s="99"/>
      <c r="I291" t="s">
        <v>25</v>
      </c>
    </row>
    <row r="292" spans="1:10">
      <c r="A292" s="99" t="s">
        <v>4981</v>
      </c>
      <c r="B292" s="113">
        <v>-1170000</v>
      </c>
      <c r="C292" s="99">
        <v>0</v>
      </c>
      <c r="D292" s="99">
        <f t="shared" si="15"/>
        <v>164</v>
      </c>
      <c r="E292" s="99">
        <f t="shared" si="16"/>
        <v>0</v>
      </c>
      <c r="F292" s="99">
        <f t="shared" si="9"/>
        <v>-191880000</v>
      </c>
      <c r="G292" s="99" t="s">
        <v>4982</v>
      </c>
      <c r="J292" t="s">
        <v>25</v>
      </c>
    </row>
    <row r="293" spans="1:10">
      <c r="A293" s="99" t="s">
        <v>4981</v>
      </c>
      <c r="B293" s="113">
        <v>-9000</v>
      </c>
      <c r="C293" s="99">
        <v>1</v>
      </c>
      <c r="D293" s="99">
        <f t="shared" si="15"/>
        <v>164</v>
      </c>
      <c r="E293" s="99">
        <f t="shared" si="16"/>
        <v>0</v>
      </c>
      <c r="F293" s="99">
        <f t="shared" si="9"/>
        <v>-1476000</v>
      </c>
      <c r="G293" s="99"/>
    </row>
    <row r="294" spans="1:10">
      <c r="A294" s="99" t="s">
        <v>4983</v>
      </c>
      <c r="B294" s="113">
        <v>-1145000</v>
      </c>
      <c r="C294" s="99">
        <v>0</v>
      </c>
      <c r="D294" s="99">
        <f t="shared" si="15"/>
        <v>163</v>
      </c>
      <c r="E294" s="99">
        <f t="shared" si="16"/>
        <v>0</v>
      </c>
      <c r="F294" s="99">
        <f t="shared" si="9"/>
        <v>-186635000</v>
      </c>
      <c r="G294" s="99" t="s">
        <v>4984</v>
      </c>
    </row>
    <row r="295" spans="1:10">
      <c r="A295" s="99" t="s">
        <v>4983</v>
      </c>
      <c r="B295" s="113">
        <v>-94549</v>
      </c>
      <c r="C295" s="99">
        <v>2</v>
      </c>
      <c r="D295" s="99">
        <f t="shared" si="15"/>
        <v>163</v>
      </c>
      <c r="E295" s="99">
        <f t="shared" si="16"/>
        <v>0</v>
      </c>
      <c r="F295" s="99">
        <f t="shared" si="9"/>
        <v>-15411487</v>
      </c>
      <c r="G295" s="99" t="s">
        <v>506</v>
      </c>
      <c r="J295" t="s">
        <v>25</v>
      </c>
    </row>
    <row r="296" spans="1:10">
      <c r="A296" s="99" t="s">
        <v>5182</v>
      </c>
      <c r="B296" s="113">
        <v>-3500</v>
      </c>
      <c r="C296" s="99">
        <v>1</v>
      </c>
      <c r="D296" s="99">
        <f t="shared" si="15"/>
        <v>161</v>
      </c>
      <c r="E296" s="99">
        <f t="shared" si="16"/>
        <v>0</v>
      </c>
      <c r="F296" s="99">
        <f t="shared" si="9"/>
        <v>-563500</v>
      </c>
      <c r="G296" s="99"/>
      <c r="I296" s="114">
        <f>B359-735892</f>
        <v>-677569</v>
      </c>
    </row>
    <row r="297" spans="1:10">
      <c r="A297" s="99" t="s">
        <v>4992</v>
      </c>
      <c r="B297" s="113">
        <v>-44900</v>
      </c>
      <c r="C297" s="99">
        <v>0</v>
      </c>
      <c r="D297" s="99">
        <f t="shared" si="15"/>
        <v>160</v>
      </c>
      <c r="E297" s="99">
        <f t="shared" si="16"/>
        <v>0</v>
      </c>
      <c r="F297" s="99">
        <f t="shared" si="9"/>
        <v>-7184000</v>
      </c>
      <c r="G297" s="99"/>
    </row>
    <row r="298" spans="1:10">
      <c r="A298" s="99" t="s">
        <v>4992</v>
      </c>
      <c r="B298" s="113">
        <v>-50000</v>
      </c>
      <c r="C298" s="99">
        <v>10</v>
      </c>
      <c r="D298" s="99">
        <f t="shared" si="15"/>
        <v>160</v>
      </c>
      <c r="E298" s="99">
        <f t="shared" si="16"/>
        <v>0</v>
      </c>
      <c r="F298" s="99">
        <f t="shared" si="9"/>
        <v>-8000000</v>
      </c>
      <c r="G298" s="99" t="s">
        <v>506</v>
      </c>
    </row>
    <row r="299" spans="1:10">
      <c r="A299" s="99" t="s">
        <v>5012</v>
      </c>
      <c r="B299" s="113">
        <v>-19850</v>
      </c>
      <c r="C299" s="99">
        <v>1</v>
      </c>
      <c r="D299" s="99">
        <f t="shared" si="15"/>
        <v>150</v>
      </c>
      <c r="E299" s="99">
        <f t="shared" si="16"/>
        <v>0</v>
      </c>
      <c r="F299" s="99">
        <f t="shared" si="9"/>
        <v>-2977500</v>
      </c>
      <c r="G299" s="99"/>
    </row>
    <row r="300" spans="1:10">
      <c r="A300" s="99" t="s">
        <v>5013</v>
      </c>
      <c r="B300" s="113">
        <v>-39770</v>
      </c>
      <c r="C300" s="99">
        <v>6</v>
      </c>
      <c r="D300" s="99">
        <f t="shared" si="15"/>
        <v>149</v>
      </c>
      <c r="E300" s="99">
        <f t="shared" si="16"/>
        <v>0</v>
      </c>
      <c r="F300" s="99">
        <f t="shared" si="9"/>
        <v>-5925730</v>
      </c>
      <c r="G300" s="99"/>
    </row>
    <row r="301" spans="1:10">
      <c r="A301" s="99" t="s">
        <v>5037</v>
      </c>
      <c r="B301" s="113">
        <v>-40000</v>
      </c>
      <c r="C301" s="99">
        <v>71</v>
      </c>
      <c r="D301" s="99">
        <f t="shared" si="15"/>
        <v>143</v>
      </c>
      <c r="E301" s="99">
        <f t="shared" si="16"/>
        <v>1</v>
      </c>
      <c r="F301" s="99">
        <f t="shared" si="9"/>
        <v>-5680000</v>
      </c>
      <c r="G301" s="99"/>
    </row>
    <row r="302" spans="1:10">
      <c r="A302" s="99" t="s">
        <v>5167</v>
      </c>
      <c r="B302" s="113">
        <v>4000000</v>
      </c>
      <c r="C302" s="99">
        <v>1</v>
      </c>
      <c r="D302" s="99">
        <f t="shared" si="15"/>
        <v>72</v>
      </c>
      <c r="E302" s="99">
        <f t="shared" si="16"/>
        <v>0</v>
      </c>
      <c r="F302" s="99">
        <f t="shared" si="9"/>
        <v>288000000</v>
      </c>
      <c r="G302" s="99"/>
    </row>
    <row r="303" spans="1:10">
      <c r="A303" s="99" t="s">
        <v>5172</v>
      </c>
      <c r="B303" s="113">
        <v>-123860</v>
      </c>
      <c r="C303" s="99">
        <v>1</v>
      </c>
      <c r="D303" s="99">
        <f t="shared" si="15"/>
        <v>71</v>
      </c>
      <c r="E303" s="99">
        <f t="shared" si="16"/>
        <v>0</v>
      </c>
      <c r="F303" s="99">
        <f t="shared" si="9"/>
        <v>-8794060</v>
      </c>
      <c r="G303" s="99"/>
    </row>
    <row r="304" spans="1:10">
      <c r="A304" s="99" t="s">
        <v>5129</v>
      </c>
      <c r="B304" s="113">
        <v>-1660000</v>
      </c>
      <c r="C304" s="99">
        <v>1</v>
      </c>
      <c r="D304" s="99">
        <f t="shared" si="15"/>
        <v>70</v>
      </c>
      <c r="E304" s="99">
        <f t="shared" si="16"/>
        <v>0</v>
      </c>
      <c r="F304" s="99">
        <f t="shared" si="9"/>
        <v>-116200000</v>
      </c>
      <c r="G304" s="99"/>
    </row>
    <row r="305" spans="1:11">
      <c r="A305" s="99" t="s">
        <v>5180</v>
      </c>
      <c r="B305" s="113">
        <v>-63857</v>
      </c>
      <c r="C305" s="99">
        <v>0</v>
      </c>
      <c r="D305" s="99">
        <f t="shared" si="15"/>
        <v>69</v>
      </c>
      <c r="E305" s="99">
        <f t="shared" si="16"/>
        <v>0</v>
      </c>
      <c r="F305" s="99">
        <f t="shared" si="9"/>
        <v>-4406133</v>
      </c>
      <c r="G305" s="99"/>
    </row>
    <row r="306" spans="1:11">
      <c r="A306" s="99" t="s">
        <v>5183</v>
      </c>
      <c r="B306" s="113">
        <v>-631</v>
      </c>
      <c r="C306" s="99">
        <v>2</v>
      </c>
      <c r="D306" s="99">
        <f t="shared" si="15"/>
        <v>69</v>
      </c>
      <c r="E306" s="99">
        <f t="shared" si="16"/>
        <v>0</v>
      </c>
      <c r="F306" s="99">
        <f t="shared" si="9"/>
        <v>-43539</v>
      </c>
      <c r="G306" s="99" t="s">
        <v>506</v>
      </c>
      <c r="J306" t="s">
        <v>25</v>
      </c>
    </row>
    <row r="307" spans="1:11">
      <c r="A307" s="99" t="s">
        <v>5188</v>
      </c>
      <c r="B307" s="113">
        <v>-248905</v>
      </c>
      <c r="C307" s="99">
        <v>2</v>
      </c>
      <c r="D307" s="99">
        <f t="shared" ref="D307:D318" si="17">D308+C307</f>
        <v>67</v>
      </c>
      <c r="E307" s="99">
        <f t="shared" ref="E307:E318" si="18">IF(B308&gt;0,1,0)</f>
        <v>0</v>
      </c>
      <c r="F307" s="99">
        <f t="shared" si="9"/>
        <v>-16676635</v>
      </c>
      <c r="G307" s="99"/>
    </row>
    <row r="308" spans="1:11">
      <c r="A308" s="99" t="s">
        <v>5186</v>
      </c>
      <c r="B308" s="113">
        <v>-200000</v>
      </c>
      <c r="C308" s="99">
        <v>0</v>
      </c>
      <c r="D308" s="99">
        <f t="shared" si="17"/>
        <v>65</v>
      </c>
      <c r="E308" s="99">
        <f t="shared" si="18"/>
        <v>0</v>
      </c>
      <c r="F308" s="99">
        <f t="shared" si="9"/>
        <v>-13000000</v>
      </c>
      <c r="G308" s="99"/>
    </row>
    <row r="309" spans="1:11">
      <c r="A309" s="99" t="s">
        <v>5186</v>
      </c>
      <c r="B309" s="113">
        <v>-200000</v>
      </c>
      <c r="C309" s="99">
        <v>3</v>
      </c>
      <c r="D309" s="99">
        <f t="shared" si="17"/>
        <v>65</v>
      </c>
      <c r="E309" s="99">
        <f t="shared" si="18"/>
        <v>0</v>
      </c>
      <c r="F309" s="99">
        <f t="shared" si="9"/>
        <v>-13000000</v>
      </c>
      <c r="G309" s="99"/>
    </row>
    <row r="310" spans="1:11">
      <c r="A310" s="99" t="s">
        <v>5195</v>
      </c>
      <c r="B310" s="113">
        <v>-832590</v>
      </c>
      <c r="C310" s="99">
        <v>0</v>
      </c>
      <c r="D310" s="99">
        <f t="shared" si="17"/>
        <v>62</v>
      </c>
      <c r="E310" s="99">
        <f t="shared" si="18"/>
        <v>0</v>
      </c>
      <c r="F310" s="99">
        <f t="shared" si="9"/>
        <v>-51620580</v>
      </c>
      <c r="G310" s="99"/>
    </row>
    <row r="311" spans="1:11">
      <c r="A311" s="99" t="s">
        <v>5195</v>
      </c>
      <c r="B311" s="113">
        <v>-29950</v>
      </c>
      <c r="C311" s="99">
        <v>1</v>
      </c>
      <c r="D311" s="99">
        <f t="shared" si="17"/>
        <v>62</v>
      </c>
      <c r="E311" s="99">
        <f t="shared" si="18"/>
        <v>0</v>
      </c>
      <c r="F311" s="99">
        <f t="shared" si="9"/>
        <v>-1856900</v>
      </c>
      <c r="G311" s="99"/>
      <c r="K311" t="s">
        <v>25</v>
      </c>
    </row>
    <row r="312" spans="1:11">
      <c r="A312" s="99" t="s">
        <v>5253</v>
      </c>
      <c r="B312" s="113">
        <v>-8500</v>
      </c>
      <c r="C312" s="99">
        <v>1</v>
      </c>
      <c r="D312" s="99">
        <f t="shared" si="17"/>
        <v>61</v>
      </c>
      <c r="E312" s="99">
        <f t="shared" si="18"/>
        <v>0</v>
      </c>
      <c r="F312" s="99">
        <f t="shared" si="9"/>
        <v>-518500</v>
      </c>
      <c r="G312" s="99"/>
    </row>
    <row r="313" spans="1:11">
      <c r="A313" s="99" t="s">
        <v>5217</v>
      </c>
      <c r="B313" s="113">
        <v>-116300</v>
      </c>
      <c r="C313" s="99">
        <v>1</v>
      </c>
      <c r="D313" s="99">
        <f t="shared" si="17"/>
        <v>60</v>
      </c>
      <c r="E313" s="99">
        <f t="shared" si="18"/>
        <v>0</v>
      </c>
      <c r="F313" s="99">
        <f t="shared" si="9"/>
        <v>-6978000</v>
      </c>
      <c r="G313" s="99"/>
    </row>
    <row r="314" spans="1:11">
      <c r="A314" s="99" t="s">
        <v>5200</v>
      </c>
      <c r="B314" s="113">
        <v>-75500</v>
      </c>
      <c r="C314" s="99">
        <v>1</v>
      </c>
      <c r="D314" s="99">
        <f t="shared" si="17"/>
        <v>59</v>
      </c>
      <c r="E314" s="99">
        <f t="shared" si="18"/>
        <v>0</v>
      </c>
      <c r="F314" s="99">
        <f t="shared" ref="F314:F331" si="19">B314*(D314-E314)</f>
        <v>-4454500</v>
      </c>
      <c r="G314" s="99"/>
    </row>
    <row r="315" spans="1:11">
      <c r="A315" s="99" t="s">
        <v>5211</v>
      </c>
      <c r="B315" s="113">
        <v>-331250</v>
      </c>
      <c r="C315" s="99">
        <v>2</v>
      </c>
      <c r="D315" s="99">
        <f t="shared" si="17"/>
        <v>58</v>
      </c>
      <c r="E315" s="99">
        <f t="shared" si="18"/>
        <v>0</v>
      </c>
      <c r="F315" s="99">
        <f t="shared" si="19"/>
        <v>-19212500</v>
      </c>
      <c r="G315" s="99"/>
    </row>
    <row r="316" spans="1:11">
      <c r="A316" s="99" t="s">
        <v>5254</v>
      </c>
      <c r="B316" s="113">
        <v>-39000</v>
      </c>
      <c r="C316" s="99">
        <v>1</v>
      </c>
      <c r="D316" s="99">
        <f t="shared" si="17"/>
        <v>56</v>
      </c>
      <c r="E316" s="99">
        <f t="shared" si="18"/>
        <v>0</v>
      </c>
      <c r="F316" s="99">
        <f t="shared" si="19"/>
        <v>-2184000</v>
      </c>
      <c r="G316" s="99"/>
      <c r="I316" s="114"/>
    </row>
    <row r="317" spans="1:11">
      <c r="A317" s="99" t="s">
        <v>5213</v>
      </c>
      <c r="B317" s="113">
        <v>-44000</v>
      </c>
      <c r="C317" s="99">
        <v>3</v>
      </c>
      <c r="D317" s="99">
        <f t="shared" si="17"/>
        <v>55</v>
      </c>
      <c r="E317" s="99">
        <f t="shared" si="18"/>
        <v>0</v>
      </c>
      <c r="F317" s="99">
        <f t="shared" si="19"/>
        <v>-2420000</v>
      </c>
      <c r="G317" s="99"/>
      <c r="J317" t="s">
        <v>25</v>
      </c>
    </row>
    <row r="318" spans="1:11">
      <c r="A318" s="99" t="s">
        <v>5147</v>
      </c>
      <c r="B318" s="113">
        <v>-30476</v>
      </c>
      <c r="C318" s="99">
        <v>1</v>
      </c>
      <c r="D318" s="99">
        <f t="shared" si="17"/>
        <v>52</v>
      </c>
      <c r="E318" s="99">
        <f t="shared" si="18"/>
        <v>0</v>
      </c>
      <c r="F318" s="99">
        <f t="shared" si="19"/>
        <v>-1584752</v>
      </c>
      <c r="G318" s="99"/>
    </row>
    <row r="319" spans="1:11">
      <c r="A319" s="99" t="s">
        <v>5222</v>
      </c>
      <c r="B319" s="113">
        <v>-4000</v>
      </c>
      <c r="C319" s="99">
        <v>11</v>
      </c>
      <c r="D319" s="99">
        <f t="shared" ref="D319:D326" si="20">D320+C319</f>
        <v>51</v>
      </c>
      <c r="E319" s="99">
        <f t="shared" ref="E319:E326" si="21">IF(B320&gt;0,1,0)</f>
        <v>1</v>
      </c>
      <c r="F319" s="99">
        <f t="shared" si="19"/>
        <v>-200000</v>
      </c>
      <c r="G319" s="99"/>
    </row>
    <row r="320" spans="1:11">
      <c r="A320" s="99" t="s">
        <v>5255</v>
      </c>
      <c r="B320" s="113">
        <v>6300000</v>
      </c>
      <c r="C320" s="99">
        <v>1</v>
      </c>
      <c r="D320" s="99">
        <f t="shared" si="20"/>
        <v>40</v>
      </c>
      <c r="E320" s="99">
        <f t="shared" si="21"/>
        <v>0</v>
      </c>
      <c r="F320" s="99">
        <f t="shared" si="19"/>
        <v>252000000</v>
      </c>
      <c r="G320" s="99"/>
    </row>
    <row r="321" spans="1:9">
      <c r="A321" s="99" t="s">
        <v>5284</v>
      </c>
      <c r="B321" s="113">
        <v>-6000000</v>
      </c>
      <c r="C321" s="99">
        <v>2</v>
      </c>
      <c r="D321" s="99">
        <f t="shared" si="20"/>
        <v>39</v>
      </c>
      <c r="E321" s="99">
        <f t="shared" si="21"/>
        <v>0</v>
      </c>
      <c r="F321" s="99">
        <f t="shared" si="19"/>
        <v>-234000000</v>
      </c>
      <c r="G321" s="99"/>
    </row>
    <row r="322" spans="1:9">
      <c r="A322" s="99" t="s">
        <v>5280</v>
      </c>
      <c r="B322" s="113">
        <v>-295000</v>
      </c>
      <c r="C322" s="99">
        <v>0</v>
      </c>
      <c r="D322" s="99">
        <f t="shared" si="20"/>
        <v>37</v>
      </c>
      <c r="E322" s="99">
        <f t="shared" si="21"/>
        <v>1</v>
      </c>
      <c r="F322" s="99">
        <f t="shared" si="19"/>
        <v>-10620000</v>
      </c>
      <c r="G322" s="99"/>
    </row>
    <row r="323" spans="1:9">
      <c r="A323" s="99" t="s">
        <v>5280</v>
      </c>
      <c r="B323" s="113">
        <v>483</v>
      </c>
      <c r="C323" s="99">
        <v>8</v>
      </c>
      <c r="D323" s="99">
        <f t="shared" si="20"/>
        <v>37</v>
      </c>
      <c r="E323" s="99">
        <f t="shared" si="21"/>
        <v>1</v>
      </c>
      <c r="F323" s="99">
        <f t="shared" si="19"/>
        <v>17388</v>
      </c>
      <c r="G323" s="99" t="s">
        <v>694</v>
      </c>
      <c r="I323" t="s">
        <v>25</v>
      </c>
    </row>
    <row r="324" spans="1:9">
      <c r="A324" s="99" t="s">
        <v>5311</v>
      </c>
      <c r="B324" s="113">
        <v>1700000</v>
      </c>
      <c r="C324" s="99">
        <v>0</v>
      </c>
      <c r="D324" s="99">
        <f t="shared" si="20"/>
        <v>29</v>
      </c>
      <c r="E324" s="99">
        <f t="shared" si="21"/>
        <v>0</v>
      </c>
      <c r="F324" s="99">
        <f t="shared" si="19"/>
        <v>49300000</v>
      </c>
      <c r="G324" s="99"/>
    </row>
    <row r="325" spans="1:9">
      <c r="A325" s="99" t="s">
        <v>5311</v>
      </c>
      <c r="B325" s="113">
        <v>-53000</v>
      </c>
      <c r="C325" s="99">
        <v>1</v>
      </c>
      <c r="D325" s="99">
        <f t="shared" si="20"/>
        <v>29</v>
      </c>
      <c r="E325" s="99">
        <f t="shared" si="21"/>
        <v>0</v>
      </c>
      <c r="F325" s="99">
        <f t="shared" si="19"/>
        <v>-1537000</v>
      </c>
      <c r="G325" s="99"/>
    </row>
    <row r="326" spans="1:9">
      <c r="A326" s="99" t="s">
        <v>5312</v>
      </c>
      <c r="B326" s="113">
        <v>-1300000</v>
      </c>
      <c r="C326" s="99">
        <v>0</v>
      </c>
      <c r="D326" s="99">
        <f t="shared" si="20"/>
        <v>28</v>
      </c>
      <c r="E326" s="99">
        <f t="shared" si="21"/>
        <v>0</v>
      </c>
      <c r="F326" s="99">
        <f t="shared" si="19"/>
        <v>-36400000</v>
      </c>
      <c r="G326" s="99"/>
      <c r="I326" t="s">
        <v>25</v>
      </c>
    </row>
    <row r="327" spans="1:9">
      <c r="A327" s="99" t="s">
        <v>5312</v>
      </c>
      <c r="B327" s="113">
        <v>-41500</v>
      </c>
      <c r="C327" s="99">
        <v>1</v>
      </c>
      <c r="D327" s="99">
        <f t="shared" ref="D327:D331" si="22">D328+C327</f>
        <v>28</v>
      </c>
      <c r="E327" s="99">
        <f t="shared" ref="E327:E331" si="23">IF(B328&gt;0,1,0)</f>
        <v>0</v>
      </c>
      <c r="F327" s="99">
        <f t="shared" si="19"/>
        <v>-1162000</v>
      </c>
      <c r="G327" s="99"/>
    </row>
    <row r="328" spans="1:9">
      <c r="A328" s="99" t="s">
        <v>5318</v>
      </c>
      <c r="B328" s="113">
        <v>-57700</v>
      </c>
      <c r="C328" s="99">
        <v>3</v>
      </c>
      <c r="D328" s="99">
        <f t="shared" si="22"/>
        <v>27</v>
      </c>
      <c r="E328" s="99">
        <f t="shared" si="23"/>
        <v>0</v>
      </c>
      <c r="F328" s="99">
        <f t="shared" si="19"/>
        <v>-1557900</v>
      </c>
      <c r="G328" s="99"/>
    </row>
    <row r="329" spans="1:9">
      <c r="A329" s="99" t="s">
        <v>5321</v>
      </c>
      <c r="B329" s="113">
        <v>-5600</v>
      </c>
      <c r="C329" s="99">
        <v>1</v>
      </c>
      <c r="D329" s="99">
        <f t="shared" si="22"/>
        <v>24</v>
      </c>
      <c r="E329" s="99">
        <f t="shared" si="23"/>
        <v>0</v>
      </c>
      <c r="F329" s="99">
        <f t="shared" si="19"/>
        <v>-134400</v>
      </c>
      <c r="G329" s="99"/>
    </row>
    <row r="330" spans="1:9">
      <c r="A330" s="99" t="s">
        <v>5323</v>
      </c>
      <c r="B330" s="113">
        <v>-5600</v>
      </c>
      <c r="C330" s="99">
        <v>1</v>
      </c>
      <c r="D330" s="99">
        <f t="shared" si="22"/>
        <v>23</v>
      </c>
      <c r="E330" s="99">
        <f t="shared" si="23"/>
        <v>0</v>
      </c>
      <c r="F330" s="99">
        <f t="shared" si="19"/>
        <v>-128800</v>
      </c>
      <c r="G330" s="99"/>
    </row>
    <row r="331" spans="1:9">
      <c r="A331" s="99" t="s">
        <v>990</v>
      </c>
      <c r="B331" s="113">
        <v>-68100</v>
      </c>
      <c r="C331" s="99">
        <v>1</v>
      </c>
      <c r="D331" s="99">
        <f t="shared" si="22"/>
        <v>22</v>
      </c>
      <c r="E331" s="99">
        <f t="shared" si="23"/>
        <v>0</v>
      </c>
      <c r="F331" s="99">
        <f t="shared" si="19"/>
        <v>-1498200</v>
      </c>
      <c r="G331" s="99"/>
      <c r="I331" t="s">
        <v>25</v>
      </c>
    </row>
    <row r="332" spans="1:9">
      <c r="A332" s="99" t="s">
        <v>4272</v>
      </c>
      <c r="B332" s="113">
        <v>-25390</v>
      </c>
      <c r="C332" s="99">
        <v>2</v>
      </c>
      <c r="D332" s="99">
        <f t="shared" ref="D332:D333" si="24">D333+C332</f>
        <v>21</v>
      </c>
      <c r="E332" s="99">
        <f t="shared" ref="E332:E333" si="25">IF(B333&gt;0,1,0)</f>
        <v>0</v>
      </c>
      <c r="F332" s="99">
        <f t="shared" ref="F332:F333" si="26">B332*(D332-E332)</f>
        <v>-533190</v>
      </c>
      <c r="G332" s="99"/>
    </row>
    <row r="333" spans="1:9">
      <c r="A333" s="99" t="s">
        <v>5343</v>
      </c>
      <c r="B333" s="113">
        <v>-78508</v>
      </c>
      <c r="C333" s="99">
        <v>2</v>
      </c>
      <c r="D333" s="99">
        <f t="shared" si="24"/>
        <v>19</v>
      </c>
      <c r="E333" s="99">
        <f t="shared" si="25"/>
        <v>0</v>
      </c>
      <c r="F333" s="99">
        <f t="shared" si="26"/>
        <v>-1491652</v>
      </c>
      <c r="G333" s="99"/>
    </row>
    <row r="334" spans="1:9">
      <c r="A334" s="99" t="s">
        <v>5344</v>
      </c>
      <c r="B334" s="113">
        <v>-2000</v>
      </c>
      <c r="C334" s="99">
        <v>4</v>
      </c>
      <c r="D334" s="99">
        <f t="shared" ref="D334:D357" si="27">D335+C334</f>
        <v>17</v>
      </c>
      <c r="E334" s="99">
        <f t="shared" ref="E334:E357" si="28">IF(B335&gt;0,1,0)</f>
        <v>1</v>
      </c>
      <c r="F334" s="99">
        <f t="shared" ref="F334:F357" si="29">B334*(D334-E334)</f>
        <v>-32000</v>
      </c>
      <c r="G334" s="99"/>
    </row>
    <row r="335" spans="1:9">
      <c r="A335" s="99" t="s">
        <v>5352</v>
      </c>
      <c r="B335" s="113">
        <v>2200472</v>
      </c>
      <c r="C335" s="99">
        <v>1</v>
      </c>
      <c r="D335" s="99">
        <f t="shared" si="27"/>
        <v>13</v>
      </c>
      <c r="E335" s="99">
        <f t="shared" si="28"/>
        <v>0</v>
      </c>
      <c r="F335" s="99">
        <f t="shared" si="29"/>
        <v>28606136</v>
      </c>
      <c r="G335" s="99"/>
      <c r="H335" t="s">
        <v>25</v>
      </c>
    </row>
    <row r="336" spans="1:9">
      <c r="A336" s="99" t="s">
        <v>5364</v>
      </c>
      <c r="B336" s="113">
        <v>-28000</v>
      </c>
      <c r="C336" s="99">
        <v>2</v>
      </c>
      <c r="D336" s="99">
        <f t="shared" si="27"/>
        <v>12</v>
      </c>
      <c r="E336" s="99">
        <f t="shared" si="28"/>
        <v>1</v>
      </c>
      <c r="F336" s="99">
        <f t="shared" si="29"/>
        <v>-308000</v>
      </c>
      <c r="G336" s="99"/>
    </row>
    <row r="337" spans="1:13">
      <c r="A337" s="99" t="s">
        <v>5358</v>
      </c>
      <c r="B337" s="113">
        <v>2500000</v>
      </c>
      <c r="C337" s="99">
        <v>0</v>
      </c>
      <c r="D337" s="99">
        <f t="shared" si="27"/>
        <v>10</v>
      </c>
      <c r="E337" s="99">
        <f t="shared" si="28"/>
        <v>0</v>
      </c>
      <c r="F337" s="99">
        <f t="shared" si="29"/>
        <v>25000000</v>
      </c>
      <c r="G337" s="99"/>
    </row>
    <row r="338" spans="1:13">
      <c r="A338" s="99" t="s">
        <v>5358</v>
      </c>
      <c r="B338" s="113">
        <v>-407500</v>
      </c>
      <c r="C338" s="99">
        <v>2</v>
      </c>
      <c r="D338" s="99">
        <f t="shared" si="27"/>
        <v>10</v>
      </c>
      <c r="E338" s="99">
        <f t="shared" si="28"/>
        <v>0</v>
      </c>
      <c r="F338" s="99">
        <f t="shared" si="29"/>
        <v>-4075000</v>
      </c>
      <c r="G338" s="99"/>
    </row>
    <row r="339" spans="1:13">
      <c r="A339" s="99" t="s">
        <v>5365</v>
      </c>
      <c r="B339" s="113">
        <v>-3600</v>
      </c>
      <c r="C339" s="99">
        <v>1</v>
      </c>
      <c r="D339" s="99">
        <f t="shared" si="27"/>
        <v>8</v>
      </c>
      <c r="E339" s="99">
        <f t="shared" si="28"/>
        <v>0</v>
      </c>
      <c r="F339" s="99">
        <f t="shared" si="29"/>
        <v>-28800</v>
      </c>
      <c r="G339" s="99"/>
    </row>
    <row r="340" spans="1:13">
      <c r="A340" s="99" t="s">
        <v>5376</v>
      </c>
      <c r="B340" s="113">
        <v>-170094</v>
      </c>
      <c r="C340" s="99">
        <v>1</v>
      </c>
      <c r="D340" s="99">
        <f t="shared" si="27"/>
        <v>7</v>
      </c>
      <c r="E340" s="99">
        <f t="shared" si="28"/>
        <v>0</v>
      </c>
      <c r="F340" s="99">
        <f t="shared" si="29"/>
        <v>-1190658</v>
      </c>
      <c r="G340" s="99"/>
      <c r="J340" t="s">
        <v>25</v>
      </c>
    </row>
    <row r="341" spans="1:13">
      <c r="A341" s="99" t="s">
        <v>5367</v>
      </c>
      <c r="B341" s="113">
        <v>-51730</v>
      </c>
      <c r="C341" s="99">
        <v>1</v>
      </c>
      <c r="D341" s="99">
        <f t="shared" si="27"/>
        <v>6</v>
      </c>
      <c r="E341" s="99">
        <f t="shared" si="28"/>
        <v>0</v>
      </c>
      <c r="F341" s="99">
        <f t="shared" si="29"/>
        <v>-310380</v>
      </c>
      <c r="G341" s="99"/>
    </row>
    <row r="342" spans="1:13">
      <c r="A342" s="99" t="s">
        <v>5377</v>
      </c>
      <c r="B342" s="113">
        <v>-200000</v>
      </c>
      <c r="C342" s="99">
        <v>2</v>
      </c>
      <c r="D342" s="99">
        <f t="shared" si="27"/>
        <v>5</v>
      </c>
      <c r="E342" s="99">
        <f t="shared" si="28"/>
        <v>0</v>
      </c>
      <c r="F342" s="99">
        <f t="shared" si="29"/>
        <v>-1000000</v>
      </c>
      <c r="G342" s="99"/>
    </row>
    <row r="343" spans="1:13">
      <c r="A343" s="99" t="s">
        <v>5310</v>
      </c>
      <c r="B343" s="113">
        <v>-3000000</v>
      </c>
      <c r="C343" s="99">
        <v>0</v>
      </c>
      <c r="D343" s="99">
        <f t="shared" si="27"/>
        <v>3</v>
      </c>
      <c r="E343" s="99">
        <f t="shared" si="28"/>
        <v>0</v>
      </c>
      <c r="F343" s="99">
        <f t="shared" si="29"/>
        <v>-9000000</v>
      </c>
      <c r="G343" s="99"/>
    </row>
    <row r="344" spans="1:13">
      <c r="A344" s="99" t="s">
        <v>5310</v>
      </c>
      <c r="B344" s="113">
        <v>-39726</v>
      </c>
      <c r="C344" s="99">
        <v>1</v>
      </c>
      <c r="D344" s="99">
        <f t="shared" si="27"/>
        <v>3</v>
      </c>
      <c r="E344" s="99">
        <f t="shared" si="28"/>
        <v>0</v>
      </c>
      <c r="F344" s="99">
        <f t="shared" si="29"/>
        <v>-119178</v>
      </c>
      <c r="G344" s="99"/>
      <c r="M344" t="s">
        <v>25</v>
      </c>
    </row>
    <row r="345" spans="1:13">
      <c r="A345" s="99" t="s">
        <v>5380</v>
      </c>
      <c r="B345" s="113">
        <v>-566500</v>
      </c>
      <c r="C345" s="99">
        <v>1</v>
      </c>
      <c r="D345" s="99">
        <f t="shared" si="27"/>
        <v>2</v>
      </c>
      <c r="E345" s="99">
        <f t="shared" si="28"/>
        <v>0</v>
      </c>
      <c r="F345" s="99">
        <f t="shared" si="29"/>
        <v>-1133000</v>
      </c>
      <c r="G345" s="99"/>
      <c r="K345" t="s">
        <v>25</v>
      </c>
    </row>
    <row r="346" spans="1:13">
      <c r="A346" s="99" t="s">
        <v>5382</v>
      </c>
      <c r="B346" s="113">
        <v>-300000</v>
      </c>
      <c r="C346" s="99">
        <v>1</v>
      </c>
      <c r="D346" s="99">
        <f t="shared" si="27"/>
        <v>1</v>
      </c>
      <c r="E346" s="99">
        <f t="shared" si="28"/>
        <v>0</v>
      </c>
      <c r="F346" s="99">
        <f t="shared" si="29"/>
        <v>-300000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58323</v>
      </c>
      <c r="C359" s="11"/>
      <c r="D359" s="11"/>
      <c r="E359" s="11"/>
      <c r="F359" s="29">
        <f>SUM(F2:F357)</f>
        <v>18993687060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15182803.405275779</v>
      </c>
      <c r="G362" s="11"/>
    </row>
    <row r="363" spans="1:7">
      <c r="A363" s="11"/>
      <c r="B363" s="11"/>
      <c r="C363" s="11"/>
      <c r="D363" s="11"/>
      <c r="E363" s="11"/>
      <c r="F363" s="11" t="s">
        <v>286</v>
      </c>
      <c r="G363" s="11"/>
    </row>
    <row r="366" spans="1:7">
      <c r="B366" s="114">
        <f>B359-62399</f>
        <v>-4076</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abSelected="1" topLeftCell="I22" zoomScale="85" zoomScaleNormal="85" workbookViewId="0">
      <selection activeCell="R219" sqref="R219"/>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58323</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782417250.39993119</v>
      </c>
      <c r="M21" s="168" t="s">
        <v>4292</v>
      </c>
      <c r="N21" s="113">
        <f t="shared" ref="N21:N25" si="9">O21*P21</f>
        <v>501640965.40000004</v>
      </c>
      <c r="O21" s="99">
        <v>1638814</v>
      </c>
      <c r="P21" s="185">
        <f>P47</f>
        <v>306.10000000000002</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3605644</v>
      </c>
      <c r="O22" s="99">
        <v>655</v>
      </c>
      <c r="P22" s="185">
        <f>P44</f>
        <v>5504.8</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5158664.7</v>
      </c>
      <c r="O23" s="99">
        <v>791</v>
      </c>
      <c r="P23" s="185">
        <f>P46</f>
        <v>6521.7</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672339094.99993122</v>
      </c>
      <c r="G24" s="95">
        <f t="shared" si="0"/>
        <v>-392032749.61799258</v>
      </c>
      <c r="H24" s="11"/>
      <c r="I24" s="96"/>
      <c r="J24" s="96"/>
      <c r="K24" s="213"/>
      <c r="L24" s="117"/>
      <c r="M24" s="213" t="s">
        <v>5215</v>
      </c>
      <c r="N24" s="113">
        <f t="shared" si="9"/>
        <v>0</v>
      </c>
      <c r="O24" s="99">
        <v>0</v>
      </c>
      <c r="P24" s="185">
        <f>P48</f>
        <v>2950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98'!D101</f>
        <v>-27631459</v>
      </c>
      <c r="M25" s="213" t="s">
        <v>4398</v>
      </c>
      <c r="N25" s="113">
        <f t="shared" si="9"/>
        <v>123141322.39999999</v>
      </c>
      <c r="O25" s="99">
        <v>156808</v>
      </c>
      <c r="P25" s="185">
        <f>P45</f>
        <v>785.3</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1576882.4</v>
      </c>
      <c r="O28" s="69">
        <v>2008</v>
      </c>
      <c r="P28" s="99">
        <f>P45</f>
        <v>785.3</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341297.60000000003</v>
      </c>
      <c r="O29" s="69">
        <v>62</v>
      </c>
      <c r="P29" s="99">
        <f>P44</f>
        <v>5504.8</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8223863.7000000002</v>
      </c>
      <c r="O30" s="69">
        <v>1261</v>
      </c>
      <c r="P30" s="99">
        <f>P46</f>
        <v>6521.7</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118932400.10000001</v>
      </c>
      <c r="O31" s="69">
        <v>388541</v>
      </c>
      <c r="P31" s="99">
        <f>P47</f>
        <v>306.10000000000002</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-782417250.39993119</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5178</v>
      </c>
      <c r="L42" s="117">
        <v>-700000</v>
      </c>
      <c r="M42" s="168" t="s">
        <v>4444</v>
      </c>
      <c r="N42" s="113">
        <v>0</v>
      </c>
      <c r="O42" s="114">
        <v>-3692071</v>
      </c>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5373</v>
      </c>
      <c r="L44" s="117">
        <f>-22884*P47</f>
        <v>-7004792.4000000004</v>
      </c>
      <c r="M44" s="21" t="s">
        <v>4380</v>
      </c>
      <c r="N44" s="117">
        <f t="shared" ref="N44:N50" si="16">O44*P44</f>
        <v>286249.60000000003</v>
      </c>
      <c r="O44" s="69">
        <v>52</v>
      </c>
      <c r="P44" s="69">
        <v>5504.8</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5341</v>
      </c>
      <c r="L45" s="117">
        <f>-1200*P50</f>
        <v>-13620000</v>
      </c>
      <c r="M45" s="19" t="s">
        <v>4398</v>
      </c>
      <c r="N45" s="117">
        <f t="shared" si="16"/>
        <v>72824795.5</v>
      </c>
      <c r="O45" s="69">
        <v>92735</v>
      </c>
      <c r="P45" s="69">
        <v>785.3</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21952042.199999999</v>
      </c>
      <c r="O46" s="69">
        <v>3366</v>
      </c>
      <c r="P46" s="69">
        <v>6521.7</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5372</v>
      </c>
      <c r="L47" s="117">
        <f>130165*P47</f>
        <v>39843506.5</v>
      </c>
      <c r="M47" s="19" t="s">
        <v>4174</v>
      </c>
      <c r="N47" s="113">
        <f t="shared" si="16"/>
        <v>915278486.9000001</v>
      </c>
      <c r="O47" s="99">
        <v>2990129</v>
      </c>
      <c r="P47" s="99">
        <v>306.10000000000002</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5215</v>
      </c>
      <c r="N48" s="113">
        <f t="shared" si="16"/>
        <v>0</v>
      </c>
      <c r="O48" s="99">
        <v>0</v>
      </c>
      <c r="P48" s="99">
        <v>2950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21" t="s">
        <v>1083</v>
      </c>
      <c r="N49" s="117">
        <f t="shared" si="16"/>
        <v>0</v>
      </c>
      <c r="O49" s="69">
        <v>0</v>
      </c>
      <c r="P49" s="69">
        <v>395000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5214</v>
      </c>
      <c r="N50" s="117">
        <f t="shared" si="16"/>
        <v>0</v>
      </c>
      <c r="O50" s="74">
        <v>0</v>
      </c>
      <c r="P50" s="74">
        <v>11350</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5184</v>
      </c>
      <c r="S52" s="197">
        <f>S51</f>
        <v>43</v>
      </c>
      <c r="T52" s="213" t="s">
        <v>5363</v>
      </c>
      <c r="U52" s="213">
        <v>4317.3</v>
      </c>
      <c r="V52" s="213">
        <f t="shared" ref="V52:V77"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-S199</f>
        <v>-24456469.132987585</v>
      </c>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672339094.99993122</v>
      </c>
      <c r="M60" s="168"/>
      <c r="N60" s="113">
        <f>SUM(N16:N59)</f>
        <v>906095263.96708131</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373096</v>
      </c>
      <c r="M61" s="168"/>
      <c r="N61" s="113">
        <f>N16+N17+N35</f>
        <v>641053</v>
      </c>
      <c r="Q61" s="169">
        <v>6955516</v>
      </c>
      <c r="R61" s="213" t="s">
        <v>5241</v>
      </c>
      <c r="S61" s="197">
        <f>S60-2</f>
        <v>19</v>
      </c>
      <c r="T61" s="213" t="s">
        <v>5251</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772339094.99993122</v>
      </c>
      <c r="M62" s="113"/>
      <c r="N62" s="168"/>
      <c r="O62" s="115"/>
      <c r="P62" s="115"/>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5349</v>
      </c>
      <c r="S70" s="197">
        <f>S69-1</f>
        <v>-8</v>
      </c>
      <c r="T70" s="213" t="s">
        <v>5350</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5352</v>
      </c>
      <c r="S71" s="197">
        <f>S70-2</f>
        <v>-10</v>
      </c>
      <c r="T71" s="213" t="s">
        <v>5354</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5358</v>
      </c>
      <c r="S72" s="197">
        <f>S71-3</f>
        <v>-13</v>
      </c>
      <c r="T72" s="213" t="s">
        <v>5361</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5375</v>
      </c>
      <c r="O73" t="s">
        <v>25</v>
      </c>
      <c r="P73" s="115"/>
      <c r="Q73" s="169">
        <v>459771</v>
      </c>
      <c r="R73" s="213" t="s">
        <v>5358</v>
      </c>
      <c r="S73" s="197">
        <f>S72</f>
        <v>-13</v>
      </c>
      <c r="T73" s="213" t="s">
        <v>5362</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5017484</v>
      </c>
      <c r="N74" s="113">
        <f>M74*P47</f>
        <v>1535851852.4000001</v>
      </c>
      <c r="P74" s="115"/>
      <c r="Q74" s="169">
        <v>101835</v>
      </c>
      <c r="R74" s="213" t="s">
        <v>5365</v>
      </c>
      <c r="S74" s="197">
        <f>S73-2</f>
        <v>-15</v>
      </c>
      <c r="T74" s="213" t="s">
        <v>5366</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5367</v>
      </c>
      <c r="S75" s="197">
        <f>S74-2</f>
        <v>-17</v>
      </c>
      <c r="T75" s="213" t="s">
        <v>5370</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5382</v>
      </c>
      <c r="S76" s="197">
        <f>S75-5</f>
        <v>-22</v>
      </c>
      <c r="T76" s="213" t="s">
        <v>5384</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204248802.5</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12904.279647174126</v>
      </c>
      <c r="G102" s="199">
        <f>P47</f>
        <v>306.10000000000002</v>
      </c>
      <c r="H102" s="199" t="s">
        <v>4773</v>
      </c>
      <c r="I102" s="199" t="s">
        <v>4772</v>
      </c>
      <c r="J102" s="214" t="s">
        <v>4234</v>
      </c>
      <c r="K102" s="199">
        <v>175</v>
      </c>
      <c r="L102" s="215">
        <f t="shared" ref="L102:L107" si="28">K102*$L$110</f>
        <v>691250000</v>
      </c>
      <c r="M102" s="215">
        <f>N21+N31+N47</f>
        <v>1535851852.4000001</v>
      </c>
      <c r="N102" s="183">
        <f t="shared" ref="N102:N106" si="29">L102-M102</f>
        <v>-844601852.4000001</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5195</v>
      </c>
      <c r="S103" s="197">
        <f>S102-36</f>
        <v>39</v>
      </c>
      <c r="T103" s="189" t="s">
        <v>5197</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5195</v>
      </c>
      <c r="S104" s="197">
        <f>S103</f>
        <v>39</v>
      </c>
      <c r="T104" s="189" t="s">
        <v>5198</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5029.9248694766338</v>
      </c>
      <c r="G105" s="213">
        <f>P45</f>
        <v>785.3</v>
      </c>
      <c r="H105" s="213" t="s">
        <v>4665</v>
      </c>
      <c r="I105" s="213" t="s">
        <v>4664</v>
      </c>
      <c r="J105" s="32" t="s">
        <v>4398</v>
      </c>
      <c r="K105" s="213">
        <v>43</v>
      </c>
      <c r="L105" s="1">
        <f t="shared" si="28"/>
        <v>169850000</v>
      </c>
      <c r="M105" s="1">
        <f>N45+N25</f>
        <v>195966117.89999998</v>
      </c>
      <c r="N105" s="113">
        <f t="shared" si="29"/>
        <v>-26116117.899999976</v>
      </c>
      <c r="Q105" s="169">
        <v>108400</v>
      </c>
      <c r="R105" s="19" t="s">
        <v>5200</v>
      </c>
      <c r="S105" s="197">
        <f>S104-3</f>
        <v>36</v>
      </c>
      <c r="T105" s="189" t="s">
        <v>5201</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3950000</v>
      </c>
      <c r="M106" s="215">
        <f>0</f>
        <v>0</v>
      </c>
      <c r="N106" s="183">
        <f t="shared" si="29"/>
        <v>3950000</v>
      </c>
      <c r="Q106" s="169">
        <v>11503451</v>
      </c>
      <c r="R106" s="19" t="s">
        <v>5241</v>
      </c>
      <c r="S106" s="197">
        <f>S105-17</f>
        <v>19</v>
      </c>
      <c r="T106" s="189" t="s">
        <v>5242</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5378</v>
      </c>
      <c r="K107" s="191">
        <v>212</v>
      </c>
      <c r="L107" s="258">
        <f t="shared" si="28"/>
        <v>837400000</v>
      </c>
      <c r="M107" s="258">
        <v>0</v>
      </c>
      <c r="N107" s="86">
        <f>L107-M107</f>
        <v>837400000</v>
      </c>
      <c r="Q107" s="169">
        <v>6153126</v>
      </c>
      <c r="R107" s="19" t="s">
        <v>5275</v>
      </c>
      <c r="S107" s="197">
        <f>S106-4</f>
        <v>15</v>
      </c>
      <c r="T107" s="189" t="s">
        <v>5277</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5280</v>
      </c>
      <c r="S108" s="197">
        <f>S107-1</f>
        <v>14</v>
      </c>
      <c r="T108" s="189" t="s">
        <v>5282</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431</v>
      </c>
      <c r="L109" s="215"/>
      <c r="M109" s="215"/>
      <c r="N109" s="183"/>
      <c r="Q109" s="169">
        <v>360926</v>
      </c>
      <c r="R109" s="19" t="s">
        <v>5291</v>
      </c>
      <c r="S109" s="197">
        <f>S108-2</f>
        <v>12</v>
      </c>
      <c r="T109" s="189" t="s">
        <v>5294</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3950000</v>
      </c>
      <c r="M110" s="1">
        <f>K110*L110</f>
        <v>0</v>
      </c>
      <c r="N110" s="113">
        <f>SUM(N102:N108)-M110</f>
        <v>632029.69999992847</v>
      </c>
      <c r="P110" s="114"/>
      <c r="Q110" s="169">
        <v>232964</v>
      </c>
      <c r="R110" s="19" t="s">
        <v>5312</v>
      </c>
      <c r="S110" s="197">
        <f>S109-7</f>
        <v>5</v>
      </c>
      <c r="T110" s="189" t="s">
        <v>5313</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5323</v>
      </c>
      <c r="S111" s="197">
        <f>S110-5</f>
        <v>0</v>
      </c>
      <c r="T111" s="189" t="s">
        <v>5325</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5349</v>
      </c>
      <c r="S112" s="197">
        <f>S111-8</f>
        <v>-8</v>
      </c>
      <c r="T112" s="189" t="s">
        <v>5351</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5367</v>
      </c>
      <c r="S113" s="197">
        <f>S112-9</f>
        <v>-17</v>
      </c>
      <c r="T113" s="189" t="s">
        <v>5369</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37256623.800000012</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5310</v>
      </c>
      <c r="I117" s="213" t="s">
        <v>5298</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306.10000000000002</v>
      </c>
      <c r="H119" s="213" t="s">
        <v>4234</v>
      </c>
      <c r="I119" s="213">
        <v>129827</v>
      </c>
      <c r="J119" s="1">
        <f>I119*G119</f>
        <v>39740044.700000003</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785.3</v>
      </c>
      <c r="H120" s="213" t="s">
        <v>4398</v>
      </c>
      <c r="I120" s="213">
        <v>1205</v>
      </c>
      <c r="J120" s="1">
        <f t="shared" ref="J120:J121" si="33">I120*G120</f>
        <v>946286.5</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6521.7</v>
      </c>
      <c r="H121" s="213" t="s">
        <v>4384</v>
      </c>
      <c r="I121" s="213">
        <v>1399</v>
      </c>
      <c r="J121" s="1">
        <f t="shared" si="33"/>
        <v>9123858.2999999989</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29887774.5</v>
      </c>
      <c r="J123" s="1">
        <f>SUM(J119:J122)</f>
        <v>49810189.5</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5226</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306.10000000000002</v>
      </c>
      <c r="H127" s="213" t="s">
        <v>4234</v>
      </c>
      <c r="I127" s="213">
        <v>50896</v>
      </c>
      <c r="J127" s="1">
        <f>G127*I127</f>
        <v>15579265.600000001</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785.3</v>
      </c>
      <c r="H128" s="213" t="s">
        <v>4398</v>
      </c>
      <c r="I128" s="213">
        <v>2304</v>
      </c>
      <c r="J128" s="1">
        <f t="shared" ref="J128:J129" si="40">G128*I128</f>
        <v>1809331.2</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5504.8</v>
      </c>
      <c r="H129" s="213" t="s">
        <v>4380</v>
      </c>
      <c r="I129" s="213">
        <v>715</v>
      </c>
      <c r="J129" s="1">
        <f t="shared" si="40"/>
        <v>3935932</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5005385.8000000007</v>
      </c>
      <c r="J131" s="1">
        <f>SUM(J127:J130)</f>
        <v>21324528.800000001</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5371</v>
      </c>
      <c r="I134" s="213" t="s">
        <v>5227</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306.10000000000002</v>
      </c>
      <c r="H135" s="213" t="s">
        <v>4234</v>
      </c>
      <c r="I135" s="213">
        <v>46582</v>
      </c>
      <c r="J135" s="1">
        <f>G135*I135</f>
        <v>14258750.200000001</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4463750.200000003</v>
      </c>
      <c r="J137" s="1">
        <f>SUM(J135:J136)</f>
        <v>24258750.200000003</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5328</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306.10000000000002</v>
      </c>
      <c r="H141" s="99" t="s">
        <v>4234</v>
      </c>
      <c r="I141" s="99">
        <v>39042</v>
      </c>
      <c r="J141" s="1">
        <f>G141*I141</f>
        <v>11950756.200000001</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6521.7</v>
      </c>
      <c r="H142" s="99" t="s">
        <v>4384</v>
      </c>
      <c r="I142" s="99">
        <v>1150</v>
      </c>
      <c r="J142" s="1">
        <f>G142*I142</f>
        <v>7499955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-549288.79999999702</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4"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5381</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154</v>
      </c>
      <c r="AM168" s="117">
        <f t="shared" si="48"/>
        <v>154000000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139</v>
      </c>
      <c r="AM169" s="117">
        <f t="shared" si="45"/>
        <v>157104750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134</v>
      </c>
      <c r="AM170" s="117">
        <f t="shared" si="45"/>
        <v>27604000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132</v>
      </c>
      <c r="AM171" s="117">
        <f t="shared" si="45"/>
        <v>6600000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130</v>
      </c>
      <c r="AM172" s="117">
        <f t="shared" si="45"/>
        <v>13650000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126</v>
      </c>
      <c r="AM173" s="117">
        <f t="shared" si="45"/>
        <v>630000000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125</v>
      </c>
      <c r="AM174" s="117">
        <f t="shared" si="45"/>
        <v>312500000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123</v>
      </c>
      <c r="AM175" s="265">
        <f t="shared" si="45"/>
        <v>-6150000000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116</v>
      </c>
      <c r="AM176" s="117">
        <f t="shared" si="45"/>
        <v>1160000000</v>
      </c>
      <c r="AN176" s="20" t="s">
        <v>4746</v>
      </c>
    </row>
    <row r="177" spans="17:44">
      <c r="Q177" s="169">
        <v>1361093</v>
      </c>
      <c r="R177" s="213" t="s">
        <v>990</v>
      </c>
      <c r="S177" s="213">
        <f>S176-8</f>
        <v>-1</v>
      </c>
      <c r="T177" s="213" t="s">
        <v>5330</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104</v>
      </c>
      <c r="AM177" s="117">
        <f t="shared" si="45"/>
        <v>-1691664000</v>
      </c>
      <c r="AN177" s="20" t="s">
        <v>5114</v>
      </c>
      <c r="AQ177" t="s">
        <v>25</v>
      </c>
    </row>
    <row r="178" spans="17:44">
      <c r="Q178" s="169">
        <v>172529</v>
      </c>
      <c r="R178" s="213" t="s">
        <v>5335</v>
      </c>
      <c r="S178" s="213">
        <f>S177-2</f>
        <v>-3</v>
      </c>
      <c r="T178" s="213" t="s">
        <v>5337</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103</v>
      </c>
      <c r="AM178" s="117">
        <f t="shared" ref="AM178:AM181" si="52">AJ178*AL178</f>
        <v>103000000</v>
      </c>
      <c r="AN178" s="20"/>
    </row>
    <row r="179" spans="17:44">
      <c r="Q179" s="169">
        <v>296336</v>
      </c>
      <c r="R179" s="213" t="s">
        <v>5335</v>
      </c>
      <c r="S179" s="213">
        <f>S178</f>
        <v>-3</v>
      </c>
      <c r="T179" s="213" t="s">
        <v>5338</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97</v>
      </c>
      <c r="AM179" s="117">
        <f t="shared" si="52"/>
        <v>3880000</v>
      </c>
      <c r="AN179" s="20"/>
    </row>
    <row r="180" spans="17:44">
      <c r="Q180" s="169">
        <v>302781</v>
      </c>
      <c r="R180" s="213" t="s">
        <v>5335</v>
      </c>
      <c r="S180" s="213">
        <f>S179</f>
        <v>-3</v>
      </c>
      <c r="T180" s="213" t="s">
        <v>5339</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92</v>
      </c>
      <c r="AM180" s="117">
        <f t="shared" si="52"/>
        <v>11040000</v>
      </c>
      <c r="AN180" s="20"/>
    </row>
    <row r="181" spans="17:44">
      <c r="Q181" s="169">
        <v>683097</v>
      </c>
      <c r="R181" s="213" t="s">
        <v>5340</v>
      </c>
      <c r="S181" s="213">
        <f>S180-4</f>
        <v>-7</v>
      </c>
      <c r="T181" s="213" t="s">
        <v>5347</v>
      </c>
      <c r="U181" s="213">
        <v>6800.1</v>
      </c>
      <c r="V181" s="99">
        <f t="shared" si="46"/>
        <v>6866.9459145205483</v>
      </c>
      <c r="W181" s="32">
        <f t="shared" ref="W181:W186" si="53">V181*(1+$W$19/100)</f>
        <v>7004.2848328109594</v>
      </c>
      <c r="X181" s="32">
        <f t="shared" ref="X181:X186" si="54">V181*(1+$X$19/100)</f>
        <v>7141.6237511013705</v>
      </c>
      <c r="Y181" t="s">
        <v>25</v>
      </c>
      <c r="AH181" s="99">
        <v>161</v>
      </c>
      <c r="AI181" s="113" t="s">
        <v>5128</v>
      </c>
      <c r="AJ181" s="113">
        <v>249000</v>
      </c>
      <c r="AK181" s="99">
        <v>9</v>
      </c>
      <c r="AL181" s="20">
        <f t="shared" si="51"/>
        <v>86</v>
      </c>
      <c r="AM181" s="117">
        <f t="shared" si="52"/>
        <v>21414000</v>
      </c>
      <c r="AN181" s="20"/>
    </row>
    <row r="182" spans="17:44">
      <c r="Q182" s="169">
        <v>678687</v>
      </c>
      <c r="R182" s="213" t="s">
        <v>5340</v>
      </c>
      <c r="S182" s="213">
        <f>S181</f>
        <v>-7</v>
      </c>
      <c r="T182" s="213" t="s">
        <v>5348</v>
      </c>
      <c r="U182" s="213">
        <v>6756.2</v>
      </c>
      <c r="V182" s="99">
        <f t="shared" si="46"/>
        <v>6822.6143715068492</v>
      </c>
      <c r="W182" s="32">
        <f t="shared" si="53"/>
        <v>6959.0666589369866</v>
      </c>
      <c r="X182" s="32">
        <f t="shared" si="54"/>
        <v>7095.5189463671231</v>
      </c>
      <c r="Y182" t="s">
        <v>25</v>
      </c>
      <c r="AH182" s="99">
        <v>162</v>
      </c>
      <c r="AI182" s="113" t="s">
        <v>5159</v>
      </c>
      <c r="AJ182" s="113">
        <v>65000</v>
      </c>
      <c r="AK182" s="99">
        <v>7</v>
      </c>
      <c r="AL182" s="20">
        <f t="shared" ref="AL182" si="55">AL183+AK182</f>
        <v>77</v>
      </c>
      <c r="AM182" s="117">
        <f t="shared" ref="AM182" si="56">AJ182*AL182</f>
        <v>5005000</v>
      </c>
      <c r="AN182" s="20"/>
    </row>
    <row r="183" spans="17:44">
      <c r="Q183" s="169">
        <v>129187</v>
      </c>
      <c r="R183" s="213" t="s">
        <v>5358</v>
      </c>
      <c r="S183" s="213">
        <f>S182-6</f>
        <v>-13</v>
      </c>
      <c r="T183" s="213" t="s">
        <v>5359</v>
      </c>
      <c r="U183" s="213">
        <v>6430.2</v>
      </c>
      <c r="V183" s="99">
        <f t="shared" si="46"/>
        <v>6463.813209863014</v>
      </c>
      <c r="W183" s="32">
        <f t="shared" si="53"/>
        <v>6593.0894740602744</v>
      </c>
      <c r="X183" s="32">
        <f t="shared" si="54"/>
        <v>6722.3657382575348</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v>278792</v>
      </c>
      <c r="R184" s="213" t="s">
        <v>5358</v>
      </c>
      <c r="S184" s="213">
        <f>S183</f>
        <v>-13</v>
      </c>
      <c r="T184" s="213" t="s">
        <v>5360</v>
      </c>
      <c r="U184" s="213">
        <v>5550.1</v>
      </c>
      <c r="V184" s="99">
        <f t="shared" si="46"/>
        <v>5579.112577534248</v>
      </c>
      <c r="W184" s="32">
        <f t="shared" si="53"/>
        <v>5690.6948290849332</v>
      </c>
      <c r="X184" s="32">
        <f t="shared" si="54"/>
        <v>5802.2770806356184</v>
      </c>
      <c r="AH184" s="99">
        <v>164</v>
      </c>
      <c r="AI184" s="113" t="s">
        <v>5172</v>
      </c>
      <c r="AJ184" s="113">
        <v>50000</v>
      </c>
      <c r="AK184" s="99">
        <v>6</v>
      </c>
      <c r="AL184" s="20">
        <f t="shared" si="57"/>
        <v>70</v>
      </c>
      <c r="AM184" s="117">
        <f t="shared" si="58"/>
        <v>3500000</v>
      </c>
      <c r="AN184" s="20"/>
      <c r="AR184" t="s">
        <v>25</v>
      </c>
    </row>
    <row r="185" spans="17:44">
      <c r="Q185" s="169"/>
      <c r="R185" s="213"/>
      <c r="S185" s="213"/>
      <c r="T185" s="213"/>
      <c r="U185" s="213"/>
      <c r="V185" s="99"/>
      <c r="W185" s="32"/>
      <c r="X185" s="32"/>
      <c r="AH185" s="99">
        <v>165</v>
      </c>
      <c r="AI185" s="113" t="s">
        <v>5186</v>
      </c>
      <c r="AJ185" s="113">
        <v>-200000</v>
      </c>
      <c r="AK185" s="99">
        <v>0</v>
      </c>
      <c r="AL185" s="20">
        <f t="shared" si="57"/>
        <v>64</v>
      </c>
      <c r="AM185" s="117">
        <f t="shared" si="58"/>
        <v>-12800000</v>
      </c>
      <c r="AN185" s="20" t="s">
        <v>5187</v>
      </c>
    </row>
    <row r="186" spans="17:44">
      <c r="Q186" s="169"/>
      <c r="R186" s="168"/>
      <c r="S186" s="168"/>
      <c r="T186" s="168"/>
      <c r="U186" s="168"/>
      <c r="V186" s="99">
        <f>U186*(1+$R$119+$Q$15*S186/36500)</f>
        <v>0</v>
      </c>
      <c r="W186" s="32">
        <f t="shared" si="53"/>
        <v>0</v>
      </c>
      <c r="X186" s="32">
        <f t="shared" si="54"/>
        <v>0</v>
      </c>
      <c r="AH186" s="99">
        <v>166</v>
      </c>
      <c r="AI186" s="113" t="s">
        <v>5186</v>
      </c>
      <c r="AJ186" s="113">
        <v>200000</v>
      </c>
      <c r="AK186" s="99">
        <v>3</v>
      </c>
      <c r="AL186" s="20">
        <f t="shared" si="57"/>
        <v>64</v>
      </c>
      <c r="AM186" s="117">
        <f t="shared" si="58"/>
        <v>12800000</v>
      </c>
      <c r="AN186" s="20"/>
      <c r="AQ186" t="s">
        <v>25</v>
      </c>
      <c r="AR186" t="s">
        <v>25</v>
      </c>
    </row>
    <row r="187" spans="17:44">
      <c r="Q187" s="113">
        <f>SUM(N44:N49)-SUM(Q123:Q186)</f>
        <v>343875795.20000005</v>
      </c>
      <c r="R187" s="112"/>
      <c r="S187" s="112"/>
      <c r="T187" s="112"/>
      <c r="U187" s="168"/>
      <c r="V187" s="99" t="s">
        <v>25</v>
      </c>
      <c r="W187" s="32"/>
      <c r="X187" s="32"/>
      <c r="Z187" t="s">
        <v>25</v>
      </c>
      <c r="AH187" s="99">
        <v>167</v>
      </c>
      <c r="AI187" s="113" t="s">
        <v>5195</v>
      </c>
      <c r="AJ187" s="113">
        <v>200000</v>
      </c>
      <c r="AK187" s="99">
        <v>3</v>
      </c>
      <c r="AL187" s="20">
        <f t="shared" si="57"/>
        <v>61</v>
      </c>
      <c r="AM187" s="117">
        <f t="shared" si="58"/>
        <v>12200000</v>
      </c>
      <c r="AN187" s="20"/>
    </row>
    <row r="188" spans="17:44">
      <c r="Q188" s="26"/>
      <c r="R188" s="181"/>
      <c r="S188" s="181"/>
      <c r="T188" t="s">
        <v>25</v>
      </c>
      <c r="U188" s="96" t="s">
        <v>25</v>
      </c>
      <c r="V188" s="96" t="s">
        <v>25</v>
      </c>
      <c r="W188" s="96" t="s">
        <v>25</v>
      </c>
      <c r="AH188" s="99">
        <v>168</v>
      </c>
      <c r="AI188" s="113" t="s">
        <v>5200</v>
      </c>
      <c r="AJ188" s="113">
        <v>30000</v>
      </c>
      <c r="AK188" s="99">
        <v>7</v>
      </c>
      <c r="AL188" s="20">
        <f t="shared" si="57"/>
        <v>58</v>
      </c>
      <c r="AM188" s="117">
        <f t="shared" si="58"/>
        <v>1740000</v>
      </c>
      <c r="AN188" s="20"/>
    </row>
    <row r="189" spans="17:44">
      <c r="R189" s="32" t="s">
        <v>4557</v>
      </c>
      <c r="S189" s="32" t="s">
        <v>948</v>
      </c>
      <c r="T189" t="s">
        <v>25</v>
      </c>
      <c r="U189" s="96" t="s">
        <v>25</v>
      </c>
      <c r="V189" s="96" t="s">
        <v>25</v>
      </c>
      <c r="W189" s="96" t="s">
        <v>25</v>
      </c>
      <c r="X189" s="122" t="s">
        <v>25</v>
      </c>
      <c r="AH189" s="99">
        <v>169</v>
      </c>
      <c r="AI189" s="113" t="s">
        <v>5147</v>
      </c>
      <c r="AJ189" s="113">
        <v>-10000000</v>
      </c>
      <c r="AK189" s="99">
        <v>0</v>
      </c>
      <c r="AL189" s="20">
        <f t="shared" si="57"/>
        <v>51</v>
      </c>
      <c r="AM189" s="117">
        <f t="shared" si="58"/>
        <v>-510000000</v>
      </c>
      <c r="AN189" s="20" t="s">
        <v>5092</v>
      </c>
    </row>
    <row r="190" spans="17:44">
      <c r="R190" s="32">
        <v>190900</v>
      </c>
      <c r="S190" s="234">
        <v>46292168</v>
      </c>
      <c r="U190" s="96" t="s">
        <v>25</v>
      </c>
      <c r="V190" s="122" t="s">
        <v>25</v>
      </c>
      <c r="W190" s="96" t="s">
        <v>25</v>
      </c>
      <c r="X190" t="s">
        <v>25</v>
      </c>
      <c r="AH190" s="99">
        <v>170</v>
      </c>
      <c r="AI190" s="113" t="s">
        <v>5147</v>
      </c>
      <c r="AJ190" s="113">
        <v>6000000</v>
      </c>
      <c r="AK190" s="99">
        <v>8</v>
      </c>
      <c r="AL190" s="20">
        <f t="shared" si="57"/>
        <v>51</v>
      </c>
      <c r="AM190" s="117">
        <f t="shared" si="58"/>
        <v>306000000</v>
      </c>
      <c r="AN190" s="20"/>
      <c r="AP190" t="s">
        <v>25</v>
      </c>
    </row>
    <row r="191" spans="17:44">
      <c r="Q191" t="s">
        <v>25</v>
      </c>
      <c r="R191" s="32">
        <v>2000</v>
      </c>
      <c r="S191" s="1">
        <f>S190*R191/R190</f>
        <v>484988.66422210581</v>
      </c>
      <c r="U191" s="96" t="s">
        <v>25</v>
      </c>
      <c r="V191" s="122" t="s">
        <v>25</v>
      </c>
      <c r="W191" s="96" t="s">
        <v>25</v>
      </c>
      <c r="X191"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R192" s="32">
        <f>R190-R191</f>
        <v>188900</v>
      </c>
      <c r="S192" s="1">
        <f>R192*S190/R190</f>
        <v>45807179.335777894</v>
      </c>
      <c r="T192" t="s">
        <v>25</v>
      </c>
      <c r="U192" s="122" t="s">
        <v>25</v>
      </c>
      <c r="V192" s="96"/>
      <c r="W192" s="122" t="s">
        <v>25</v>
      </c>
      <c r="X192" t="s">
        <v>25</v>
      </c>
      <c r="AH192" s="99">
        <v>172</v>
      </c>
      <c r="AI192" s="113" t="s">
        <v>5280</v>
      </c>
      <c r="AJ192" s="113">
        <v>400000</v>
      </c>
      <c r="AK192" s="99">
        <v>1</v>
      </c>
      <c r="AL192" s="20">
        <f t="shared" si="59"/>
        <v>36</v>
      </c>
      <c r="AM192" s="117">
        <f t="shared" si="60"/>
        <v>14400000</v>
      </c>
      <c r="AN192" s="20"/>
    </row>
    <row r="193" spans="15:45">
      <c r="V193" s="96"/>
      <c r="W193"/>
      <c r="X193" t="s">
        <v>25</v>
      </c>
      <c r="AH193" s="99">
        <v>173</v>
      </c>
      <c r="AI193" s="113" t="s">
        <v>5286</v>
      </c>
      <c r="AJ193" s="113">
        <v>-100000</v>
      </c>
      <c r="AK193" s="99">
        <v>1</v>
      </c>
      <c r="AL193" s="20">
        <f t="shared" si="59"/>
        <v>35</v>
      </c>
      <c r="AM193" s="117">
        <f t="shared" si="60"/>
        <v>-3500000</v>
      </c>
      <c r="AN193" s="20"/>
    </row>
    <row r="194" spans="15:45">
      <c r="Q194" s="99" t="s">
        <v>4448</v>
      </c>
      <c r="R194" s="99" t="s">
        <v>4450</v>
      </c>
      <c r="S194" s="99"/>
      <c r="T194" s="99" t="s">
        <v>4451</v>
      </c>
      <c r="U194" s="99"/>
      <c r="V194" s="99"/>
      <c r="W194" s="99" t="s">
        <v>4560</v>
      </c>
      <c r="AH194" s="99">
        <v>174</v>
      </c>
      <c r="AI194" s="113" t="s">
        <v>5291</v>
      </c>
      <c r="AJ194" s="113">
        <v>10000000</v>
      </c>
      <c r="AK194" s="99">
        <v>1</v>
      </c>
      <c r="AL194" s="20">
        <f t="shared" si="59"/>
        <v>34</v>
      </c>
      <c r="AM194" s="117">
        <f t="shared" si="60"/>
        <v>340000000</v>
      </c>
      <c r="AN194" s="20" t="s">
        <v>4746</v>
      </c>
      <c r="AS194" t="s">
        <v>25</v>
      </c>
    </row>
    <row r="195" spans="15:45">
      <c r="P195">
        <f>R199-123</f>
        <v>50269</v>
      </c>
      <c r="Q195" s="113">
        <v>1000</v>
      </c>
      <c r="R195" s="99">
        <v>0.25</v>
      </c>
      <c r="S195" s="99"/>
      <c r="T195" s="99">
        <f>1-R195</f>
        <v>0.75</v>
      </c>
      <c r="U195" s="99"/>
      <c r="V195" s="99"/>
      <c r="W195" s="99"/>
      <c r="AH195" s="99">
        <v>175</v>
      </c>
      <c r="AI195" s="113" t="s">
        <v>5300</v>
      </c>
      <c r="AJ195" s="113">
        <v>-400000</v>
      </c>
      <c r="AK195" s="99">
        <v>6</v>
      </c>
      <c r="AL195" s="20">
        <f t="shared" ref="AL195:AL203" si="61">AL196+AK195</f>
        <v>33</v>
      </c>
      <c r="AM195" s="117">
        <f t="shared" ref="AM195:AM203" si="62">AJ195*AL195</f>
        <v>-13200000</v>
      </c>
      <c r="AN195" s="20"/>
    </row>
    <row r="196" spans="15:45">
      <c r="Q196" s="168" t="s">
        <v>4435</v>
      </c>
      <c r="R196" s="168" t="s">
        <v>4453</v>
      </c>
      <c r="S196" s="168" t="s">
        <v>4454</v>
      </c>
      <c r="T196" s="168"/>
      <c r="U196" s="168" t="s">
        <v>4449</v>
      </c>
      <c r="V196" s="56" t="s">
        <v>4452</v>
      </c>
      <c r="W196" s="99"/>
      <c r="X196" s="8" t="s">
        <v>25</v>
      </c>
      <c r="AH196" s="99">
        <v>176</v>
      </c>
      <c r="AI196" s="113" t="s">
        <v>5312</v>
      </c>
      <c r="AJ196" s="113">
        <v>1300000</v>
      </c>
      <c r="AK196" s="99">
        <v>0</v>
      </c>
      <c r="AL196" s="20">
        <f t="shared" si="61"/>
        <v>27</v>
      </c>
      <c r="AM196" s="117">
        <f t="shared" si="62"/>
        <v>35100000</v>
      </c>
      <c r="AN196" s="20"/>
      <c r="AR196" t="s">
        <v>25</v>
      </c>
    </row>
    <row r="197" spans="15:45">
      <c r="P197" s="114"/>
      <c r="Q197" s="168" t="s">
        <v>750</v>
      </c>
      <c r="R197" s="56">
        <v>1753091</v>
      </c>
      <c r="S197" s="113">
        <f>R197*$T$354</f>
        <v>850817906.19182289</v>
      </c>
      <c r="T197" s="168"/>
      <c r="U197" s="168">
        <f>$Q$195*$T$195*S197/$R$224</f>
        <v>359.85771476006488</v>
      </c>
      <c r="V197" s="95">
        <f>S197+U197</f>
        <v>850818266.04953766</v>
      </c>
      <c r="W197" s="99">
        <f>R197*100/U351</f>
        <v>47.981028634675319</v>
      </c>
      <c r="X197" s="217"/>
      <c r="Y197" t="s">
        <v>25</v>
      </c>
      <c r="AH197" s="99">
        <v>177</v>
      </c>
      <c r="AI197" s="113" t="s">
        <v>5312</v>
      </c>
      <c r="AJ197" s="113">
        <v>230000</v>
      </c>
      <c r="AK197" s="99">
        <v>1</v>
      </c>
      <c r="AL197" s="20">
        <f t="shared" si="61"/>
        <v>27</v>
      </c>
      <c r="AM197" s="117">
        <f t="shared" si="62"/>
        <v>6210000</v>
      </c>
      <c r="AN197" s="20"/>
    </row>
    <row r="198" spans="15:45">
      <c r="O198" t="s">
        <v>25</v>
      </c>
      <c r="P198" s="114"/>
      <c r="Q198" s="168" t="s">
        <v>4437</v>
      </c>
      <c r="R198" s="56">
        <v>1612153</v>
      </c>
      <c r="S198" s="113">
        <f>R198*$T$354</f>
        <v>782417250.39993119</v>
      </c>
      <c r="T198" s="168"/>
      <c r="U198" s="213">
        <f>$Q$195*$T$195*S198/$R$224</f>
        <v>330.92731319913389</v>
      </c>
      <c r="V198" s="95">
        <f t="shared" ref="V198:V199" si="63">S198+U198</f>
        <v>782417581.3272444</v>
      </c>
      <c r="W198" s="99">
        <f>R198*100/U351</f>
        <v>44.123641759884521</v>
      </c>
      <c r="X198" s="115"/>
      <c r="AH198" s="99">
        <v>178</v>
      </c>
      <c r="AI198" s="113" t="s">
        <v>5318</v>
      </c>
      <c r="AJ198" s="113">
        <v>880000</v>
      </c>
      <c r="AK198" s="99">
        <v>4</v>
      </c>
      <c r="AL198" s="20">
        <f t="shared" si="61"/>
        <v>26</v>
      </c>
      <c r="AM198" s="117">
        <f t="shared" si="62"/>
        <v>22880000</v>
      </c>
      <c r="AN198" s="20"/>
    </row>
    <row r="199" spans="15:45">
      <c r="P199" s="114"/>
      <c r="Q199" s="168" t="s">
        <v>4436</v>
      </c>
      <c r="R199" s="56">
        <v>50392</v>
      </c>
      <c r="S199" s="113">
        <f>R199*$T$354</f>
        <v>24456469.132987585</v>
      </c>
      <c r="T199" s="168"/>
      <c r="U199" s="213">
        <f>$Q$195*$T$195*S199/$R$224</f>
        <v>10.343986685339887</v>
      </c>
      <c r="V199" s="95">
        <f t="shared" si="63"/>
        <v>24456479.476974271</v>
      </c>
      <c r="W199" s="99">
        <f>R199*100/U351</f>
        <v>1.3791982247119852</v>
      </c>
      <c r="X199" s="115"/>
      <c r="AH199" s="99">
        <v>179</v>
      </c>
      <c r="AI199" s="113" t="s">
        <v>5323</v>
      </c>
      <c r="AJ199" s="113">
        <v>-900000</v>
      </c>
      <c r="AK199" s="99">
        <v>1</v>
      </c>
      <c r="AL199" s="20">
        <f t="shared" si="61"/>
        <v>22</v>
      </c>
      <c r="AM199" s="117">
        <f t="shared" si="62"/>
        <v>-19800000</v>
      </c>
      <c r="AN199" s="20"/>
    </row>
    <row r="200" spans="15:45">
      <c r="P200" s="114"/>
      <c r="Q200" s="168" t="s">
        <v>1084</v>
      </c>
      <c r="R200" s="56">
        <v>238081</v>
      </c>
      <c r="S200" s="113">
        <f>R200*$T$354</f>
        <v>115546527.77525832</v>
      </c>
      <c r="T200" s="168"/>
      <c r="U200" s="213">
        <f>$Q$195*$T$195*S200/$R$224</f>
        <v>48.870985355461301</v>
      </c>
      <c r="V200" s="95">
        <f>S200+U200</f>
        <v>115546576.64624368</v>
      </c>
      <c r="W200" s="99">
        <f>R200*100/U351</f>
        <v>6.5161313807281731</v>
      </c>
      <c r="X200" s="115"/>
      <c r="AH200" s="99">
        <v>180</v>
      </c>
      <c r="AI200" s="113" t="s">
        <v>990</v>
      </c>
      <c r="AJ200" s="113">
        <v>-3500000</v>
      </c>
      <c r="AK200" s="99">
        <v>1</v>
      </c>
      <c r="AL200" s="20">
        <f t="shared" si="61"/>
        <v>21</v>
      </c>
      <c r="AM200" s="117">
        <f t="shared" si="62"/>
        <v>-73500000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20</v>
      </c>
      <c r="AM201" s="117">
        <f t="shared" si="62"/>
        <v>-32000000</v>
      </c>
      <c r="AN201" s="20"/>
      <c r="AQ201" t="s">
        <v>25</v>
      </c>
    </row>
    <row r="202" spans="15:45">
      <c r="Q202" s="168"/>
      <c r="R202" s="168"/>
      <c r="S202" s="168"/>
      <c r="T202" s="168"/>
      <c r="U202" s="168"/>
      <c r="V202" s="168"/>
      <c r="W202" s="99"/>
      <c r="X202" s="96"/>
      <c r="AH202" s="99">
        <v>182</v>
      </c>
      <c r="AI202" s="113" t="s">
        <v>5335</v>
      </c>
      <c r="AJ202" s="113">
        <v>-800000</v>
      </c>
      <c r="AK202" s="99">
        <v>7</v>
      </c>
      <c r="AL202" s="20">
        <f t="shared" si="61"/>
        <v>19</v>
      </c>
      <c r="AM202" s="117">
        <f t="shared" si="62"/>
        <v>-15200000</v>
      </c>
      <c r="AN202" s="20"/>
    </row>
    <row r="203" spans="15:45">
      <c r="Q203" s="99"/>
      <c r="R203" s="99"/>
      <c r="S203" s="99"/>
      <c r="T203" s="99" t="s">
        <v>25</v>
      </c>
      <c r="U203" s="99"/>
      <c r="V203" s="99"/>
      <c r="W203" s="99"/>
      <c r="X203" s="96"/>
      <c r="AH203" s="99">
        <v>183</v>
      </c>
      <c r="AI203" s="113" t="s">
        <v>5352</v>
      </c>
      <c r="AJ203" s="113">
        <v>50000</v>
      </c>
      <c r="AK203" s="99">
        <v>2</v>
      </c>
      <c r="AL203" s="20">
        <f t="shared" si="61"/>
        <v>12</v>
      </c>
      <c r="AM203" s="117">
        <f t="shared" si="62"/>
        <v>600000</v>
      </c>
      <c r="AN203" s="20"/>
    </row>
    <row r="204" spans="15:45">
      <c r="P204" s="114"/>
      <c r="Q204" s="99"/>
      <c r="R204" s="99"/>
      <c r="S204" s="99"/>
      <c r="T204" s="99"/>
      <c r="U204" s="99"/>
      <c r="V204" s="99"/>
      <c r="W204" s="99"/>
      <c r="X204" s="96"/>
      <c r="AH204" s="99">
        <v>184</v>
      </c>
      <c r="AI204" s="113" t="s">
        <v>5355</v>
      </c>
      <c r="AJ204" s="113">
        <v>400000</v>
      </c>
      <c r="AK204" s="99">
        <v>8</v>
      </c>
      <c r="AL204" s="20">
        <f t="shared" ref="AL204:AL215" si="64">AL205+AK204</f>
        <v>10</v>
      </c>
      <c r="AM204" s="117">
        <f t="shared" ref="AM204:AM215" si="65">AJ204*AL204</f>
        <v>4000000</v>
      </c>
      <c r="AN204" s="20"/>
      <c r="AR204" t="s">
        <v>25</v>
      </c>
    </row>
    <row r="205" spans="15:45">
      <c r="P205" s="114"/>
      <c r="Q205" s="99"/>
      <c r="R205" s="99"/>
      <c r="S205" s="99"/>
      <c r="T205" s="99"/>
      <c r="U205" s="99"/>
      <c r="V205" s="99"/>
      <c r="W205" s="99"/>
      <c r="X205" s="96"/>
      <c r="AH205" s="99">
        <v>185</v>
      </c>
      <c r="AI205" s="113" t="s">
        <v>5310</v>
      </c>
      <c r="AJ205" s="113">
        <v>-10000000</v>
      </c>
      <c r="AK205" s="99">
        <v>0</v>
      </c>
      <c r="AL205" s="20">
        <f t="shared" si="64"/>
        <v>2</v>
      </c>
      <c r="AM205" s="117">
        <f t="shared" si="65"/>
        <v>-20000000</v>
      </c>
      <c r="AN205" s="20" t="s">
        <v>5092</v>
      </c>
    </row>
    <row r="206" spans="15:45">
      <c r="Q206" s="96"/>
      <c r="R206" s="96"/>
      <c r="S206" s="96"/>
      <c r="T206" s="96"/>
      <c r="V206" s="96"/>
      <c r="X206" s="115"/>
      <c r="AH206" s="99">
        <v>186</v>
      </c>
      <c r="AI206" s="113" t="s">
        <v>5310</v>
      </c>
      <c r="AJ206" s="113">
        <v>3000000</v>
      </c>
      <c r="AK206" s="99">
        <v>1</v>
      </c>
      <c r="AL206" s="20">
        <f t="shared" si="64"/>
        <v>2</v>
      </c>
      <c r="AM206" s="117">
        <f t="shared" si="65"/>
        <v>6000000</v>
      </c>
      <c r="AN206" s="20"/>
    </row>
    <row r="207" spans="15:45">
      <c r="P207" s="114"/>
      <c r="Q207" s="99" t="s">
        <v>5034</v>
      </c>
      <c r="R207" s="95">
        <f>S197-R212</f>
        <v>217271309.69182289</v>
      </c>
      <c r="S207" s="96"/>
      <c r="T207" s="96"/>
      <c r="V207" s="96"/>
      <c r="AH207" s="99">
        <v>187</v>
      </c>
      <c r="AI207" s="113" t="s">
        <v>5380</v>
      </c>
      <c r="AJ207" s="113">
        <v>500000</v>
      </c>
      <c r="AK207" s="99">
        <v>1</v>
      </c>
      <c r="AL207" s="20">
        <f t="shared" si="64"/>
        <v>1</v>
      </c>
      <c r="AM207" s="117">
        <f t="shared" si="65"/>
        <v>500000</v>
      </c>
      <c r="AN207" s="20"/>
      <c r="AR207" t="s">
        <v>25</v>
      </c>
    </row>
    <row r="208" spans="15:45">
      <c r="Q208" s="99" t="s">
        <v>5035</v>
      </c>
      <c r="R208" s="95">
        <f>S200+S199-R213</f>
        <v>10928553.108245879</v>
      </c>
      <c r="S208" s="96"/>
      <c r="T208" s="96" t="s">
        <v>25</v>
      </c>
      <c r="V208" s="96"/>
      <c r="AH208" s="99">
        <v>188</v>
      </c>
      <c r="AI208" s="113" t="s">
        <v>989</v>
      </c>
      <c r="AJ208" s="113"/>
      <c r="AK208" s="99"/>
      <c r="AL208" s="20">
        <f t="shared" si="64"/>
        <v>0</v>
      </c>
      <c r="AM208" s="117">
        <f t="shared" si="65"/>
        <v>0</v>
      </c>
      <c r="AN208" s="20"/>
      <c r="AR208" t="s">
        <v>25</v>
      </c>
    </row>
    <row r="209" spans="16:45">
      <c r="Q209" s="96"/>
      <c r="R209" s="96"/>
      <c r="S209" s="96"/>
      <c r="T209" s="96"/>
      <c r="V209" s="96"/>
      <c r="AH209" s="99">
        <v>189</v>
      </c>
      <c r="AI209" s="113"/>
      <c r="AJ209" s="113"/>
      <c r="AK209" s="99"/>
      <c r="AL209" s="20">
        <f t="shared" si="64"/>
        <v>0</v>
      </c>
      <c r="AM209" s="117">
        <f t="shared" si="65"/>
        <v>0</v>
      </c>
      <c r="AN209" s="20"/>
      <c r="AP209" t="s">
        <v>25</v>
      </c>
    </row>
    <row r="210" spans="16:45">
      <c r="P210" s="114"/>
      <c r="Q210" s="96"/>
      <c r="R210" s="96"/>
      <c r="S210" s="96"/>
      <c r="T210" s="99" t="s">
        <v>180</v>
      </c>
      <c r="U210" s="99" t="s">
        <v>4470</v>
      </c>
      <c r="V210" s="99" t="s">
        <v>4471</v>
      </c>
      <c r="W210" s="99" t="s">
        <v>4481</v>
      </c>
      <c r="X210" s="99" t="s">
        <v>8</v>
      </c>
      <c r="Z210" t="s">
        <v>25</v>
      </c>
      <c r="AH210" s="99"/>
      <c r="AI210" s="113"/>
      <c r="AJ210" s="113"/>
      <c r="AK210" s="99"/>
      <c r="AL210" s="20">
        <f t="shared" si="64"/>
        <v>0</v>
      </c>
      <c r="AM210" s="117">
        <f t="shared" si="65"/>
        <v>0</v>
      </c>
      <c r="AN210" s="20"/>
      <c r="AR210" t="s">
        <v>25</v>
      </c>
    </row>
    <row r="211" spans="16:45">
      <c r="Q211" s="36" t="s">
        <v>4556</v>
      </c>
      <c r="R211" s="95">
        <f>SUM(N44:N49)</f>
        <v>1010341574.2</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633546596.5</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129074443.80000001</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54690</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Q216" s="99" t="s">
        <v>4442</v>
      </c>
      <c r="R216" s="95">
        <f>N27</f>
        <v>54741</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5327</v>
      </c>
      <c r="R217" s="95">
        <v>0</v>
      </c>
      <c r="T217" s="168" t="s">
        <v>4490</v>
      </c>
      <c r="U217" s="168">
        <v>9301</v>
      </c>
      <c r="V217" s="113">
        <v>243.93</v>
      </c>
      <c r="W217" s="113">
        <f t="shared" si="66"/>
        <v>2268792.9300000002</v>
      </c>
      <c r="X217" s="99" t="s">
        <v>452</v>
      </c>
      <c r="AH217" s="99"/>
      <c r="AI217" s="99"/>
      <c r="AJ217" s="95">
        <f>SUM(AJ20:AJ216)</f>
        <v>490830059</v>
      </c>
      <c r="AK217" s="99"/>
      <c r="AL217" s="99"/>
      <c r="AM217" s="95">
        <f>SUM(AM20:AM216)</f>
        <v>178164285440</v>
      </c>
      <c r="AN217" s="95">
        <f>AM217*AN220/31</f>
        <v>95789165.981563881</v>
      </c>
    </row>
    <row r="218" spans="16:45">
      <c r="P218" s="114"/>
      <c r="Q218" s="99" t="s">
        <v>4911</v>
      </c>
      <c r="R218" s="95">
        <v>166108</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Q219" s="99" t="s">
        <v>5208</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586619224.98156393</v>
      </c>
      <c r="AK222" s="99"/>
      <c r="AL222" s="99"/>
      <c r="AM222" s="99"/>
      <c r="AN222" s="99"/>
    </row>
    <row r="223" spans="16:45">
      <c r="Q223" s="99" t="s">
        <v>5209</v>
      </c>
      <c r="R223" s="95">
        <v>0</v>
      </c>
      <c r="S223" s="115"/>
      <c r="T223" s="168" t="s">
        <v>4609</v>
      </c>
      <c r="U223" s="168">
        <v>66606</v>
      </c>
      <c r="V223" s="113">
        <v>251.131</v>
      </c>
      <c r="W223" s="113">
        <f t="shared" si="66"/>
        <v>16726831.386</v>
      </c>
      <c r="X223" s="99" t="s">
        <v>750</v>
      </c>
      <c r="AI223" t="s">
        <v>4061</v>
      </c>
      <c r="AJ223" s="114">
        <f>SUM(N42:N49)</f>
        <v>1010341574.2</v>
      </c>
      <c r="AM223" t="s">
        <v>25</v>
      </c>
    </row>
    <row r="224" spans="16:45">
      <c r="Q224" s="99" t="s">
        <v>4446</v>
      </c>
      <c r="R224" s="95">
        <f>SUM(R211:R223)</f>
        <v>1773238153.5</v>
      </c>
      <c r="T224" s="168" t="s">
        <v>4614</v>
      </c>
      <c r="U224" s="168">
        <v>172025</v>
      </c>
      <c r="V224" s="113">
        <v>245.52809999999999</v>
      </c>
      <c r="W224" s="113">
        <f t="shared" si="66"/>
        <v>42236971.402499996</v>
      </c>
      <c r="X224" s="99" t="s">
        <v>452</v>
      </c>
      <c r="Z224" t="s">
        <v>25</v>
      </c>
      <c r="AI224" t="s">
        <v>4133</v>
      </c>
      <c r="AJ224" s="114">
        <f>AJ223-AJ217</f>
        <v>519511515.20000005</v>
      </c>
      <c r="AM224" t="s">
        <v>25</v>
      </c>
    </row>
    <row r="225" spans="17:44">
      <c r="Q225" s="96"/>
      <c r="T225" s="168" t="s">
        <v>4614</v>
      </c>
      <c r="U225" s="168">
        <v>189227</v>
      </c>
      <c r="V225" s="113">
        <v>245.52809999999999</v>
      </c>
      <c r="W225" s="113">
        <f t="shared" si="66"/>
        <v>46460545.778700002</v>
      </c>
      <c r="X225" s="99" t="s">
        <v>750</v>
      </c>
      <c r="AI225" t="s">
        <v>941</v>
      </c>
      <c r="AJ225" s="114">
        <f>AN217</f>
        <v>95789165.981563881</v>
      </c>
      <c r="AN225" t="s">
        <v>25</v>
      </c>
    </row>
    <row r="226" spans="17:44">
      <c r="T226" s="168" t="s">
        <v>4615</v>
      </c>
      <c r="U226" s="168">
        <v>79720</v>
      </c>
      <c r="V226" s="113">
        <v>246.6568</v>
      </c>
      <c r="W226" s="113">
        <f t="shared" si="66"/>
        <v>19663480.096000001</v>
      </c>
      <c r="X226" s="99" t="s">
        <v>452</v>
      </c>
      <c r="Y226" t="s">
        <v>25</v>
      </c>
      <c r="AI226" t="s">
        <v>4062</v>
      </c>
      <c r="AJ226" s="114">
        <f>AJ223-AJ222</f>
        <v>423722349.21843612</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479</v>
      </c>
      <c r="AM234" s="99">
        <f>AJ234*AL234</f>
        <v>1703237780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426</v>
      </c>
      <c r="AM236" s="99">
        <f t="shared" si="68"/>
        <v>63900000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423</v>
      </c>
      <c r="AM237" s="99">
        <f t="shared" si="68"/>
        <v>-40185000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415</v>
      </c>
      <c r="AM238" s="99">
        <f t="shared" si="68"/>
        <v>1307250000</v>
      </c>
      <c r="AN238" s="99"/>
      <c r="AR238" t="s">
        <v>25</v>
      </c>
    </row>
    <row r="239" spans="17:44">
      <c r="Q239" s="20" t="s">
        <v>4939</v>
      </c>
      <c r="R239" s="20" t="s">
        <v>4937</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399</v>
      </c>
      <c r="AM239" s="99">
        <f t="shared" si="68"/>
        <v>-25935000</v>
      </c>
      <c r="AN239" s="99"/>
      <c r="AR239" t="s">
        <v>25</v>
      </c>
    </row>
    <row r="240" spans="17:44">
      <c r="Q240" s="149" t="s">
        <v>4964</v>
      </c>
      <c r="R240" s="149" t="s">
        <v>4963</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398</v>
      </c>
      <c r="AM240" s="99">
        <f t="shared" si="68"/>
        <v>-37810000</v>
      </c>
      <c r="AN240" s="99"/>
    </row>
    <row r="241" spans="16:43">
      <c r="Q241" s="149"/>
      <c r="R241" s="149" t="s">
        <v>5016</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392</v>
      </c>
      <c r="AM241" s="99">
        <f t="shared" si="68"/>
        <v>90944000</v>
      </c>
      <c r="AN241" s="99"/>
    </row>
    <row r="242" spans="16:43">
      <c r="Q242" s="20" t="s">
        <v>5061</v>
      </c>
      <c r="R242" s="20" t="s">
        <v>5056</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385</v>
      </c>
      <c r="AM242" s="99">
        <f t="shared" si="68"/>
        <v>5005000000</v>
      </c>
      <c r="AN242" s="99"/>
    </row>
    <row r="243" spans="16:43">
      <c r="P243" t="s">
        <v>25</v>
      </c>
      <c r="Q243" s="149" t="s">
        <v>5204</v>
      </c>
      <c r="R243" s="149" t="s">
        <v>5099</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383</v>
      </c>
      <c r="AM243" s="99">
        <f t="shared" si="68"/>
        <v>3830000000</v>
      </c>
      <c r="AN243" s="99"/>
    </row>
    <row r="244" spans="16:43">
      <c r="Q244" s="149" t="s">
        <v>5244</v>
      </c>
      <c r="R244" s="149" t="s">
        <v>5240</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380</v>
      </c>
      <c r="AM244" s="99">
        <f t="shared" si="68"/>
        <v>1292000000</v>
      </c>
      <c r="AN244" s="99"/>
    </row>
    <row r="245" spans="16:43">
      <c r="Q245" s="149" t="s">
        <v>5278</v>
      </c>
      <c r="R245" s="149" t="s">
        <v>5275</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371</v>
      </c>
      <c r="AM245" s="99">
        <f t="shared" si="68"/>
        <v>-3241246694</v>
      </c>
      <c r="AN245" s="99"/>
    </row>
    <row r="246" spans="16:43">
      <c r="Q246" s="149" t="s">
        <v>5281</v>
      </c>
      <c r="R246" s="149" t="s">
        <v>5280</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5291</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365</v>
      </c>
      <c r="AM247" s="99">
        <f t="shared" si="68"/>
        <v>-163632420</v>
      </c>
      <c r="AN247" s="99"/>
    </row>
    <row r="248" spans="16:43">
      <c r="Q248" s="195" t="s">
        <v>5324</v>
      </c>
      <c r="R248" s="195" t="s">
        <v>5323</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359</v>
      </c>
      <c r="AM248" s="99">
        <f t="shared" si="68"/>
        <v>11927775</v>
      </c>
      <c r="AN248" s="99"/>
    </row>
    <row r="249" spans="16:43">
      <c r="Q249" s="20" t="s">
        <v>5061</v>
      </c>
      <c r="R249" s="20" t="s">
        <v>5352</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359</v>
      </c>
      <c r="AM249" s="149">
        <f t="shared" si="68"/>
        <v>1471369757</v>
      </c>
      <c r="AN249" s="149" t="s">
        <v>656</v>
      </c>
      <c r="AP249" t="s">
        <v>25</v>
      </c>
    </row>
    <row r="250" spans="16:43">
      <c r="Q250" s="20" t="s">
        <v>5061</v>
      </c>
      <c r="R250" s="20" t="s">
        <v>5367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357</v>
      </c>
      <c r="AM250" s="149">
        <f t="shared" si="68"/>
        <v>-357000000</v>
      </c>
      <c r="AN250" s="149" t="s">
        <v>656</v>
      </c>
    </row>
    <row r="251" spans="16:43">
      <c r="Q251" s="20" t="s">
        <v>5061</v>
      </c>
      <c r="R251" s="20" t="s">
        <v>5386</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350</v>
      </c>
      <c r="AM251" s="149">
        <f t="shared" si="68"/>
        <v>262500000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349</v>
      </c>
      <c r="AM252" s="195">
        <f t="shared" si="68"/>
        <v>-210849048</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349</v>
      </c>
      <c r="AM253" s="99">
        <f t="shared" si="68"/>
        <v>-204891967</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345</v>
      </c>
      <c r="AM254" s="195">
        <f t="shared" si="68"/>
        <v>-260251095</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345</v>
      </c>
      <c r="AM255" s="99">
        <f t="shared" si="68"/>
        <v>-65418555</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330</v>
      </c>
      <c r="AM256" s="195">
        <f t="shared" si="68"/>
        <v>2343000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330</v>
      </c>
      <c r="AM257" s="20">
        <f t="shared" si="68"/>
        <v>-48807660</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327</v>
      </c>
      <c r="AM258" s="195">
        <f t="shared" si="68"/>
        <v>-12164400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323</v>
      </c>
      <c r="AM259" s="20">
        <f t="shared" si="68"/>
        <v>-120261298</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302</v>
      </c>
      <c r="AM260" s="20">
        <f t="shared" si="68"/>
        <v>70988724</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302</v>
      </c>
      <c r="AM261" s="149">
        <f t="shared" si="68"/>
        <v>70988724</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293</v>
      </c>
      <c r="AM262" s="149">
        <f t="shared" si="68"/>
        <v>131850000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293</v>
      </c>
      <c r="AM263" s="20">
        <f t="shared" si="68"/>
        <v>131850000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271</v>
      </c>
      <c r="AM265" s="121">
        <f t="shared" si="71"/>
        <v>78301656</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268</v>
      </c>
      <c r="AM266" s="121">
        <f t="shared" si="71"/>
        <v>4813947588</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261</v>
      </c>
      <c r="AM269" s="121">
        <f t="shared" si="72"/>
        <v>21531484188</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260</v>
      </c>
      <c r="AM270" s="121">
        <f t="shared" si="72"/>
        <v>19410965860</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244</v>
      </c>
      <c r="AM271" s="20">
        <f t="shared" si="72"/>
        <v>162260000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244</v>
      </c>
      <c r="AM272" s="195">
        <f t="shared" ref="AM272:AM273" si="73">AJ272*AL272</f>
        <v>162260000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240</v>
      </c>
      <c r="AM273" s="20">
        <f t="shared" si="73"/>
        <v>480000000</v>
      </c>
      <c r="AN273" s="99"/>
    </row>
    <row r="274" spans="17:40">
      <c r="Q274" s="99" t="s">
        <v>4698</v>
      </c>
      <c r="R274" s="95">
        <v>6667654</v>
      </c>
      <c r="T274" s="213" t="s">
        <v>4931</v>
      </c>
      <c r="U274" s="213">
        <v>3741</v>
      </c>
      <c r="V274" s="113">
        <v>307.34415000000001</v>
      </c>
      <c r="W274" s="113">
        <f t="shared" si="66"/>
        <v>1149774.4651500001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4706</v>
      </c>
      <c r="R275" s="95">
        <v>8981245</v>
      </c>
      <c r="T275" s="213" t="s">
        <v>4937</v>
      </c>
      <c r="U275" s="213">
        <v>-6207</v>
      </c>
      <c r="V275" s="113">
        <v>322.214</v>
      </c>
      <c r="W275" s="113">
        <f t="shared" si="66"/>
        <v>-1999982.298</v>
      </c>
      <c r="X275" s="99" t="s">
        <v>750</v>
      </c>
      <c r="AH275" s="149">
        <v>42</v>
      </c>
      <c r="AI275" s="149" t="s">
        <v>4825</v>
      </c>
      <c r="AJ275" s="188">
        <v>-433375</v>
      </c>
      <c r="AK275" s="149">
        <v>0</v>
      </c>
      <c r="AL275" s="149">
        <f t="shared" si="70"/>
        <v>239</v>
      </c>
      <c r="AM275" s="149">
        <f t="shared" si="74"/>
        <v>-103576625</v>
      </c>
      <c r="AN275" s="149" t="s">
        <v>4827</v>
      </c>
    </row>
    <row r="276" spans="17:40">
      <c r="Q276" s="99" t="s">
        <v>4711</v>
      </c>
      <c r="R276" s="95">
        <v>9181756</v>
      </c>
      <c r="T276" s="213" t="s">
        <v>4937</v>
      </c>
      <c r="U276" s="213">
        <v>6207</v>
      </c>
      <c r="V276" s="113">
        <v>322.214</v>
      </c>
      <c r="W276" s="113">
        <f t="shared" si="66"/>
        <v>1999982.298</v>
      </c>
      <c r="X276" s="99" t="s">
        <v>4436</v>
      </c>
      <c r="AH276" s="20">
        <v>43</v>
      </c>
      <c r="AI276" s="20" t="s">
        <v>4825</v>
      </c>
      <c r="AJ276" s="117">
        <v>28000000</v>
      </c>
      <c r="AK276" s="20">
        <v>1</v>
      </c>
      <c r="AL276" s="99">
        <f t="shared" si="70"/>
        <v>239</v>
      </c>
      <c r="AM276" s="20">
        <f t="shared" si="74"/>
        <v>6692000000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238</v>
      </c>
      <c r="AM277" s="20">
        <f t="shared" si="74"/>
        <v>38080000</v>
      </c>
      <c r="AN277" s="99"/>
    </row>
    <row r="278" spans="17:40">
      <c r="Q278" s="99" t="s">
        <v>4729</v>
      </c>
      <c r="R278" s="95">
        <v>41248054</v>
      </c>
      <c r="S278" t="s">
        <v>25</v>
      </c>
      <c r="T278" s="213" t="s">
        <v>4963</v>
      </c>
      <c r="U278" s="213">
        <v>1524</v>
      </c>
      <c r="V278" s="113">
        <v>314.95999999999998</v>
      </c>
      <c r="W278" s="113">
        <f t="shared" si="66"/>
        <v>479999.04</v>
      </c>
      <c r="X278" s="99" t="s">
        <v>1084</v>
      </c>
      <c r="AH278" s="149">
        <v>45</v>
      </c>
      <c r="AI278" s="149" t="s">
        <v>4834</v>
      </c>
      <c r="AJ278" s="188">
        <v>70000</v>
      </c>
      <c r="AK278" s="149">
        <v>9</v>
      </c>
      <c r="AL278" s="149">
        <f t="shared" si="70"/>
        <v>238</v>
      </c>
      <c r="AM278" s="149">
        <f t="shared" si="74"/>
        <v>16660000</v>
      </c>
      <c r="AN278" s="149"/>
    </row>
    <row r="279" spans="17:40">
      <c r="Q279" s="99" t="s">
        <v>4737</v>
      </c>
      <c r="R279" s="95">
        <v>37328780</v>
      </c>
      <c r="T279" s="213" t="s">
        <v>4972</v>
      </c>
      <c r="U279" s="213">
        <v>4435</v>
      </c>
      <c r="V279" s="113">
        <v>316.4375</v>
      </c>
      <c r="W279" s="113">
        <f t="shared" si="66"/>
        <v>1403400.3125</v>
      </c>
      <c r="X279" s="99" t="s">
        <v>452</v>
      </c>
      <c r="AH279" s="20">
        <v>46</v>
      </c>
      <c r="AI279" s="20" t="s">
        <v>4841</v>
      </c>
      <c r="AJ279" s="117">
        <v>850000</v>
      </c>
      <c r="AK279" s="20">
        <v>0</v>
      </c>
      <c r="AL279" s="99">
        <f t="shared" si="70"/>
        <v>229</v>
      </c>
      <c r="AM279" s="20">
        <f t="shared" si="74"/>
        <v>194650000</v>
      </c>
      <c r="AN279" s="99"/>
    </row>
    <row r="280" spans="17:40">
      <c r="Q280" s="99" t="s">
        <v>4825</v>
      </c>
      <c r="R280" s="95">
        <v>-2194100</v>
      </c>
      <c r="T280" s="213" t="s">
        <v>4977</v>
      </c>
      <c r="U280" s="213">
        <v>624</v>
      </c>
      <c r="V280" s="113">
        <v>320.5</v>
      </c>
      <c r="W280" s="113">
        <f t="shared" si="66"/>
        <v>199992</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4862</v>
      </c>
      <c r="R281" s="95">
        <v>20193916</v>
      </c>
      <c r="T281" s="213" t="s">
        <v>4983</v>
      </c>
      <c r="U281" s="213">
        <v>1086</v>
      </c>
      <c r="V281" s="113">
        <v>317.55</v>
      </c>
      <c r="W281" s="113">
        <f t="shared" si="66"/>
        <v>344859.3</v>
      </c>
      <c r="X281" s="99" t="s">
        <v>452</v>
      </c>
      <c r="AH281" s="195">
        <v>48</v>
      </c>
      <c r="AI281" s="195" t="s">
        <v>4854</v>
      </c>
      <c r="AJ281" s="196">
        <v>30000000</v>
      </c>
      <c r="AK281" s="195">
        <v>27</v>
      </c>
      <c r="AL281" s="195">
        <f t="shared" si="75"/>
        <v>225</v>
      </c>
      <c r="AM281" s="195">
        <f t="shared" si="76"/>
        <v>6750000000</v>
      </c>
      <c r="AN281" s="195" t="s">
        <v>4855</v>
      </c>
    </row>
    <row r="282" spans="17:40">
      <c r="Q282" s="99" t="s">
        <v>4937</v>
      </c>
      <c r="R282" s="95">
        <v>-2000000</v>
      </c>
      <c r="T282" s="213" t="s">
        <v>4988</v>
      </c>
      <c r="U282" s="213">
        <v>2820</v>
      </c>
      <c r="V282" s="113">
        <v>319.1096</v>
      </c>
      <c r="W282" s="113">
        <f t="shared" si="66"/>
        <v>899889.07200000004</v>
      </c>
      <c r="X282" s="99" t="s">
        <v>452</v>
      </c>
      <c r="AH282" s="20">
        <v>49</v>
      </c>
      <c r="AI282" s="20" t="s">
        <v>4931</v>
      </c>
      <c r="AJ282" s="117">
        <v>1100000</v>
      </c>
      <c r="AK282" s="20">
        <v>1</v>
      </c>
      <c r="AL282" s="20">
        <f t="shared" si="75"/>
        <v>198</v>
      </c>
      <c r="AM282" s="20">
        <f t="shared" si="76"/>
        <v>217800000</v>
      </c>
      <c r="AN282" s="20"/>
    </row>
    <row r="283" spans="17:40">
      <c r="Q283" s="99" t="s">
        <v>5016</v>
      </c>
      <c r="R283" s="95">
        <v>6800000</v>
      </c>
      <c r="S283" t="s">
        <v>25</v>
      </c>
      <c r="T283" s="213" t="s">
        <v>4992</v>
      </c>
      <c r="U283" s="213">
        <v>1145</v>
      </c>
      <c r="V283" s="113">
        <v>325.44</v>
      </c>
      <c r="W283" s="113">
        <f t="shared" si="66"/>
        <v>372628.8</v>
      </c>
      <c r="X283" s="99" t="s">
        <v>452</v>
      </c>
      <c r="AH283" s="20">
        <v>50</v>
      </c>
      <c r="AI283" s="20" t="s">
        <v>4933</v>
      </c>
      <c r="AJ283" s="117">
        <v>450000</v>
      </c>
      <c r="AK283" s="20">
        <v>0</v>
      </c>
      <c r="AL283" s="20">
        <f t="shared" si="75"/>
        <v>197</v>
      </c>
      <c r="AM283" s="20">
        <f t="shared" si="76"/>
        <v>88650000</v>
      </c>
      <c r="AN283" s="20"/>
    </row>
    <row r="284" spans="17:40">
      <c r="Q284" s="99" t="s">
        <v>5030</v>
      </c>
      <c r="R284" s="95">
        <v>850000</v>
      </c>
      <c r="T284" s="213" t="s">
        <v>5003</v>
      </c>
      <c r="U284" s="213">
        <v>20153</v>
      </c>
      <c r="V284" s="113">
        <v>322</v>
      </c>
      <c r="W284" s="113">
        <f t="shared" si="66"/>
        <v>6489266</v>
      </c>
      <c r="X284" s="99" t="s">
        <v>452</v>
      </c>
      <c r="AH284" s="149">
        <v>51</v>
      </c>
      <c r="AI284" s="149" t="s">
        <v>4933</v>
      </c>
      <c r="AJ284" s="188">
        <v>550000</v>
      </c>
      <c r="AK284" s="149">
        <v>1</v>
      </c>
      <c r="AL284" s="149">
        <f t="shared" si="75"/>
        <v>197</v>
      </c>
      <c r="AM284" s="149">
        <f t="shared" si="76"/>
        <v>108350000</v>
      </c>
      <c r="AN284" s="149"/>
    </row>
    <row r="285" spans="17:40">
      <c r="Q285" s="99" t="s">
        <v>5040</v>
      </c>
      <c r="R285" s="95">
        <v>2290500</v>
      </c>
      <c r="T285" s="213" t="s">
        <v>5016</v>
      </c>
      <c r="U285" s="213">
        <v>93720</v>
      </c>
      <c r="V285" s="113">
        <v>325.435</v>
      </c>
      <c r="W285" s="113">
        <f t="shared" si="66"/>
        <v>30499768.199999999</v>
      </c>
      <c r="X285" s="99" t="s">
        <v>1084</v>
      </c>
      <c r="AH285" s="149">
        <v>52</v>
      </c>
      <c r="AI285" s="149" t="s">
        <v>4935</v>
      </c>
      <c r="AJ285" s="188">
        <v>1000000</v>
      </c>
      <c r="AK285" s="149">
        <v>8</v>
      </c>
      <c r="AL285" s="149">
        <f t="shared" si="75"/>
        <v>196</v>
      </c>
      <c r="AM285" s="149">
        <f t="shared" si="76"/>
        <v>196000000</v>
      </c>
      <c r="AN285" s="149"/>
    </row>
    <row r="286" spans="17:40">
      <c r="Q286" s="99" t="s">
        <v>5056</v>
      </c>
      <c r="R286" s="95">
        <v>400000</v>
      </c>
      <c r="S286" t="s">
        <v>25</v>
      </c>
      <c r="T286" s="213" t="s">
        <v>5016</v>
      </c>
      <c r="U286" s="213">
        <v>20895</v>
      </c>
      <c r="V286" s="113">
        <v>325.435</v>
      </c>
      <c r="W286" s="113">
        <f t="shared" si="66"/>
        <v>6799964.3250000002</v>
      </c>
      <c r="X286" s="99" t="s">
        <v>750</v>
      </c>
      <c r="AH286" s="20">
        <v>53</v>
      </c>
      <c r="AI286" s="20" t="s">
        <v>4945</v>
      </c>
      <c r="AJ286" s="117">
        <v>-2668880</v>
      </c>
      <c r="AK286" s="20">
        <v>0</v>
      </c>
      <c r="AL286" s="20">
        <f t="shared" si="75"/>
        <v>188</v>
      </c>
      <c r="AM286" s="20">
        <f t="shared" si="76"/>
        <v>-501749440</v>
      </c>
      <c r="AN286" s="20" t="s">
        <v>4947</v>
      </c>
    </row>
    <row r="287" spans="17:40">
      <c r="Q287" s="99" t="s">
        <v>5063</v>
      </c>
      <c r="R287" s="95">
        <v>150000</v>
      </c>
      <c r="T287" s="213" t="s">
        <v>5030</v>
      </c>
      <c r="U287" s="213">
        <v>2611</v>
      </c>
      <c r="V287" s="113">
        <v>325.435</v>
      </c>
      <c r="W287" s="113">
        <f t="shared" si="66"/>
        <v>849710.78500000003</v>
      </c>
      <c r="X287" s="99" t="s">
        <v>750</v>
      </c>
      <c r="AH287" s="149">
        <v>54</v>
      </c>
      <c r="AI287" s="149" t="s">
        <v>4945</v>
      </c>
      <c r="AJ287" s="188">
        <v>-1528620</v>
      </c>
      <c r="AK287" s="149">
        <v>0</v>
      </c>
      <c r="AL287" s="149">
        <f t="shared" si="75"/>
        <v>188</v>
      </c>
      <c r="AM287" s="149">
        <f t="shared" si="76"/>
        <v>-287380560</v>
      </c>
      <c r="AN287" s="149" t="s">
        <v>4947</v>
      </c>
    </row>
    <row r="288" spans="17:40">
      <c r="Q288" s="99" t="s">
        <v>5099</v>
      </c>
      <c r="R288" s="95">
        <v>-144950</v>
      </c>
      <c r="T288" s="213" t="s">
        <v>5040</v>
      </c>
      <c r="U288" s="213">
        <v>6750</v>
      </c>
      <c r="V288" s="113">
        <v>339.3</v>
      </c>
      <c r="W288" s="113">
        <f t="shared" si="66"/>
        <v>2290275</v>
      </c>
      <c r="X288" s="99" t="s">
        <v>750</v>
      </c>
      <c r="AH288" s="20">
        <v>55</v>
      </c>
      <c r="AI288" s="20" t="s">
        <v>4945</v>
      </c>
      <c r="AJ288" s="117">
        <v>50000000</v>
      </c>
      <c r="AK288" s="20">
        <v>4</v>
      </c>
      <c r="AL288" s="20">
        <f t="shared" si="75"/>
        <v>188</v>
      </c>
      <c r="AM288" s="20">
        <f t="shared" si="76"/>
        <v>9400000000</v>
      </c>
      <c r="AN288" s="20"/>
    </row>
    <row r="289" spans="16:44">
      <c r="Q289" s="99" t="s">
        <v>5135</v>
      </c>
      <c r="R289" s="95">
        <v>320000</v>
      </c>
      <c r="T289" s="213" t="s">
        <v>5056</v>
      </c>
      <c r="U289" s="213">
        <v>1850</v>
      </c>
      <c r="V289" s="113">
        <v>334.10050000000001</v>
      </c>
      <c r="W289" s="113">
        <f t="shared" si="66"/>
        <v>618085.92500000005</v>
      </c>
      <c r="X289" s="99" t="s">
        <v>452</v>
      </c>
      <c r="AH289" s="20">
        <v>56</v>
      </c>
      <c r="AI289" s="20" t="s">
        <v>4951</v>
      </c>
      <c r="AJ289" s="117">
        <v>400000</v>
      </c>
      <c r="AK289" s="20">
        <v>4</v>
      </c>
      <c r="AL289" s="20">
        <f t="shared" ref="AL289:AL298" si="77">AK289+AL290</f>
        <v>184</v>
      </c>
      <c r="AM289" s="20">
        <f t="shared" ref="AM289:AM298" si="78">AJ289*AL289</f>
        <v>73600000</v>
      </c>
      <c r="AN289" s="20"/>
    </row>
    <row r="290" spans="16:44">
      <c r="Q290" s="99" t="s">
        <v>5140</v>
      </c>
      <c r="R290" s="95">
        <v>500000</v>
      </c>
      <c r="S290" t="s">
        <v>25</v>
      </c>
      <c r="T290" s="213" t="s">
        <v>5056</v>
      </c>
      <c r="U290" s="213">
        <v>-1194</v>
      </c>
      <c r="V290" s="113">
        <v>335</v>
      </c>
      <c r="W290" s="113">
        <f t="shared" si="66"/>
        <v>-399990</v>
      </c>
      <c r="X290" s="99" t="s">
        <v>4436</v>
      </c>
      <c r="AH290" s="20">
        <v>57</v>
      </c>
      <c r="AI290" s="20" t="s">
        <v>4963</v>
      </c>
      <c r="AJ290" s="117">
        <v>2000000</v>
      </c>
      <c r="AK290" s="20">
        <v>3</v>
      </c>
      <c r="AL290" s="20">
        <f t="shared" si="77"/>
        <v>180</v>
      </c>
      <c r="AM290" s="20">
        <f t="shared" si="78"/>
        <v>360000000</v>
      </c>
      <c r="AN290" s="20"/>
    </row>
    <row r="291" spans="16:44">
      <c r="Q291" s="99" t="s">
        <v>5195</v>
      </c>
      <c r="R291" s="95">
        <v>400000</v>
      </c>
      <c r="S291" t="s">
        <v>25</v>
      </c>
      <c r="T291" s="213" t="s">
        <v>5056</v>
      </c>
      <c r="U291" s="213">
        <v>1194</v>
      </c>
      <c r="V291" s="113">
        <v>335</v>
      </c>
      <c r="W291" s="113">
        <f t="shared" si="66"/>
        <v>399990</v>
      </c>
      <c r="X291" s="99" t="s">
        <v>750</v>
      </c>
      <c r="AH291" s="20">
        <v>58</v>
      </c>
      <c r="AI291" s="20" t="s">
        <v>4966</v>
      </c>
      <c r="AJ291" s="117">
        <v>100000</v>
      </c>
      <c r="AK291" s="20">
        <v>4</v>
      </c>
      <c r="AL291" s="20">
        <f t="shared" si="77"/>
        <v>177</v>
      </c>
      <c r="AM291" s="20">
        <f t="shared" si="78"/>
        <v>17700000</v>
      </c>
      <c r="AN291" s="20" t="s">
        <v>3888</v>
      </c>
    </row>
    <row r="292" spans="16:44">
      <c r="Q292" s="99" t="s">
        <v>5200</v>
      </c>
      <c r="R292" s="95">
        <v>50000</v>
      </c>
      <c r="S292" t="s">
        <v>25</v>
      </c>
      <c r="T292" s="213" t="s">
        <v>5063</v>
      </c>
      <c r="U292" s="213">
        <v>433</v>
      </c>
      <c r="V292" s="113">
        <v>345.68</v>
      </c>
      <c r="W292" s="113">
        <f t="shared" si="66"/>
        <v>149679.44</v>
      </c>
      <c r="X292" s="99" t="s">
        <v>750</v>
      </c>
      <c r="AH292" s="20">
        <v>59</v>
      </c>
      <c r="AI292" s="20" t="s">
        <v>4977</v>
      </c>
      <c r="AJ292" s="117">
        <v>100000</v>
      </c>
      <c r="AK292" s="20">
        <v>7</v>
      </c>
      <c r="AL292" s="20">
        <f t="shared" si="77"/>
        <v>173</v>
      </c>
      <c r="AM292" s="20">
        <f t="shared" si="78"/>
        <v>17300000</v>
      </c>
      <c r="AN292" s="20"/>
    </row>
    <row r="293" spans="16:44">
      <c r="Q293" s="99" t="s">
        <v>5211</v>
      </c>
      <c r="R293" s="95">
        <v>300000</v>
      </c>
      <c r="T293" s="213" t="s">
        <v>5070</v>
      </c>
      <c r="U293" s="213">
        <v>55459</v>
      </c>
      <c r="V293" s="113">
        <v>362.51978000000003</v>
      </c>
      <c r="W293" s="113">
        <f t="shared" si="66"/>
        <v>20104984.479020003</v>
      </c>
      <c r="X293" s="99" t="s">
        <v>452</v>
      </c>
      <c r="AH293" s="20">
        <v>60</v>
      </c>
      <c r="AI293" s="20" t="s">
        <v>4992</v>
      </c>
      <c r="AJ293" s="117">
        <v>50000</v>
      </c>
      <c r="AK293" s="20">
        <v>0</v>
      </c>
      <c r="AL293" s="20">
        <f t="shared" si="77"/>
        <v>166</v>
      </c>
      <c r="AM293" s="20">
        <f t="shared" si="78"/>
        <v>8300000</v>
      </c>
      <c r="AN293" s="20"/>
    </row>
    <row r="294" spans="16:44">
      <c r="Q294" s="99" t="s">
        <v>5247</v>
      </c>
      <c r="R294" s="95">
        <v>250000</v>
      </c>
      <c r="T294" s="213" t="s">
        <v>5075</v>
      </c>
      <c r="U294" s="213">
        <v>-57212</v>
      </c>
      <c r="V294" s="113">
        <v>368.45400000000001</v>
      </c>
      <c r="W294" s="113">
        <f t="shared" si="66"/>
        <v>-21079990.248</v>
      </c>
      <c r="X294" s="99" t="s">
        <v>452</v>
      </c>
      <c r="AH294" s="149">
        <v>61</v>
      </c>
      <c r="AI294" s="149" t="s">
        <v>4992</v>
      </c>
      <c r="AJ294" s="188">
        <v>50000</v>
      </c>
      <c r="AK294" s="149">
        <v>3</v>
      </c>
      <c r="AL294" s="149">
        <f t="shared" si="77"/>
        <v>166</v>
      </c>
      <c r="AM294" s="149">
        <f t="shared" si="78"/>
        <v>8300000</v>
      </c>
      <c r="AN294" s="149"/>
    </row>
    <row r="295" spans="16:44">
      <c r="Q295" s="99" t="s">
        <v>5291</v>
      </c>
      <c r="R295" s="95">
        <v>200000</v>
      </c>
      <c r="T295" s="213" t="s">
        <v>5076</v>
      </c>
      <c r="U295" s="213">
        <v>-15881</v>
      </c>
      <c r="V295" s="113">
        <v>374.61599999999999</v>
      </c>
      <c r="W295" s="113">
        <f t="shared" si="66"/>
        <v>-5949276.6959999995</v>
      </c>
      <c r="X295" s="99" t="s">
        <v>452</v>
      </c>
      <c r="AH295" s="20">
        <v>62</v>
      </c>
      <c r="AI295" s="20" t="s">
        <v>4997</v>
      </c>
      <c r="AJ295" s="117">
        <v>50000</v>
      </c>
      <c r="AK295" s="20">
        <v>0</v>
      </c>
      <c r="AL295" s="20">
        <f t="shared" si="77"/>
        <v>163</v>
      </c>
      <c r="AM295" s="20">
        <f t="shared" si="78"/>
        <v>8150000</v>
      </c>
      <c r="AN295" s="20"/>
    </row>
    <row r="296" spans="16:44">
      <c r="P296" t="s">
        <v>25</v>
      </c>
      <c r="Q296" s="99" t="s">
        <v>5352</v>
      </c>
      <c r="R296" s="95">
        <v>122000</v>
      </c>
      <c r="T296" s="213" t="s">
        <v>5083</v>
      </c>
      <c r="U296" s="213">
        <v>-41289</v>
      </c>
      <c r="V296" s="113">
        <v>372.27</v>
      </c>
      <c r="W296" s="113">
        <f t="shared" si="66"/>
        <v>-15370656.029999999</v>
      </c>
      <c r="X296" s="99" t="s">
        <v>452</v>
      </c>
      <c r="AH296" s="195">
        <v>63</v>
      </c>
      <c r="AI296" s="195" t="s">
        <v>4997</v>
      </c>
      <c r="AJ296" s="196">
        <v>50000</v>
      </c>
      <c r="AK296" s="195">
        <v>2</v>
      </c>
      <c r="AL296" s="195">
        <f t="shared" si="77"/>
        <v>163</v>
      </c>
      <c r="AM296" s="195">
        <f t="shared" si="78"/>
        <v>8150000</v>
      </c>
      <c r="AN296" s="195"/>
    </row>
    <row r="297" spans="16:44">
      <c r="Q297" s="99" t="s">
        <v>5367</v>
      </c>
      <c r="R297" s="95">
        <v>200000</v>
      </c>
      <c r="S297" t="s">
        <v>25</v>
      </c>
      <c r="T297" s="213" t="s">
        <v>5090</v>
      </c>
      <c r="U297" s="213">
        <v>13563</v>
      </c>
      <c r="V297" s="113">
        <v>365.69799999999998</v>
      </c>
      <c r="W297" s="113">
        <f t="shared" si="66"/>
        <v>4959961.9739999995</v>
      </c>
      <c r="X297" s="99" t="s">
        <v>452</v>
      </c>
      <c r="AH297" s="20">
        <v>64</v>
      </c>
      <c r="AI297" s="20" t="s">
        <v>5006</v>
      </c>
      <c r="AJ297" s="117">
        <v>25000</v>
      </c>
      <c r="AK297" s="20">
        <v>0</v>
      </c>
      <c r="AL297" s="20">
        <f t="shared" si="77"/>
        <v>161</v>
      </c>
      <c r="AM297" s="20">
        <f t="shared" si="78"/>
        <v>4025000</v>
      </c>
      <c r="AN297" s="20"/>
    </row>
    <row r="298" spans="16:44">
      <c r="Q298" s="99" t="s">
        <v>5386</v>
      </c>
      <c r="R298" s="95">
        <v>60000</v>
      </c>
      <c r="T298" s="213" t="s">
        <v>5090</v>
      </c>
      <c r="U298" s="213">
        <v>27344</v>
      </c>
      <c r="V298" s="113">
        <v>365.69799999999998</v>
      </c>
      <c r="W298" s="113">
        <f t="shared" si="66"/>
        <v>9999646.1119999997</v>
      </c>
      <c r="X298" s="99" t="s">
        <v>452</v>
      </c>
      <c r="AH298" s="149">
        <v>65</v>
      </c>
      <c r="AI298" s="149" t="s">
        <v>5006</v>
      </c>
      <c r="AJ298" s="188">
        <v>35000</v>
      </c>
      <c r="AK298" s="149">
        <v>7</v>
      </c>
      <c r="AL298" s="149">
        <f t="shared" si="77"/>
        <v>161</v>
      </c>
      <c r="AM298" s="149">
        <f t="shared" si="78"/>
        <v>5635000</v>
      </c>
      <c r="AN298" s="149"/>
    </row>
    <row r="299" spans="16:44" ht="30">
      <c r="Q299" s="99"/>
      <c r="R299" s="95"/>
      <c r="S299" t="s">
        <v>25</v>
      </c>
      <c r="T299" s="213" t="s">
        <v>5099</v>
      </c>
      <c r="U299" s="213">
        <v>-103145</v>
      </c>
      <c r="V299" s="113">
        <v>393.334</v>
      </c>
      <c r="W299" s="113">
        <f t="shared" si="66"/>
        <v>-40570435.43</v>
      </c>
      <c r="X299" s="36" t="s">
        <v>5111</v>
      </c>
      <c r="AH299" s="149">
        <v>66</v>
      </c>
      <c r="AI299" s="149" t="s">
        <v>5016</v>
      </c>
      <c r="AJ299" s="188">
        <v>30000000</v>
      </c>
      <c r="AK299" s="149">
        <v>0</v>
      </c>
      <c r="AL299" s="149">
        <f t="shared" ref="AL299:AL318" si="79">AK299+AL300</f>
        <v>154</v>
      </c>
      <c r="AM299" s="149">
        <f t="shared" ref="AM299:AM318" si="80">AJ299*AL299</f>
        <v>4620000000</v>
      </c>
      <c r="AN299" s="149"/>
    </row>
    <row r="300" spans="16:44">
      <c r="Q300" s="99"/>
      <c r="R300" s="95">
        <f>SUM(R260:R299)</f>
        <v>436983825</v>
      </c>
      <c r="T300" s="213" t="s">
        <v>5099</v>
      </c>
      <c r="U300" s="213">
        <v>-369</v>
      </c>
      <c r="V300" s="113">
        <v>393.334</v>
      </c>
      <c r="W300" s="113">
        <f t="shared" si="66"/>
        <v>-145140.24600000001</v>
      </c>
      <c r="X300" s="36" t="s">
        <v>5202</v>
      </c>
      <c r="AH300" s="20">
        <v>67</v>
      </c>
      <c r="AI300" s="20" t="s">
        <v>5016</v>
      </c>
      <c r="AJ300" s="117">
        <v>6800000</v>
      </c>
      <c r="AK300" s="20">
        <v>1</v>
      </c>
      <c r="AL300" s="20">
        <f t="shared" si="79"/>
        <v>154</v>
      </c>
      <c r="AM300" s="20">
        <f t="shared" si="80"/>
        <v>1047200000</v>
      </c>
      <c r="AN300" s="20"/>
      <c r="AR300" t="s">
        <v>25</v>
      </c>
    </row>
    <row r="301" spans="16:44">
      <c r="Q301" s="99"/>
      <c r="R301" s="99" t="s">
        <v>6</v>
      </c>
      <c r="T301" s="213" t="s">
        <v>5099</v>
      </c>
      <c r="U301" s="213">
        <v>-889</v>
      </c>
      <c r="V301" s="113">
        <v>393.334</v>
      </c>
      <c r="W301" s="113">
        <f t="shared" si="66"/>
        <v>-349673.92599999998</v>
      </c>
      <c r="X301" s="36" t="s">
        <v>5203</v>
      </c>
      <c r="AH301" s="20">
        <v>68</v>
      </c>
      <c r="AI301" s="20" t="s">
        <v>5022</v>
      </c>
      <c r="AJ301" s="117">
        <v>500000</v>
      </c>
      <c r="AK301" s="20">
        <v>1</v>
      </c>
      <c r="AL301" s="20">
        <f t="shared" si="79"/>
        <v>153</v>
      </c>
      <c r="AM301" s="20">
        <f t="shared" si="80"/>
        <v>76500000</v>
      </c>
      <c r="AN301" s="20"/>
    </row>
    <row r="302" spans="16:44">
      <c r="R302" t="s">
        <v>25</v>
      </c>
      <c r="T302" s="213" t="s">
        <v>5115</v>
      </c>
      <c r="U302" s="213">
        <v>2546</v>
      </c>
      <c r="V302" s="113">
        <v>393</v>
      </c>
      <c r="W302" s="113">
        <f t="shared" si="66"/>
        <v>1000578</v>
      </c>
      <c r="X302" s="36" t="s">
        <v>452</v>
      </c>
      <c r="Y302" t="s">
        <v>25</v>
      </c>
      <c r="AH302" s="20">
        <v>69</v>
      </c>
      <c r="AI302" s="20" t="s">
        <v>5030</v>
      </c>
      <c r="AJ302" s="117">
        <v>850000</v>
      </c>
      <c r="AK302" s="20">
        <v>5</v>
      </c>
      <c r="AL302" s="20">
        <f t="shared" si="79"/>
        <v>152</v>
      </c>
      <c r="AM302" s="20">
        <f t="shared" si="80"/>
        <v>129200000</v>
      </c>
      <c r="AN302" s="20"/>
    </row>
    <row r="303" spans="16:44">
      <c r="S303" t="s">
        <v>25</v>
      </c>
      <c r="T303" s="213" t="s">
        <v>5116</v>
      </c>
      <c r="U303" s="213">
        <v>1034</v>
      </c>
      <c r="V303" s="113">
        <v>386.608</v>
      </c>
      <c r="W303" s="113">
        <f t="shared" si="66"/>
        <v>399752.67200000002</v>
      </c>
      <c r="X303" s="36" t="s">
        <v>452</v>
      </c>
      <c r="Y303" t="s">
        <v>25</v>
      </c>
      <c r="AH303" s="20">
        <v>70</v>
      </c>
      <c r="AI303" s="20" t="s">
        <v>5040</v>
      </c>
      <c r="AJ303" s="117">
        <v>1130250</v>
      </c>
      <c r="AK303" s="20">
        <v>0</v>
      </c>
      <c r="AL303" s="20">
        <f t="shared" si="79"/>
        <v>147</v>
      </c>
      <c r="AM303" s="20">
        <f t="shared" si="80"/>
        <v>166146750</v>
      </c>
      <c r="AN303" s="20"/>
    </row>
    <row r="304" spans="16:44">
      <c r="Q304" s="99" t="s">
        <v>452</v>
      </c>
      <c r="R304" s="99"/>
      <c r="S304" t="s">
        <v>25</v>
      </c>
      <c r="T304" s="213" t="s">
        <v>5123</v>
      </c>
      <c r="U304" s="213">
        <v>300</v>
      </c>
      <c r="V304" s="113">
        <v>400</v>
      </c>
      <c r="W304" s="113">
        <f t="shared" si="66"/>
        <v>120000</v>
      </c>
      <c r="X304" s="36" t="s">
        <v>452</v>
      </c>
      <c r="AH304" s="260">
        <v>71</v>
      </c>
      <c r="AI304" s="260" t="s">
        <v>5040</v>
      </c>
      <c r="AJ304" s="251">
        <v>30000</v>
      </c>
      <c r="AK304" s="260">
        <v>5</v>
      </c>
      <c r="AL304" s="260">
        <f t="shared" si="79"/>
        <v>147</v>
      </c>
      <c r="AM304" s="260">
        <f t="shared" si="80"/>
        <v>4410000</v>
      </c>
      <c r="AN304" s="260"/>
    </row>
    <row r="305" spans="17:40">
      <c r="Q305" s="99" t="s">
        <v>4429</v>
      </c>
      <c r="R305" s="95">
        <v>63115000</v>
      </c>
      <c r="T305" s="213" t="s">
        <v>5135</v>
      </c>
      <c r="U305" s="213">
        <v>782</v>
      </c>
      <c r="V305" s="113">
        <v>409</v>
      </c>
      <c r="W305" s="113">
        <f t="shared" si="66"/>
        <v>319838</v>
      </c>
      <c r="X305" s="36" t="s">
        <v>750</v>
      </c>
      <c r="AH305" s="20">
        <v>72</v>
      </c>
      <c r="AI305" s="20" t="s">
        <v>5056</v>
      </c>
      <c r="AJ305" s="117">
        <v>206000</v>
      </c>
      <c r="AK305" s="20">
        <v>0</v>
      </c>
      <c r="AL305" s="20">
        <f t="shared" si="79"/>
        <v>142</v>
      </c>
      <c r="AM305" s="20">
        <f t="shared" si="80"/>
        <v>29252000</v>
      </c>
      <c r="AN305" s="20"/>
    </row>
    <row r="306" spans="17:40">
      <c r="Q306" s="99" t="s">
        <v>4482</v>
      </c>
      <c r="R306" s="95">
        <v>13300000</v>
      </c>
      <c r="T306" s="213" t="s">
        <v>5140</v>
      </c>
      <c r="U306" s="213">
        <v>1220</v>
      </c>
      <c r="V306" s="113">
        <v>409.9</v>
      </c>
      <c r="W306" s="113">
        <f t="shared" si="66"/>
        <v>500078</v>
      </c>
      <c r="X306" s="36" t="s">
        <v>750</v>
      </c>
      <c r="AH306" s="149">
        <v>73</v>
      </c>
      <c r="AI306" s="149" t="s">
        <v>5056</v>
      </c>
      <c r="AJ306" s="188">
        <v>206000</v>
      </c>
      <c r="AK306" s="149">
        <v>2</v>
      </c>
      <c r="AL306" s="149">
        <f t="shared" si="79"/>
        <v>142</v>
      </c>
      <c r="AM306" s="149">
        <f t="shared" si="80"/>
        <v>29252000</v>
      </c>
      <c r="AN306" s="149"/>
    </row>
    <row r="307" spans="17:40">
      <c r="Q307" s="99" t="s">
        <v>4490</v>
      </c>
      <c r="R307" s="95">
        <v>2269000</v>
      </c>
      <c r="T307" s="213" t="s">
        <v>5143</v>
      </c>
      <c r="U307" s="213">
        <v>1285</v>
      </c>
      <c r="V307" s="113">
        <v>388.84</v>
      </c>
      <c r="W307" s="113">
        <f t="shared" si="66"/>
        <v>499659.39999999997</v>
      </c>
      <c r="X307" s="36" t="s">
        <v>452</v>
      </c>
      <c r="AH307" s="20">
        <v>74</v>
      </c>
      <c r="AI307" s="20" t="s">
        <v>5063</v>
      </c>
      <c r="AJ307" s="117">
        <v>50000</v>
      </c>
      <c r="AK307" s="20">
        <v>0</v>
      </c>
      <c r="AL307" s="20">
        <f t="shared" si="79"/>
        <v>140</v>
      </c>
      <c r="AM307" s="20">
        <f t="shared" si="80"/>
        <v>7000000</v>
      </c>
      <c r="AN307" s="20"/>
    </row>
    <row r="308" spans="17:40">
      <c r="Q308" s="99" t="s">
        <v>4605</v>
      </c>
      <c r="R308" s="95">
        <v>25071612</v>
      </c>
      <c r="T308" s="213" t="s">
        <v>5128</v>
      </c>
      <c r="U308" s="213">
        <v>1924</v>
      </c>
      <c r="V308" s="113">
        <v>386.69600000000003</v>
      </c>
      <c r="W308" s="113">
        <f t="shared" si="66"/>
        <v>744003.10400000005</v>
      </c>
      <c r="X308" s="36" t="s">
        <v>452</v>
      </c>
      <c r="AH308" s="260">
        <v>75</v>
      </c>
      <c r="AI308" s="260" t="s">
        <v>5063</v>
      </c>
      <c r="AJ308" s="251">
        <v>50000</v>
      </c>
      <c r="AK308" s="260">
        <v>2</v>
      </c>
      <c r="AL308" s="260">
        <f t="shared" si="79"/>
        <v>140</v>
      </c>
      <c r="AM308" s="260">
        <f t="shared" si="80"/>
        <v>7000000</v>
      </c>
      <c r="AN308" s="260"/>
    </row>
    <row r="309" spans="17:40">
      <c r="Q309" s="99" t="s">
        <v>4614</v>
      </c>
      <c r="R309" s="95">
        <v>42236984</v>
      </c>
      <c r="T309" s="213" t="s">
        <v>5159</v>
      </c>
      <c r="U309" s="213">
        <v>165</v>
      </c>
      <c r="V309" s="113">
        <v>393.5</v>
      </c>
      <c r="W309" s="113">
        <f t="shared" si="66"/>
        <v>64927.5</v>
      </c>
      <c r="X309" s="36" t="s">
        <v>452</v>
      </c>
      <c r="AH309" s="20">
        <v>76</v>
      </c>
      <c r="AI309" s="20" t="s">
        <v>5070</v>
      </c>
      <c r="AJ309" s="117">
        <v>20000000</v>
      </c>
      <c r="AK309" s="20">
        <v>7</v>
      </c>
      <c r="AL309" s="20">
        <f t="shared" si="79"/>
        <v>138</v>
      </c>
      <c r="AM309" s="20">
        <f t="shared" si="80"/>
        <v>2760000000</v>
      </c>
      <c r="AN309" s="20" t="s">
        <v>5071</v>
      </c>
    </row>
    <row r="310" spans="17:40" ht="30">
      <c r="Q310" s="99" t="s">
        <v>4615</v>
      </c>
      <c r="R310" s="95">
        <v>19663646</v>
      </c>
      <c r="T310" s="213" t="s">
        <v>5167</v>
      </c>
      <c r="U310" s="213">
        <v>-34859</v>
      </c>
      <c r="V310" s="113">
        <v>403.1585</v>
      </c>
      <c r="W310" s="113">
        <f t="shared" si="66"/>
        <v>-14053702.1515</v>
      </c>
      <c r="X310" s="36" t="s">
        <v>5171</v>
      </c>
      <c r="AH310" s="20">
        <v>77</v>
      </c>
      <c r="AI310" s="20" t="s">
        <v>5083</v>
      </c>
      <c r="AJ310" s="117">
        <v>50000</v>
      </c>
      <c r="AK310" s="20">
        <v>0</v>
      </c>
      <c r="AL310" s="20">
        <f t="shared" si="79"/>
        <v>131</v>
      </c>
      <c r="AM310" s="20">
        <f t="shared" si="80"/>
        <v>6550000</v>
      </c>
      <c r="AN310" s="20"/>
    </row>
    <row r="311" spans="17:40">
      <c r="Q311" s="99" t="s">
        <v>4639</v>
      </c>
      <c r="R311" s="95">
        <v>4374525</v>
      </c>
      <c r="T311" s="213" t="s">
        <v>5129</v>
      </c>
      <c r="U311" s="213">
        <v>8476</v>
      </c>
      <c r="V311" s="113">
        <v>419.49900000000002</v>
      </c>
      <c r="W311" s="113">
        <f t="shared" si="66"/>
        <v>3555673.5240000002</v>
      </c>
      <c r="X311" s="36" t="s">
        <v>5179</v>
      </c>
      <c r="AH311" s="149">
        <v>78</v>
      </c>
      <c r="AI311" s="149" t="s">
        <v>5083</v>
      </c>
      <c r="AJ311" s="188">
        <v>50000</v>
      </c>
      <c r="AK311" s="149">
        <v>7</v>
      </c>
      <c r="AL311" s="149">
        <f t="shared" si="79"/>
        <v>131</v>
      </c>
      <c r="AM311" s="149">
        <f t="shared" si="80"/>
        <v>6550000</v>
      </c>
      <c r="AN311" s="149"/>
    </row>
    <row r="312" spans="17:40">
      <c r="Q312" s="99" t="s">
        <v>4651</v>
      </c>
      <c r="R312" s="95">
        <v>6550580</v>
      </c>
      <c r="T312" s="213" t="s">
        <v>5195</v>
      </c>
      <c r="U312" s="213">
        <v>903</v>
      </c>
      <c r="V312" s="113">
        <v>442.77379999999999</v>
      </c>
      <c r="W312" s="113">
        <f t="shared" si="66"/>
        <v>399824.7414</v>
      </c>
      <c r="X312" s="36" t="s">
        <v>750</v>
      </c>
      <c r="AH312" s="20">
        <v>79</v>
      </c>
      <c r="AI312" s="20" t="s">
        <v>5090</v>
      </c>
      <c r="AJ312" s="117">
        <v>2480000</v>
      </c>
      <c r="AK312" s="20">
        <v>0</v>
      </c>
      <c r="AL312" s="20">
        <f t="shared" si="79"/>
        <v>124</v>
      </c>
      <c r="AM312" s="20">
        <f t="shared" si="80"/>
        <v>307520000</v>
      </c>
      <c r="AN312" s="20"/>
    </row>
    <row r="313" spans="17:40">
      <c r="Q313" s="99" t="s">
        <v>4653</v>
      </c>
      <c r="R313" s="95">
        <v>7054895</v>
      </c>
      <c r="T313" s="213" t="s">
        <v>5200</v>
      </c>
      <c r="U313" s="213">
        <v>113</v>
      </c>
      <c r="V313" s="113">
        <v>442.48200000000003</v>
      </c>
      <c r="W313" s="113">
        <f t="shared" ref="W313:W349" si="81">U313*V313</f>
        <v>50000.466</v>
      </c>
      <c r="X313" s="36" t="s">
        <v>750</v>
      </c>
      <c r="AH313" s="149">
        <v>80</v>
      </c>
      <c r="AI313" s="149" t="s">
        <v>5090</v>
      </c>
      <c r="AJ313" s="188">
        <v>2480000</v>
      </c>
      <c r="AK313" s="149">
        <v>12</v>
      </c>
      <c r="AL313" s="149">
        <f t="shared" si="79"/>
        <v>124</v>
      </c>
      <c r="AM313" s="149">
        <f t="shared" si="80"/>
        <v>307520000</v>
      </c>
      <c r="AN313" s="149"/>
    </row>
    <row r="314" spans="17:40">
      <c r="Q314" s="99" t="s">
        <v>4676</v>
      </c>
      <c r="R314" s="95">
        <v>2145814</v>
      </c>
      <c r="T314" s="213" t="s">
        <v>5211</v>
      </c>
      <c r="U314" s="213">
        <v>671</v>
      </c>
      <c r="V314" s="113">
        <v>447</v>
      </c>
      <c r="W314" s="113">
        <f t="shared" si="81"/>
        <v>299937</v>
      </c>
      <c r="X314" s="36" t="s">
        <v>750</v>
      </c>
      <c r="AH314" s="20">
        <v>81</v>
      </c>
      <c r="AI314" s="20" t="s">
        <v>5099</v>
      </c>
      <c r="AJ314" s="117">
        <v>-24159500</v>
      </c>
      <c r="AK314" s="20">
        <v>4</v>
      </c>
      <c r="AL314" s="20">
        <f t="shared" si="79"/>
        <v>112</v>
      </c>
      <c r="AM314" s="20">
        <f t="shared" si="80"/>
        <v>-2705864000</v>
      </c>
      <c r="AN314" s="20" t="s">
        <v>5114</v>
      </c>
    </row>
    <row r="315" spans="17:40">
      <c r="Q315" s="99" t="s">
        <v>4687</v>
      </c>
      <c r="R315" s="95">
        <v>4369730</v>
      </c>
      <c r="T315" s="213" t="s">
        <v>5213</v>
      </c>
      <c r="U315" s="213">
        <v>7</v>
      </c>
      <c r="V315" s="113">
        <v>465.31200000000001</v>
      </c>
      <c r="W315" s="113">
        <f t="shared" si="81"/>
        <v>3257.1840000000002</v>
      </c>
      <c r="X315" s="36" t="s">
        <v>452</v>
      </c>
      <c r="AH315" s="20">
        <v>82</v>
      </c>
      <c r="AI315" s="20" t="s">
        <v>5116</v>
      </c>
      <c r="AJ315" s="117">
        <v>400000</v>
      </c>
      <c r="AK315" s="20">
        <v>3</v>
      </c>
      <c r="AL315" s="20">
        <f t="shared" si="79"/>
        <v>108</v>
      </c>
      <c r="AM315" s="20">
        <f t="shared" si="80"/>
        <v>43200000</v>
      </c>
      <c r="AN315" s="20"/>
    </row>
    <row r="316" spans="17:40">
      <c r="Q316" s="99" t="s">
        <v>4689</v>
      </c>
      <c r="R316" s="95">
        <v>8739459</v>
      </c>
      <c r="T316" s="213" t="s">
        <v>5222</v>
      </c>
      <c r="U316" s="213">
        <v>12950</v>
      </c>
      <c r="V316" s="113">
        <v>463.31599999999997</v>
      </c>
      <c r="W316" s="113">
        <f t="shared" si="81"/>
        <v>5999942.1999999993</v>
      </c>
      <c r="X316" s="36" t="s">
        <v>452</v>
      </c>
      <c r="AH316" s="149">
        <v>83</v>
      </c>
      <c r="AI316" s="149" t="s">
        <v>5123</v>
      </c>
      <c r="AJ316" s="188">
        <v>40000</v>
      </c>
      <c r="AK316" s="149">
        <v>0</v>
      </c>
      <c r="AL316" s="149">
        <f t="shared" si="79"/>
        <v>105</v>
      </c>
      <c r="AM316" s="149">
        <f t="shared" si="80"/>
        <v>4200000</v>
      </c>
      <c r="AN316" s="149"/>
    </row>
    <row r="317" spans="17:40">
      <c r="Q317" s="99" t="s">
        <v>4698</v>
      </c>
      <c r="R317" s="95">
        <v>6667654</v>
      </c>
      <c r="T317" s="213" t="s">
        <v>5228</v>
      </c>
      <c r="U317" s="213">
        <v>37</v>
      </c>
      <c r="V317" s="113">
        <v>463.315</v>
      </c>
      <c r="W317" s="113">
        <f t="shared" si="81"/>
        <v>17142.654999999999</v>
      </c>
      <c r="X317" s="36" t="s">
        <v>452</v>
      </c>
      <c r="AH317" s="20">
        <v>84</v>
      </c>
      <c r="AI317" s="20" t="s">
        <v>5123</v>
      </c>
      <c r="AJ317" s="117">
        <v>40000</v>
      </c>
      <c r="AK317" s="20">
        <v>5</v>
      </c>
      <c r="AL317" s="20">
        <f t="shared" si="79"/>
        <v>105</v>
      </c>
      <c r="AM317" s="20">
        <f t="shared" si="80"/>
        <v>4200000</v>
      </c>
      <c r="AN317" s="20"/>
    </row>
    <row r="318" spans="17:40">
      <c r="Q318" s="99" t="s">
        <v>3681</v>
      </c>
      <c r="R318" s="95">
        <v>8981245</v>
      </c>
      <c r="T318" s="213" t="s">
        <v>5229</v>
      </c>
      <c r="U318" s="213">
        <v>19</v>
      </c>
      <c r="V318" s="113">
        <v>434.3</v>
      </c>
      <c r="W318" s="113">
        <f t="shared" si="81"/>
        <v>8251.7000000000007</v>
      </c>
      <c r="X318" s="36" t="s">
        <v>452</v>
      </c>
      <c r="Y318" t="s">
        <v>25</v>
      </c>
      <c r="AH318" s="20">
        <v>85</v>
      </c>
      <c r="AI318" s="20" t="s">
        <v>5135</v>
      </c>
      <c r="AJ318" s="117">
        <v>200000</v>
      </c>
      <c r="AK318" s="20">
        <v>1</v>
      </c>
      <c r="AL318" s="20">
        <f t="shared" si="79"/>
        <v>100</v>
      </c>
      <c r="AM318" s="20">
        <f t="shared" si="80"/>
        <v>20000000</v>
      </c>
      <c r="AN318" s="20"/>
    </row>
    <row r="319" spans="17:40">
      <c r="Q319" s="99" t="s">
        <v>4711</v>
      </c>
      <c r="R319" s="95">
        <v>9181756</v>
      </c>
      <c r="T319" s="213" t="s">
        <v>5231</v>
      </c>
      <c r="U319" s="213">
        <v>16</v>
      </c>
      <c r="V319" s="113">
        <v>439</v>
      </c>
      <c r="W319" s="113">
        <f t="shared" si="81"/>
        <v>7024</v>
      </c>
      <c r="X319" s="36" t="s">
        <v>452</v>
      </c>
      <c r="AH319" s="20">
        <v>86</v>
      </c>
      <c r="AI319" s="20" t="s">
        <v>5140</v>
      </c>
      <c r="AJ319" s="117">
        <v>500000</v>
      </c>
      <c r="AK319" s="20">
        <v>2</v>
      </c>
      <c r="AL319" s="20">
        <f t="shared" ref="AL319:AL363" si="82">AK319+AL320</f>
        <v>99</v>
      </c>
      <c r="AM319" s="20">
        <f t="shared" ref="AM319:AM363" si="83">AJ319*AL319</f>
        <v>49500000</v>
      </c>
      <c r="AN319" s="20"/>
    </row>
    <row r="320" spans="17:40" ht="45">
      <c r="Q320" s="99" t="s">
        <v>4715</v>
      </c>
      <c r="R320" s="95">
        <v>11811208</v>
      </c>
      <c r="T320" s="213" t="s">
        <v>5231</v>
      </c>
      <c r="U320" s="213">
        <v>9191</v>
      </c>
      <c r="V320" s="113">
        <v>440.24630000000002</v>
      </c>
      <c r="W320" s="113">
        <f t="shared" si="81"/>
        <v>4046303.7433000002</v>
      </c>
      <c r="X320" s="36" t="s">
        <v>5234</v>
      </c>
      <c r="AH320" s="20">
        <v>87</v>
      </c>
      <c r="AI320" s="20" t="s">
        <v>5143</v>
      </c>
      <c r="AJ320" s="117">
        <v>500000</v>
      </c>
      <c r="AK320" s="20">
        <v>3</v>
      </c>
      <c r="AL320" s="20">
        <f t="shared" si="82"/>
        <v>97</v>
      </c>
      <c r="AM320" s="20">
        <f t="shared" si="83"/>
        <v>48500000</v>
      </c>
      <c r="AN320" s="20"/>
    </row>
    <row r="321" spans="17:44">
      <c r="Q321" s="99" t="s">
        <v>4729</v>
      </c>
      <c r="R321" s="95">
        <v>41248054</v>
      </c>
      <c r="T321" s="213" t="s">
        <v>5236</v>
      </c>
      <c r="U321" s="213">
        <v>-8792</v>
      </c>
      <c r="V321" s="113">
        <v>441.90665999999999</v>
      </c>
      <c r="W321" s="113">
        <f t="shared" si="81"/>
        <v>-3885243.3547199997</v>
      </c>
      <c r="X321" s="36" t="s">
        <v>5237</v>
      </c>
      <c r="AH321" s="20">
        <v>88</v>
      </c>
      <c r="AI321" s="20" t="s">
        <v>5128</v>
      </c>
      <c r="AJ321" s="117">
        <v>250000</v>
      </c>
      <c r="AK321" s="20">
        <v>0</v>
      </c>
      <c r="AL321" s="20">
        <f t="shared" si="82"/>
        <v>94</v>
      </c>
      <c r="AM321" s="20">
        <f t="shared" si="83"/>
        <v>23500000</v>
      </c>
      <c r="AN321" s="20"/>
    </row>
    <row r="322" spans="17:44">
      <c r="Q322" s="99" t="s">
        <v>4737</v>
      </c>
      <c r="R322" s="95">
        <v>37328780</v>
      </c>
      <c r="T322" s="213" t="s">
        <v>5241</v>
      </c>
      <c r="U322" s="213">
        <v>24374</v>
      </c>
      <c r="V322" s="113">
        <v>471.81700000000001</v>
      </c>
      <c r="W322" s="113">
        <f t="shared" si="81"/>
        <v>11500067.558</v>
      </c>
      <c r="X322" s="36" t="s">
        <v>5245</v>
      </c>
      <c r="AH322" s="260">
        <v>89</v>
      </c>
      <c r="AI322" s="260" t="s">
        <v>5128</v>
      </c>
      <c r="AJ322" s="251">
        <v>245000</v>
      </c>
      <c r="AK322" s="260">
        <v>16</v>
      </c>
      <c r="AL322" s="260">
        <f t="shared" si="82"/>
        <v>94</v>
      </c>
      <c r="AM322" s="260">
        <f t="shared" si="83"/>
        <v>23030000</v>
      </c>
      <c r="AN322" s="260"/>
    </row>
    <row r="323" spans="17:44">
      <c r="Q323" s="99" t="s">
        <v>4744</v>
      </c>
      <c r="R323" s="95">
        <v>50000000</v>
      </c>
      <c r="T323" s="213" t="s">
        <v>5247</v>
      </c>
      <c r="U323" s="213">
        <v>530</v>
      </c>
      <c r="V323" s="113">
        <v>472</v>
      </c>
      <c r="W323" s="113">
        <f t="shared" si="81"/>
        <v>250160</v>
      </c>
      <c r="X323" s="36" t="s">
        <v>750</v>
      </c>
      <c r="AH323" s="20">
        <v>90</v>
      </c>
      <c r="AI323" s="20" t="s">
        <v>5172</v>
      </c>
      <c r="AJ323" s="117">
        <v>312598</v>
      </c>
      <c r="AK323" s="20">
        <v>0</v>
      </c>
      <c r="AL323" s="20">
        <f t="shared" si="82"/>
        <v>78</v>
      </c>
      <c r="AM323" s="20">
        <f t="shared" si="83"/>
        <v>24382644</v>
      </c>
      <c r="AN323" s="20"/>
    </row>
    <row r="324" spans="17:44" ht="30">
      <c r="Q324" s="99" t="s">
        <v>4807</v>
      </c>
      <c r="R324" s="95">
        <v>68656</v>
      </c>
      <c r="T324" s="213" t="s">
        <v>5247</v>
      </c>
      <c r="U324" s="213">
        <v>12</v>
      </c>
      <c r="V324" s="113">
        <v>481.86</v>
      </c>
      <c r="W324" s="113">
        <f t="shared" si="81"/>
        <v>5782.32</v>
      </c>
      <c r="X324" s="36" t="s">
        <v>5252</v>
      </c>
      <c r="Y324" t="s">
        <v>25</v>
      </c>
      <c r="AH324" s="20">
        <v>91</v>
      </c>
      <c r="AI324" s="20" t="s">
        <v>5172</v>
      </c>
      <c r="AJ324" s="117">
        <v>780000</v>
      </c>
      <c r="AK324" s="20">
        <v>0</v>
      </c>
      <c r="AL324" s="20">
        <f t="shared" si="82"/>
        <v>78</v>
      </c>
      <c r="AM324" s="20">
        <f t="shared" si="83"/>
        <v>60840000</v>
      </c>
      <c r="AN324" s="20"/>
    </row>
    <row r="325" spans="17:44">
      <c r="Q325" s="99" t="s">
        <v>4820</v>
      </c>
      <c r="R325" s="95">
        <v>4000236</v>
      </c>
      <c r="T325" s="213" t="s">
        <v>5275</v>
      </c>
      <c r="U325" s="213">
        <v>12330</v>
      </c>
      <c r="V325" s="113">
        <v>486.63443869999998</v>
      </c>
      <c r="W325" s="113">
        <f t="shared" si="81"/>
        <v>6000202.6291709999</v>
      </c>
      <c r="X325" s="36" t="s">
        <v>5245</v>
      </c>
      <c r="AH325" s="195">
        <v>92</v>
      </c>
      <c r="AI325" s="195" t="s">
        <v>5172</v>
      </c>
      <c r="AJ325" s="196">
        <v>-300000</v>
      </c>
      <c r="AK325" s="195">
        <v>1</v>
      </c>
      <c r="AL325" s="195">
        <f t="shared" si="82"/>
        <v>78</v>
      </c>
      <c r="AM325" s="195">
        <f t="shared" si="83"/>
        <v>-23400000</v>
      </c>
      <c r="AN325" s="195"/>
    </row>
    <row r="326" spans="17:44">
      <c r="Q326" s="99" t="s">
        <v>4820</v>
      </c>
      <c r="R326" s="95">
        <v>2250000</v>
      </c>
      <c r="T326" s="213" t="s">
        <v>5280</v>
      </c>
      <c r="U326" s="213">
        <v>846</v>
      </c>
      <c r="V326" s="113">
        <v>472.7</v>
      </c>
      <c r="W326" s="113">
        <f t="shared" si="81"/>
        <v>399904.2</v>
      </c>
      <c r="X326" s="36" t="s">
        <v>452</v>
      </c>
      <c r="AH326" s="20">
        <v>93</v>
      </c>
      <c r="AI326" s="20" t="s">
        <v>5129</v>
      </c>
      <c r="AJ326" s="117">
        <v>300000</v>
      </c>
      <c r="AK326" s="20">
        <v>0</v>
      </c>
      <c r="AL326" s="20">
        <f t="shared" si="82"/>
        <v>77</v>
      </c>
      <c r="AM326" s="20">
        <f t="shared" si="83"/>
        <v>23100000</v>
      </c>
      <c r="AN326" s="20"/>
    </row>
    <row r="327" spans="17:44">
      <c r="Q327" s="99" t="s">
        <v>4825</v>
      </c>
      <c r="R327" s="95">
        <v>-2512200</v>
      </c>
      <c r="T327" s="213" t="s">
        <v>5280</v>
      </c>
      <c r="U327" s="213">
        <v>3173</v>
      </c>
      <c r="V327" s="113">
        <v>472.7</v>
      </c>
      <c r="W327" s="113">
        <f t="shared" si="81"/>
        <v>1499877.0999999999</v>
      </c>
      <c r="X327" s="36" t="s">
        <v>1084</v>
      </c>
      <c r="AH327" s="20">
        <v>94</v>
      </c>
      <c r="AI327" s="20" t="s">
        <v>5129</v>
      </c>
      <c r="AJ327" s="117">
        <v>8660000</v>
      </c>
      <c r="AK327" s="20">
        <v>8</v>
      </c>
      <c r="AL327" s="20">
        <f t="shared" si="82"/>
        <v>77</v>
      </c>
      <c r="AM327" s="20">
        <f t="shared" si="83"/>
        <v>666820000</v>
      </c>
      <c r="AN327" s="20"/>
    </row>
    <row r="328" spans="17:44">
      <c r="Q328" s="99" t="s">
        <v>4834</v>
      </c>
      <c r="R328" s="95">
        <v>300000</v>
      </c>
      <c r="T328" s="213" t="s">
        <v>5286</v>
      </c>
      <c r="U328" s="213">
        <v>191</v>
      </c>
      <c r="V328" s="113">
        <v>484.572</v>
      </c>
      <c r="W328" s="113">
        <f t="shared" si="81"/>
        <v>92553.252000000008</v>
      </c>
      <c r="X328" s="36" t="s">
        <v>5287</v>
      </c>
      <c r="AH328" s="149">
        <v>95</v>
      </c>
      <c r="AI328" s="149" t="s">
        <v>5195</v>
      </c>
      <c r="AJ328" s="188">
        <v>200000</v>
      </c>
      <c r="AK328" s="149">
        <v>3</v>
      </c>
      <c r="AL328" s="149">
        <f t="shared" si="82"/>
        <v>69</v>
      </c>
      <c r="AM328" s="149">
        <f t="shared" si="83"/>
        <v>13800000</v>
      </c>
      <c r="AN328" s="149"/>
    </row>
    <row r="329" spans="17:44">
      <c r="Q329" s="99" t="s">
        <v>979</v>
      </c>
      <c r="R329" s="95">
        <v>1100000</v>
      </c>
      <c r="T329" s="213" t="s">
        <v>5286</v>
      </c>
      <c r="U329" s="213">
        <v>-206</v>
      </c>
      <c r="V329" s="113">
        <v>484.572</v>
      </c>
      <c r="W329" s="113">
        <f t="shared" si="81"/>
        <v>-99821.831999999995</v>
      </c>
      <c r="X329" s="36" t="s">
        <v>5289</v>
      </c>
      <c r="AH329" s="149">
        <v>96</v>
      </c>
      <c r="AI329" s="149" t="s">
        <v>5200</v>
      </c>
      <c r="AJ329" s="188">
        <v>20000</v>
      </c>
      <c r="AK329" s="149">
        <v>1</v>
      </c>
      <c r="AL329" s="149">
        <f t="shared" si="82"/>
        <v>66</v>
      </c>
      <c r="AM329" s="149">
        <f t="shared" si="83"/>
        <v>1320000</v>
      </c>
      <c r="AN329" s="149"/>
    </row>
    <row r="330" spans="17:44">
      <c r="Q330" s="99" t="s">
        <v>4841</v>
      </c>
      <c r="R330" s="95">
        <v>890000</v>
      </c>
      <c r="T330" s="213" t="s">
        <v>5291</v>
      </c>
      <c r="U330" s="213">
        <v>20685</v>
      </c>
      <c r="V330" s="113">
        <v>483.43312200000003</v>
      </c>
      <c r="W330" s="113">
        <f t="shared" si="81"/>
        <v>9999814.1285699997</v>
      </c>
      <c r="X330" s="36" t="s">
        <v>5296</v>
      </c>
      <c r="AH330" s="20">
        <v>97</v>
      </c>
      <c r="AI330" s="20" t="s">
        <v>5211</v>
      </c>
      <c r="AJ330" s="117">
        <v>14340000</v>
      </c>
      <c r="AK330" s="20">
        <v>7</v>
      </c>
      <c r="AL330" s="20">
        <f t="shared" si="82"/>
        <v>65</v>
      </c>
      <c r="AM330" s="20">
        <f t="shared" si="83"/>
        <v>932100000</v>
      </c>
      <c r="AN330" s="20"/>
    </row>
    <row r="331" spans="17:44">
      <c r="Q331" s="99" t="s">
        <v>4861</v>
      </c>
      <c r="R331" s="95">
        <v>1000000</v>
      </c>
      <c r="T331" s="213" t="s">
        <v>5291</v>
      </c>
      <c r="U331" s="213">
        <v>-413</v>
      </c>
      <c r="V331" s="113">
        <v>483.40199999999999</v>
      </c>
      <c r="W331" s="113">
        <f t="shared" si="81"/>
        <v>-199645.02599999998</v>
      </c>
      <c r="X331" s="36" t="s">
        <v>4436</v>
      </c>
      <c r="AH331" s="20">
        <v>98</v>
      </c>
      <c r="AI331" s="20" t="s">
        <v>5222</v>
      </c>
      <c r="AJ331" s="117">
        <v>10000000</v>
      </c>
      <c r="AK331" s="20">
        <v>6</v>
      </c>
      <c r="AL331" s="20">
        <f t="shared" si="82"/>
        <v>58</v>
      </c>
      <c r="AM331" s="20">
        <f t="shared" si="83"/>
        <v>580000000</v>
      </c>
      <c r="AN331" s="20" t="s">
        <v>4746</v>
      </c>
    </row>
    <row r="332" spans="17:44">
      <c r="Q332" s="99" t="s">
        <v>4862</v>
      </c>
      <c r="R332" s="95">
        <v>45436311</v>
      </c>
      <c r="T332" s="213" t="s">
        <v>5291</v>
      </c>
      <c r="U332" s="213">
        <v>413</v>
      </c>
      <c r="V332" s="113">
        <v>483.40199999999999</v>
      </c>
      <c r="W332" s="113">
        <f t="shared" si="81"/>
        <v>199645.02599999998</v>
      </c>
      <c r="X332" s="36" t="s">
        <v>750</v>
      </c>
      <c r="Z332" t="s">
        <v>25</v>
      </c>
      <c r="AH332" s="20">
        <v>99</v>
      </c>
      <c r="AI332" s="20" t="s">
        <v>5231</v>
      </c>
      <c r="AJ332" s="117">
        <v>4033949</v>
      </c>
      <c r="AK332" s="20">
        <v>2</v>
      </c>
      <c r="AL332" s="20">
        <f t="shared" si="82"/>
        <v>52</v>
      </c>
      <c r="AM332" s="20">
        <f t="shared" si="83"/>
        <v>209765348</v>
      </c>
      <c r="AN332" s="20" t="s">
        <v>5235</v>
      </c>
      <c r="AR332" t="s">
        <v>25</v>
      </c>
    </row>
    <row r="333" spans="17:44">
      <c r="Q333" s="99" t="s">
        <v>4862</v>
      </c>
      <c r="R333" s="95">
        <v>-3500000</v>
      </c>
      <c r="T333" s="213" t="s">
        <v>5300</v>
      </c>
      <c r="U333" s="213">
        <v>-828</v>
      </c>
      <c r="V333" s="113">
        <v>483.43312200000003</v>
      </c>
      <c r="W333" s="113">
        <f t="shared" si="81"/>
        <v>-400282.62501600001</v>
      </c>
      <c r="X333" s="36" t="s">
        <v>452</v>
      </c>
      <c r="AH333" s="149">
        <v>100</v>
      </c>
      <c r="AI333" s="149" t="s">
        <v>5240</v>
      </c>
      <c r="AJ333" s="188">
        <v>11500000</v>
      </c>
      <c r="AK333" s="149">
        <v>2</v>
      </c>
      <c r="AL333" s="149">
        <f t="shared" si="82"/>
        <v>50</v>
      </c>
      <c r="AM333" s="149">
        <f t="shared" si="83"/>
        <v>575000000</v>
      </c>
      <c r="AN333" s="149" t="s">
        <v>5243</v>
      </c>
    </row>
    <row r="334" spans="17:44">
      <c r="Q334" s="99" t="s">
        <v>4875</v>
      </c>
      <c r="R334" s="95">
        <v>2520000</v>
      </c>
      <c r="T334" s="213" t="s">
        <v>5307</v>
      </c>
      <c r="U334" s="213">
        <v>12</v>
      </c>
      <c r="V334" s="113">
        <v>473.61898300000001</v>
      </c>
      <c r="W334" s="113">
        <f t="shared" si="81"/>
        <v>5683.4277959999999</v>
      </c>
      <c r="X334" s="36" t="s">
        <v>452</v>
      </c>
      <c r="AH334" s="149">
        <v>101</v>
      </c>
      <c r="AI334" s="149" t="s">
        <v>5247</v>
      </c>
      <c r="AJ334" s="188">
        <v>250000</v>
      </c>
      <c r="AK334" s="149">
        <v>3</v>
      </c>
      <c r="AL334" s="149">
        <f t="shared" si="82"/>
        <v>48</v>
      </c>
      <c r="AM334" s="149">
        <f t="shared" si="83"/>
        <v>12000000</v>
      </c>
      <c r="AN334" s="149"/>
    </row>
    <row r="335" spans="17:44">
      <c r="Q335" s="99" t="s">
        <v>4910</v>
      </c>
      <c r="R335" s="95">
        <v>4900000</v>
      </c>
      <c r="S335" s="114"/>
      <c r="T335" s="213" t="s">
        <v>5311</v>
      </c>
      <c r="U335" s="213">
        <v>963</v>
      </c>
      <c r="V335" s="113">
        <v>477.92200000000003</v>
      </c>
      <c r="W335" s="113">
        <f t="shared" si="81"/>
        <v>460238.886</v>
      </c>
      <c r="X335" s="36" t="s">
        <v>452</v>
      </c>
      <c r="AH335" s="149">
        <v>102</v>
      </c>
      <c r="AI335" s="149" t="s">
        <v>5275</v>
      </c>
      <c r="AJ335" s="188">
        <v>6000000</v>
      </c>
      <c r="AK335" s="149">
        <v>1</v>
      </c>
      <c r="AL335" s="149">
        <f t="shared" si="82"/>
        <v>45</v>
      </c>
      <c r="AM335" s="149">
        <f t="shared" si="83"/>
        <v>270000000</v>
      </c>
      <c r="AN335" s="149" t="s">
        <v>5243</v>
      </c>
    </row>
    <row r="336" spans="17:44">
      <c r="Q336" s="99" t="s">
        <v>4931</v>
      </c>
      <c r="R336" s="95">
        <v>1150000</v>
      </c>
      <c r="T336" s="213" t="s">
        <v>5312</v>
      </c>
      <c r="U336" s="213">
        <v>2815</v>
      </c>
      <c r="V336" s="113">
        <v>461.79</v>
      </c>
      <c r="W336" s="113">
        <f t="shared" si="81"/>
        <v>1299938.8500000001</v>
      </c>
      <c r="X336" s="36" t="s">
        <v>452</v>
      </c>
      <c r="AH336" s="149">
        <v>103</v>
      </c>
      <c r="AI336" s="149" t="s">
        <v>5280</v>
      </c>
      <c r="AJ336" s="188">
        <v>1500000</v>
      </c>
      <c r="AK336" s="149">
        <v>6</v>
      </c>
      <c r="AL336" s="149">
        <f t="shared" si="82"/>
        <v>44</v>
      </c>
      <c r="AM336" s="149">
        <f t="shared" si="83"/>
        <v>66000000</v>
      </c>
      <c r="AN336" s="149" t="s">
        <v>5243</v>
      </c>
      <c r="AR336" t="s">
        <v>25</v>
      </c>
    </row>
    <row r="337" spans="17:46">
      <c r="Q337" s="99" t="s">
        <v>4882</v>
      </c>
      <c r="R337" s="95">
        <v>250000</v>
      </c>
      <c r="T337" s="213" t="s">
        <v>5312</v>
      </c>
      <c r="U337" s="213">
        <v>1581</v>
      </c>
      <c r="V337" s="113">
        <v>461.79</v>
      </c>
      <c r="W337" s="113">
        <f t="shared" si="81"/>
        <v>730089.99</v>
      </c>
      <c r="X337" s="36" t="s">
        <v>452</v>
      </c>
      <c r="AH337" s="20">
        <v>104</v>
      </c>
      <c r="AI337" s="20" t="s">
        <v>973</v>
      </c>
      <c r="AJ337" s="117">
        <v>-3960043</v>
      </c>
      <c r="AK337" s="20">
        <v>2</v>
      </c>
      <c r="AL337" s="20">
        <f t="shared" si="82"/>
        <v>38</v>
      </c>
      <c r="AM337" s="20">
        <f t="shared" si="83"/>
        <v>-150481634</v>
      </c>
      <c r="AN337" s="20"/>
      <c r="AS337" t="s">
        <v>25</v>
      </c>
    </row>
    <row r="338" spans="17:46">
      <c r="Q338" s="99" t="s">
        <v>4972</v>
      </c>
      <c r="R338" s="95">
        <v>1403460</v>
      </c>
      <c r="T338" s="213" t="s">
        <v>5323</v>
      </c>
      <c r="U338" s="213">
        <v>1916</v>
      </c>
      <c r="V338" s="113">
        <v>521.70000000000005</v>
      </c>
      <c r="W338" s="113">
        <f t="shared" si="81"/>
        <v>999577.20000000007</v>
      </c>
      <c r="X338" s="36" t="s">
        <v>1084</v>
      </c>
      <c r="AH338" s="20">
        <v>105</v>
      </c>
      <c r="AI338" s="20" t="s">
        <v>5311</v>
      </c>
      <c r="AJ338" s="117">
        <v>230000</v>
      </c>
      <c r="AK338" s="20">
        <v>0</v>
      </c>
      <c r="AL338" s="20">
        <f t="shared" si="82"/>
        <v>36</v>
      </c>
      <c r="AM338" s="20">
        <f t="shared" si="83"/>
        <v>8280000</v>
      </c>
      <c r="AN338" s="20"/>
      <c r="AR338" t="s">
        <v>25</v>
      </c>
      <c r="AT338" s="96" t="s">
        <v>25</v>
      </c>
    </row>
    <row r="339" spans="17:46">
      <c r="Q339" s="99" t="s">
        <v>4977</v>
      </c>
      <c r="R339" s="95">
        <v>200000</v>
      </c>
      <c r="T339" s="213" t="s">
        <v>990</v>
      </c>
      <c r="U339" s="213">
        <v>41</v>
      </c>
      <c r="V339" s="113">
        <v>514.48099999999999</v>
      </c>
      <c r="W339" s="113">
        <f t="shared" si="81"/>
        <v>21093.721000000001</v>
      </c>
      <c r="X339" s="36" t="s">
        <v>5287</v>
      </c>
      <c r="AH339" s="149">
        <v>106</v>
      </c>
      <c r="AI339" s="149" t="s">
        <v>5311</v>
      </c>
      <c r="AJ339" s="188">
        <v>230000</v>
      </c>
      <c r="AK339" s="149">
        <v>1</v>
      </c>
      <c r="AL339" s="149">
        <f t="shared" ref="AL339:AL343" si="84">AK339+AL340</f>
        <v>36</v>
      </c>
      <c r="AM339" s="149">
        <f t="shared" ref="AM339:AM343" si="85">AJ339*AL339</f>
        <v>8280000</v>
      </c>
      <c r="AN339" s="149"/>
      <c r="AS339" t="s">
        <v>25</v>
      </c>
    </row>
    <row r="340" spans="17:46">
      <c r="Q340" s="99" t="s">
        <v>4983</v>
      </c>
      <c r="R340" s="95">
        <v>345000</v>
      </c>
      <c r="T340" s="213" t="s">
        <v>4272</v>
      </c>
      <c r="U340" s="213">
        <v>71</v>
      </c>
      <c r="V340" s="113">
        <v>482.57</v>
      </c>
      <c r="W340" s="113">
        <f t="shared" si="81"/>
        <v>34262.47</v>
      </c>
      <c r="X340" s="36" t="s">
        <v>5287</v>
      </c>
      <c r="AH340" s="149">
        <v>107</v>
      </c>
      <c r="AI340" s="149" t="s">
        <v>5312</v>
      </c>
      <c r="AJ340" s="188">
        <v>500000</v>
      </c>
      <c r="AK340" s="149">
        <v>1</v>
      </c>
      <c r="AL340" s="149">
        <f t="shared" si="84"/>
        <v>35</v>
      </c>
      <c r="AM340" s="149">
        <f t="shared" si="85"/>
        <v>17500000</v>
      </c>
      <c r="AN340" s="149"/>
    </row>
    <row r="341" spans="17:46">
      <c r="Q341" s="99" t="s">
        <v>4988</v>
      </c>
      <c r="R341" s="95">
        <v>900000</v>
      </c>
      <c r="T341" s="213" t="s">
        <v>5352</v>
      </c>
      <c r="U341" s="213">
        <v>-250</v>
      </c>
      <c r="V341" s="113">
        <v>487.125</v>
      </c>
      <c r="W341" s="113">
        <f t="shared" si="81"/>
        <v>-121781.25</v>
      </c>
      <c r="X341" s="36" t="s">
        <v>4436</v>
      </c>
      <c r="AH341" s="20">
        <v>108</v>
      </c>
      <c r="AI341" s="20" t="s">
        <v>5318</v>
      </c>
      <c r="AJ341" s="117">
        <v>-880000</v>
      </c>
      <c r="AK341" s="20">
        <v>4</v>
      </c>
      <c r="AL341" s="20">
        <f t="shared" si="84"/>
        <v>34</v>
      </c>
      <c r="AM341" s="20">
        <f t="shared" si="85"/>
        <v>-29920000</v>
      </c>
      <c r="AN341" s="20"/>
    </row>
    <row r="342" spans="17:46">
      <c r="Q342" s="99" t="s">
        <v>4992</v>
      </c>
      <c r="R342" s="95">
        <v>372517</v>
      </c>
      <c r="T342" s="213" t="s">
        <v>5352</v>
      </c>
      <c r="U342" s="213">
        <v>250</v>
      </c>
      <c r="V342" s="113">
        <v>487.125</v>
      </c>
      <c r="W342" s="113">
        <f t="shared" si="81"/>
        <v>121781.25</v>
      </c>
      <c r="X342" s="36" t="s">
        <v>750</v>
      </c>
      <c r="AH342" s="195">
        <v>109</v>
      </c>
      <c r="AI342" s="195" t="s">
        <v>5323</v>
      </c>
      <c r="AJ342" s="196">
        <v>873000</v>
      </c>
      <c r="AK342" s="195">
        <v>0</v>
      </c>
      <c r="AL342" s="195">
        <f t="shared" si="84"/>
        <v>30</v>
      </c>
      <c r="AM342" s="195">
        <f t="shared" si="85"/>
        <v>26190000</v>
      </c>
      <c r="AN342" s="195" t="s">
        <v>5243</v>
      </c>
    </row>
    <row r="343" spans="17:46">
      <c r="Q343" s="99" t="s">
        <v>5003</v>
      </c>
      <c r="R343" s="95">
        <v>6489257</v>
      </c>
      <c r="T343" s="213" t="s">
        <v>5367</v>
      </c>
      <c r="U343" s="213">
        <v>-1439</v>
      </c>
      <c r="V343" s="113">
        <v>486.53068999999999</v>
      </c>
      <c r="W343" s="113">
        <f t="shared" si="81"/>
        <v>-700117.66290999996</v>
      </c>
      <c r="X343" s="36" t="s">
        <v>4436</v>
      </c>
      <c r="AH343" s="20">
        <v>110</v>
      </c>
      <c r="AI343" s="20" t="s">
        <v>5323</v>
      </c>
      <c r="AJ343" s="117">
        <v>127000</v>
      </c>
      <c r="AK343" s="20">
        <v>0</v>
      </c>
      <c r="AL343" s="20">
        <f t="shared" si="84"/>
        <v>30</v>
      </c>
      <c r="AM343" s="20">
        <f t="shared" si="85"/>
        <v>3810000</v>
      </c>
      <c r="AN343" s="20" t="s">
        <v>5243</v>
      </c>
    </row>
    <row r="344" spans="17:46">
      <c r="Q344" s="99" t="s">
        <v>5056</v>
      </c>
      <c r="R344" s="95">
        <v>618000</v>
      </c>
      <c r="T344" s="213" t="s">
        <v>5367</v>
      </c>
      <c r="U344" s="213">
        <v>411</v>
      </c>
      <c r="V344" s="113">
        <v>486.53068999999999</v>
      </c>
      <c r="W344" s="113">
        <f t="shared" si="81"/>
        <v>199964.11358999999</v>
      </c>
      <c r="X344" s="36" t="s">
        <v>750</v>
      </c>
      <c r="AH344" s="20">
        <v>111</v>
      </c>
      <c r="AI344" s="20" t="s">
        <v>5323</v>
      </c>
      <c r="AJ344" s="117">
        <v>73000</v>
      </c>
      <c r="AK344" s="20">
        <v>1</v>
      </c>
      <c r="AL344" s="20">
        <f t="shared" ref="AL344:AL348" si="86">AK344+AL345</f>
        <v>30</v>
      </c>
      <c r="AM344" s="20">
        <f t="shared" ref="AM344:AM348" si="87">AJ344*AL344</f>
        <v>2190000</v>
      </c>
      <c r="AN344" s="20"/>
    </row>
    <row r="345" spans="17:46">
      <c r="Q345" s="99" t="s">
        <v>5070</v>
      </c>
      <c r="R345" s="95">
        <v>20105000</v>
      </c>
      <c r="T345" s="213" t="s">
        <v>5310</v>
      </c>
      <c r="U345" s="213">
        <v>-4290</v>
      </c>
      <c r="V345" s="113">
        <v>497.57670000000002</v>
      </c>
      <c r="W345" s="113">
        <f t="shared" si="81"/>
        <v>-2134604.0430000001</v>
      </c>
      <c r="X345" s="36" t="s">
        <v>452</v>
      </c>
      <c r="AH345" s="20">
        <v>112</v>
      </c>
      <c r="AI345" s="20" t="s">
        <v>990</v>
      </c>
      <c r="AJ345" s="117">
        <v>4300000</v>
      </c>
      <c r="AK345" s="20">
        <v>1</v>
      </c>
      <c r="AL345" s="20">
        <f t="shared" si="86"/>
        <v>29</v>
      </c>
      <c r="AM345" s="20">
        <f t="shared" si="87"/>
        <v>124700000</v>
      </c>
      <c r="AN345" s="20"/>
    </row>
    <row r="346" spans="17:46">
      <c r="Q346" s="99" t="s">
        <v>5075</v>
      </c>
      <c r="R346" s="95">
        <v>-21079990</v>
      </c>
      <c r="T346" s="213" t="s">
        <v>5382</v>
      </c>
      <c r="U346" s="213">
        <v>-644</v>
      </c>
      <c r="V346" s="113">
        <v>494.76464499999997</v>
      </c>
      <c r="W346" s="113">
        <f t="shared" si="81"/>
        <v>-318628.43137999997</v>
      </c>
      <c r="X346" s="36" t="s">
        <v>452</v>
      </c>
      <c r="AA346" t="s">
        <v>25</v>
      </c>
      <c r="AH346" s="20">
        <v>113</v>
      </c>
      <c r="AI346" s="20" t="s">
        <v>5147</v>
      </c>
      <c r="AJ346" s="117">
        <v>1600000</v>
      </c>
      <c r="AK346" s="20">
        <v>0</v>
      </c>
      <c r="AL346" s="20">
        <f t="shared" si="86"/>
        <v>28</v>
      </c>
      <c r="AM346" s="20">
        <f t="shared" si="87"/>
        <v>44800000</v>
      </c>
      <c r="AN346" s="20"/>
    </row>
    <row r="347" spans="17:46">
      <c r="Q347" s="99" t="s">
        <v>5076</v>
      </c>
      <c r="R347" s="95">
        <v>-5949277</v>
      </c>
      <c r="T347" s="213" t="s">
        <v>5386</v>
      </c>
      <c r="U347" s="213">
        <v>-112</v>
      </c>
      <c r="V347" s="113">
        <v>485.78</v>
      </c>
      <c r="W347" s="113">
        <f t="shared" si="81"/>
        <v>-54407.360000000001</v>
      </c>
      <c r="X347" s="36" t="s">
        <v>452</v>
      </c>
      <c r="AH347" s="20">
        <v>114</v>
      </c>
      <c r="AI347" s="20" t="s">
        <v>4272</v>
      </c>
      <c r="AJ347" s="117">
        <v>-10000000</v>
      </c>
      <c r="AK347" s="20">
        <v>1</v>
      </c>
      <c r="AL347" s="20">
        <f t="shared" si="86"/>
        <v>28</v>
      </c>
      <c r="AM347" s="20">
        <f t="shared" si="87"/>
        <v>-280000000</v>
      </c>
      <c r="AN347" s="20" t="s">
        <v>5336</v>
      </c>
    </row>
    <row r="348" spans="17:46">
      <c r="Q348" s="99" t="s">
        <v>5083</v>
      </c>
      <c r="R348" s="95">
        <v>-15370656</v>
      </c>
      <c r="T348" s="213" t="s">
        <v>5386</v>
      </c>
      <c r="U348" s="213">
        <v>123</v>
      </c>
      <c r="V348" s="113">
        <v>485.78</v>
      </c>
      <c r="W348" s="113">
        <f t="shared" si="81"/>
        <v>59750.939999999995</v>
      </c>
      <c r="X348" s="36" t="s">
        <v>750</v>
      </c>
      <c r="AH348" s="20">
        <v>115</v>
      </c>
      <c r="AI348" s="20" t="s">
        <v>5335</v>
      </c>
      <c r="AJ348" s="117">
        <v>571000</v>
      </c>
      <c r="AK348" s="20">
        <v>4</v>
      </c>
      <c r="AL348" s="20">
        <f t="shared" si="86"/>
        <v>27</v>
      </c>
      <c r="AM348" s="20">
        <f t="shared" si="87"/>
        <v>15417000</v>
      </c>
      <c r="AN348" s="20"/>
    </row>
    <row r="349" spans="17:46">
      <c r="Q349" s="99" t="s">
        <v>5090</v>
      </c>
      <c r="R349" s="95">
        <v>4960000</v>
      </c>
      <c r="T349" s="213" t="s">
        <v>5386</v>
      </c>
      <c r="U349" s="213">
        <v>-123</v>
      </c>
      <c r="V349" s="113">
        <v>485.78</v>
      </c>
      <c r="W349" s="113">
        <f t="shared" si="81"/>
        <v>-59750.939999999995</v>
      </c>
      <c r="X349" s="36" t="s">
        <v>4436</v>
      </c>
      <c r="AH349" s="20">
        <v>116</v>
      </c>
      <c r="AI349" s="20" t="s">
        <v>5340</v>
      </c>
      <c r="AJ349" s="117">
        <v>200000</v>
      </c>
      <c r="AK349" s="20">
        <v>3</v>
      </c>
      <c r="AL349" s="20">
        <f t="shared" ref="AL349:AL362" si="88">AK349+AL350</f>
        <v>23</v>
      </c>
      <c r="AM349" s="20">
        <f t="shared" ref="AM349:AM362" si="89">AJ349*AL349</f>
        <v>4600000</v>
      </c>
      <c r="AN349" s="20"/>
    </row>
    <row r="350" spans="17:46">
      <c r="Q350" s="99" t="s">
        <v>5090</v>
      </c>
      <c r="R350" s="95">
        <v>10000000</v>
      </c>
      <c r="T350" s="168"/>
      <c r="U350" s="168"/>
      <c r="V350" s="113"/>
      <c r="W350" s="113"/>
      <c r="X350" s="99"/>
      <c r="AH350" s="149">
        <v>117</v>
      </c>
      <c r="AI350" s="149" t="s">
        <v>5352</v>
      </c>
      <c r="AJ350" s="188">
        <v>50000</v>
      </c>
      <c r="AK350" s="149">
        <v>7</v>
      </c>
      <c r="AL350" s="149">
        <f t="shared" si="88"/>
        <v>20</v>
      </c>
      <c r="AM350" s="149">
        <f t="shared" si="89"/>
        <v>1000000</v>
      </c>
      <c r="AN350" s="149"/>
    </row>
    <row r="351" spans="17:46">
      <c r="Q351" s="99" t="s">
        <v>5099</v>
      </c>
      <c r="R351" s="95">
        <v>-40570100</v>
      </c>
      <c r="T351" s="168"/>
      <c r="U351" s="168">
        <f>SUM(U211:U350)</f>
        <v>3653717</v>
      </c>
      <c r="V351" s="99"/>
      <c r="W351" s="99"/>
      <c r="X351" s="99"/>
      <c r="AH351" s="20">
        <v>118</v>
      </c>
      <c r="AI351" s="20" t="s">
        <v>5367</v>
      </c>
      <c r="AJ351" s="117">
        <v>-500000</v>
      </c>
      <c r="AK351" s="20">
        <v>12</v>
      </c>
      <c r="AL351" s="20">
        <f t="shared" si="88"/>
        <v>13</v>
      </c>
      <c r="AM351" s="20">
        <f t="shared" si="89"/>
        <v>-6500000</v>
      </c>
      <c r="AN351" s="20"/>
    </row>
    <row r="352" spans="17:46">
      <c r="Q352" s="99" t="s">
        <v>5115</v>
      </c>
      <c r="R352" s="95">
        <v>1000000</v>
      </c>
      <c r="T352" s="99"/>
      <c r="U352" s="99" t="s">
        <v>6</v>
      </c>
      <c r="V352" s="99"/>
      <c r="W352" s="99"/>
      <c r="X352" s="99"/>
      <c r="AH352" s="149">
        <v>119</v>
      </c>
      <c r="AI352" s="149" t="s">
        <v>989</v>
      </c>
      <c r="AJ352" s="188">
        <v>-50000</v>
      </c>
      <c r="AK352" s="149">
        <v>0</v>
      </c>
      <c r="AL352" s="149">
        <f t="shared" si="88"/>
        <v>1</v>
      </c>
      <c r="AM352" s="149">
        <f t="shared" si="89"/>
        <v>-50000</v>
      </c>
      <c r="AN352" s="149"/>
    </row>
    <row r="353" spans="17:45">
      <c r="Q353" s="99" t="s">
        <v>5116</v>
      </c>
      <c r="R353" s="95">
        <v>400000</v>
      </c>
      <c r="T353" s="200" t="s">
        <v>4472</v>
      </c>
      <c r="AH353" s="20">
        <v>120</v>
      </c>
      <c r="AI353" s="20" t="s">
        <v>989</v>
      </c>
      <c r="AJ353" s="117">
        <v>-50000</v>
      </c>
      <c r="AK353" s="20">
        <v>1</v>
      </c>
      <c r="AL353" s="20">
        <f t="shared" si="88"/>
        <v>1</v>
      </c>
      <c r="AM353" s="20">
        <f t="shared" si="89"/>
        <v>-50000</v>
      </c>
      <c r="AN353" s="20"/>
    </row>
    <row r="354" spans="17:45">
      <c r="Q354" s="99" t="s">
        <v>5123</v>
      </c>
      <c r="R354" s="95">
        <v>120000</v>
      </c>
      <c r="T354" s="199">
        <f>R224/U351</f>
        <v>485.32443905754059</v>
      </c>
      <c r="AH354" s="20"/>
      <c r="AI354" s="20"/>
      <c r="AJ354" s="117"/>
      <c r="AK354" s="20"/>
      <c r="AL354" s="20">
        <f t="shared" si="88"/>
        <v>0</v>
      </c>
      <c r="AM354" s="20">
        <f t="shared" si="89"/>
        <v>0</v>
      </c>
      <c r="AN354" s="20"/>
    </row>
    <row r="355" spans="17:45">
      <c r="Q355" s="99" t="s">
        <v>5143</v>
      </c>
      <c r="R355" s="95">
        <v>500000</v>
      </c>
      <c r="W355" s="114"/>
      <c r="AH355" s="20"/>
      <c r="AI355" s="20"/>
      <c r="AJ355" s="117"/>
      <c r="AK355" s="20"/>
      <c r="AL355" s="20">
        <f t="shared" si="88"/>
        <v>0</v>
      </c>
      <c r="AM355" s="20">
        <f t="shared" si="89"/>
        <v>0</v>
      </c>
      <c r="AN355" s="20"/>
    </row>
    <row r="356" spans="17:45">
      <c r="Q356" s="99" t="s">
        <v>5128</v>
      </c>
      <c r="R356" s="95">
        <v>744000</v>
      </c>
      <c r="U356" s="96" t="s">
        <v>267</v>
      </c>
      <c r="V356" t="s">
        <v>4473</v>
      </c>
      <c r="X356" t="s">
        <v>25</v>
      </c>
      <c r="Y356" t="s">
        <v>25</v>
      </c>
      <c r="AH356" s="20"/>
      <c r="AI356" s="20"/>
      <c r="AJ356" s="117"/>
      <c r="AK356" s="20"/>
      <c r="AL356" s="20">
        <f t="shared" si="88"/>
        <v>0</v>
      </c>
      <c r="AM356" s="20">
        <f t="shared" si="89"/>
        <v>0</v>
      </c>
      <c r="AN356" s="20"/>
    </row>
    <row r="357" spans="17:45">
      <c r="Q357" s="99" t="s">
        <v>5159</v>
      </c>
      <c r="R357" s="95">
        <v>65000</v>
      </c>
      <c r="T357" s="114"/>
      <c r="U357" s="113">
        <v>60000</v>
      </c>
      <c r="V357">
        <f>U357/T354</f>
        <v>123.62863925936838</v>
      </c>
      <c r="X357" t="s">
        <v>25</v>
      </c>
      <c r="Y357" t="s">
        <v>25</v>
      </c>
      <c r="AH357" s="20"/>
      <c r="AI357" s="20"/>
      <c r="AJ357" s="117"/>
      <c r="AK357" s="20"/>
      <c r="AL357" s="20">
        <f t="shared" si="88"/>
        <v>0</v>
      </c>
      <c r="AM357" s="20">
        <f t="shared" si="89"/>
        <v>0</v>
      </c>
      <c r="AN357" s="20"/>
    </row>
    <row r="358" spans="17:45">
      <c r="Q358" s="99" t="s">
        <v>5167</v>
      </c>
      <c r="R358" s="95">
        <v>-14053702</v>
      </c>
      <c r="X358" t="s">
        <v>25</v>
      </c>
      <c r="AH358" s="20"/>
      <c r="AI358" s="20"/>
      <c r="AJ358" s="117"/>
      <c r="AK358" s="20"/>
      <c r="AL358" s="20">
        <f t="shared" si="88"/>
        <v>0</v>
      </c>
      <c r="AM358" s="20">
        <f t="shared" si="89"/>
        <v>0</v>
      </c>
      <c r="AN358" s="20"/>
      <c r="AS358" t="s">
        <v>25</v>
      </c>
    </row>
    <row r="359" spans="17:45" ht="30">
      <c r="Q359" s="99" t="s">
        <v>5129</v>
      </c>
      <c r="R359" s="95">
        <v>3555678</v>
      </c>
      <c r="V359" s="22" t="s">
        <v>5322</v>
      </c>
      <c r="W359" s="223"/>
      <c r="X359" s="96" t="s">
        <v>25</v>
      </c>
      <c r="Y359" t="s">
        <v>25</v>
      </c>
      <c r="AH359" s="20"/>
      <c r="AI359" s="20"/>
      <c r="AJ359" s="117"/>
      <c r="AK359" s="20"/>
      <c r="AL359" s="20">
        <f t="shared" si="88"/>
        <v>0</v>
      </c>
      <c r="AM359" s="20">
        <f t="shared" si="89"/>
        <v>0</v>
      </c>
      <c r="AN359" s="20"/>
    </row>
    <row r="360" spans="17:45">
      <c r="Q360" s="99" t="s">
        <v>5213</v>
      </c>
      <c r="R360" s="95">
        <v>3495</v>
      </c>
      <c r="W360" s="96" t="s">
        <v>25</v>
      </c>
      <c r="X360" t="s">
        <v>25</v>
      </c>
      <c r="Y360" t="s">
        <v>25</v>
      </c>
      <c r="AH360" s="20"/>
      <c r="AI360" s="20"/>
      <c r="AJ360" s="117"/>
      <c r="AK360" s="20"/>
      <c r="AL360" s="20">
        <f t="shared" si="88"/>
        <v>0</v>
      </c>
      <c r="AM360" s="20">
        <f t="shared" si="89"/>
        <v>0</v>
      </c>
      <c r="AN360" s="20"/>
    </row>
    <row r="361" spans="17:45">
      <c r="Q361" s="99" t="s">
        <v>5222</v>
      </c>
      <c r="R361" s="95">
        <v>6000000</v>
      </c>
      <c r="X361" t="s">
        <v>25</v>
      </c>
      <c r="AH361" s="20"/>
      <c r="AI361" s="20"/>
      <c r="AJ361" s="117"/>
      <c r="AK361" s="20"/>
      <c r="AL361" s="20">
        <f t="shared" si="88"/>
        <v>0</v>
      </c>
      <c r="AM361" s="20">
        <f t="shared" si="89"/>
        <v>0</v>
      </c>
      <c r="AN361" s="20"/>
    </row>
    <row r="362" spans="17:45" ht="60">
      <c r="Q362" s="99" t="s">
        <v>5228</v>
      </c>
      <c r="R362" s="95">
        <v>17220</v>
      </c>
      <c r="S362" s="114"/>
      <c r="T362" s="22" t="s">
        <v>4456</v>
      </c>
      <c r="V362" s="223"/>
      <c r="X362" t="s">
        <v>25</v>
      </c>
      <c r="AH362" s="99"/>
      <c r="AI362" s="99"/>
      <c r="AJ362" s="117"/>
      <c r="AK362" s="99"/>
      <c r="AL362" s="20">
        <f t="shared" si="88"/>
        <v>0</v>
      </c>
      <c r="AM362" s="20">
        <f t="shared" si="89"/>
        <v>0</v>
      </c>
      <c r="AN362" s="20"/>
    </row>
    <row r="363" spans="17:45" ht="45">
      <c r="Q363" s="99" t="s">
        <v>5229</v>
      </c>
      <c r="R363" s="95">
        <v>8249</v>
      </c>
      <c r="T363" s="22" t="s">
        <v>4457</v>
      </c>
      <c r="AH363" s="99"/>
      <c r="AI363" s="99"/>
      <c r="AJ363" s="117"/>
      <c r="AK363" s="99"/>
      <c r="AL363" s="20">
        <f t="shared" si="82"/>
        <v>0</v>
      </c>
      <c r="AM363" s="20">
        <f t="shared" si="83"/>
        <v>0</v>
      </c>
      <c r="AN363" s="99"/>
    </row>
    <row r="364" spans="17:45">
      <c r="Q364" s="99" t="s">
        <v>5231</v>
      </c>
      <c r="R364" s="95">
        <v>6937</v>
      </c>
      <c r="AH364" s="99"/>
      <c r="AI364" s="99"/>
      <c r="AJ364" s="95">
        <f>SUM(AJ234:AJ363)</f>
        <v>452087852</v>
      </c>
      <c r="AK364" s="99"/>
      <c r="AL364" s="99"/>
      <c r="AM364" s="99">
        <f>SUM(AM234:AM363)</f>
        <v>102639595731</v>
      </c>
      <c r="AN364" s="95">
        <f>AM364*AN220/31</f>
        <v>55183682.001566999</v>
      </c>
    </row>
    <row r="365" spans="17:45">
      <c r="Q365" s="99" t="s">
        <v>5231</v>
      </c>
      <c r="R365" s="95">
        <v>4046552</v>
      </c>
      <c r="AJ365" t="s">
        <v>4056</v>
      </c>
      <c r="AM365" t="s">
        <v>284</v>
      </c>
      <c r="AN365" t="s">
        <v>941</v>
      </c>
    </row>
    <row r="366" spans="17:45">
      <c r="Q366" s="99" t="s">
        <v>5236</v>
      </c>
      <c r="R366" s="95">
        <v>-3884943</v>
      </c>
      <c r="T366" s="99" t="s">
        <v>4474</v>
      </c>
      <c r="U366" s="99" t="s">
        <v>4446</v>
      </c>
      <c r="V366" s="99" t="s">
        <v>951</v>
      </c>
      <c r="W366" s="74"/>
    </row>
    <row r="367" spans="17:45">
      <c r="Q367" s="99" t="s">
        <v>5247</v>
      </c>
      <c r="R367" s="95">
        <v>6022</v>
      </c>
      <c r="T367" s="95">
        <f>S253+R300+R383</f>
        <v>928559366</v>
      </c>
      <c r="U367" s="95">
        <f>R224</f>
        <v>1773238153.5</v>
      </c>
      <c r="V367" s="95">
        <f>U367-T367</f>
        <v>844678787.5</v>
      </c>
      <c r="AI367" t="s">
        <v>4058</v>
      </c>
      <c r="AJ367" s="114">
        <f>AJ364+AN364</f>
        <v>507271534.00156701</v>
      </c>
    </row>
    <row r="368" spans="17:45">
      <c r="Q368" s="99" t="s">
        <v>5280</v>
      </c>
      <c r="R368" s="95">
        <v>400000</v>
      </c>
      <c r="AI368" t="s">
        <v>4061</v>
      </c>
      <c r="AJ368" s="114">
        <f>SUM(N20:N31)</f>
        <v>762730471.30000007</v>
      </c>
    </row>
    <row r="369" spans="17:40">
      <c r="Q369" s="99" t="s">
        <v>5286</v>
      </c>
      <c r="R369" s="95">
        <v>92847</v>
      </c>
      <c r="AI369" t="s">
        <v>4133</v>
      </c>
      <c r="AJ369" s="114">
        <f>AJ368-AJ364</f>
        <v>310642619.30000007</v>
      </c>
    </row>
    <row r="370" spans="17:40">
      <c r="Q370" s="99" t="s">
        <v>5286</v>
      </c>
      <c r="R370" s="95">
        <v>-100000</v>
      </c>
      <c r="AI370" t="s">
        <v>941</v>
      </c>
      <c r="AJ370" s="114">
        <f>AN364</f>
        <v>55183682.001566999</v>
      </c>
    </row>
    <row r="371" spans="17:40">
      <c r="Q371" s="99" t="s">
        <v>5291</v>
      </c>
      <c r="R371" s="95">
        <v>10000000</v>
      </c>
      <c r="AI371" t="s">
        <v>4062</v>
      </c>
      <c r="AJ371" s="114">
        <f>AJ369-AJ370</f>
        <v>255458937.29843307</v>
      </c>
      <c r="AM371" t="s">
        <v>25</v>
      </c>
      <c r="AN371" t="s">
        <v>25</v>
      </c>
    </row>
    <row r="372" spans="17:40">
      <c r="Q372" s="99" t="s">
        <v>5300</v>
      </c>
      <c r="R372" s="95">
        <v>-400000</v>
      </c>
      <c r="T372" t="s">
        <v>25</v>
      </c>
      <c r="AN372" t="s">
        <v>25</v>
      </c>
    </row>
    <row r="373" spans="17:40">
      <c r="Q373" s="99" t="s">
        <v>5309</v>
      </c>
      <c r="R373" s="95">
        <v>5649</v>
      </c>
      <c r="T373" t="s">
        <v>25</v>
      </c>
    </row>
    <row r="374" spans="17:40">
      <c r="Q374" s="99" t="s">
        <v>5311</v>
      </c>
      <c r="R374" s="95">
        <v>460000</v>
      </c>
    </row>
    <row r="375" spans="17:40">
      <c r="Q375" s="99" t="s">
        <v>5312</v>
      </c>
      <c r="R375" s="95">
        <v>1300000</v>
      </c>
      <c r="T375" t="s">
        <v>25</v>
      </c>
      <c r="AN375" t="s">
        <v>25</v>
      </c>
    </row>
    <row r="376" spans="17:40">
      <c r="Q376" s="99" t="s">
        <v>5312</v>
      </c>
      <c r="R376" s="95">
        <v>7300000</v>
      </c>
      <c r="T376" t="s">
        <v>25</v>
      </c>
      <c r="AN376" t="s">
        <v>25</v>
      </c>
    </row>
    <row r="377" spans="17:40">
      <c r="Q377" s="99" t="s">
        <v>990</v>
      </c>
      <c r="R377" s="95">
        <v>21203</v>
      </c>
    </row>
    <row r="378" spans="17:40">
      <c r="Q378" s="99" t="s">
        <v>4272</v>
      </c>
      <c r="R378" s="95">
        <v>34550</v>
      </c>
    </row>
    <row r="379" spans="17:40">
      <c r="Q379" s="99" t="s">
        <v>5310</v>
      </c>
      <c r="R379" s="95">
        <v>-2134406</v>
      </c>
      <c r="T379" t="s">
        <v>25</v>
      </c>
    </row>
    <row r="380" spans="17:40">
      <c r="Q380" s="99" t="s">
        <v>5382</v>
      </c>
      <c r="R380" s="95">
        <v>-618906</v>
      </c>
      <c r="T380" t="s">
        <v>25</v>
      </c>
    </row>
    <row r="381" spans="17:40">
      <c r="Q381" s="99" t="s">
        <v>5386</v>
      </c>
      <c r="R381" s="95">
        <v>-54615</v>
      </c>
      <c r="W381" s="96" t="s">
        <v>25</v>
      </c>
    </row>
    <row r="382" spans="17:40">
      <c r="Q382" s="99"/>
      <c r="R382" s="95"/>
      <c r="T382" t="s">
        <v>25</v>
      </c>
    </row>
    <row r="383" spans="17:40">
      <c r="Q383" s="99"/>
      <c r="R383" s="95">
        <f>SUM(R305:R382)</f>
        <v>399226986</v>
      </c>
      <c r="T383" t="s">
        <v>25</v>
      </c>
    </row>
    <row r="384" spans="17:40">
      <c r="Q384" s="99"/>
      <c r="R384" s="99" t="s">
        <v>6</v>
      </c>
      <c r="T384" t="s">
        <v>25</v>
      </c>
    </row>
    <row r="385" spans="18:21">
      <c r="T385" t="s">
        <v>25</v>
      </c>
      <c r="U385" s="96" t="s">
        <v>25</v>
      </c>
    </row>
    <row r="386" spans="18:21">
      <c r="T386" t="s">
        <v>25</v>
      </c>
    </row>
    <row r="387" spans="18:21">
      <c r="S387" t="s">
        <v>25</v>
      </c>
      <c r="T387" t="s">
        <v>25</v>
      </c>
    </row>
    <row r="388" spans="18:21">
      <c r="T388" t="s">
        <v>25</v>
      </c>
    </row>
    <row r="389" spans="18:21">
      <c r="T389" t="s">
        <v>25</v>
      </c>
    </row>
    <row r="390" spans="18:21">
      <c r="R390"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1 S68:S69 S18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2019-11-12T12:38:35Z</dcterms:modified>
</cp:coreProperties>
</file>