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D77" i="46" l="1"/>
  <c r="N49" i="18"/>
  <c r="G3" i="47"/>
  <c r="J12" i="47" l="1"/>
  <c r="Q60" i="18"/>
  <c r="J3" i="47"/>
  <c r="J4" i="47"/>
  <c r="J5" i="47"/>
  <c r="I6" i="47"/>
  <c r="I3" i="47"/>
  <c r="K3" i="47" s="1"/>
  <c r="I4" i="47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K4" i="47" l="1"/>
  <c r="K2" i="47"/>
  <c r="X17" i="47"/>
  <c r="S19" i="47"/>
  <c r="V17" i="47"/>
  <c r="W17" i="47"/>
  <c r="U16" i="47"/>
  <c r="X16" i="47" s="1"/>
  <c r="N19" i="18"/>
  <c r="V16" i="47" l="1"/>
  <c r="U15" i="47"/>
  <c r="W16" i="47"/>
  <c r="P46" i="18"/>
  <c r="N46" i="18" s="1"/>
  <c r="P45" i="18"/>
  <c r="N45" i="18" s="1"/>
  <c r="P42" i="18"/>
  <c r="N34" i="18"/>
  <c r="N20" i="18"/>
  <c r="Q53" i="18" s="1"/>
  <c r="U14" i="47" l="1"/>
  <c r="V15" i="47"/>
  <c r="X15" i="47"/>
  <c r="Y44" i="18"/>
  <c r="AH74" i="18"/>
  <c r="W14" i="47" l="1"/>
  <c r="V14" i="47"/>
  <c r="U13" i="47"/>
  <c r="X14" i="47"/>
  <c r="N31" i="18"/>
  <c r="N43" i="18"/>
  <c r="N42" i="18"/>
  <c r="U28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s="1"/>
  <c r="AJ69" i="18" s="1"/>
  <c r="V11" i="47" l="1"/>
  <c r="U10" i="47"/>
  <c r="W11" i="47"/>
  <c r="X11" i="47"/>
  <c r="AJ68" i="18"/>
  <c r="AK69" i="18"/>
  <c r="AA40" i="18"/>
  <c r="X10" i="47" l="1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56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S29" i="18"/>
  <c r="S30" i="18" s="1"/>
  <c r="V26" i="47" l="1"/>
  <c r="AK59" i="18"/>
  <c r="AJ58" i="18"/>
  <c r="U29" i="18"/>
  <c r="E44" i="14"/>
  <c r="W21" i="47" l="1"/>
  <c r="V21" i="47"/>
  <c r="X21" i="47"/>
  <c r="AJ57" i="18"/>
  <c r="AK58" i="18"/>
  <c r="S31" i="18"/>
  <c r="E43" i="14"/>
  <c r="U31" i="18" l="1"/>
  <c r="S32" i="18"/>
  <c r="AJ56" i="18"/>
  <c r="AK57" i="18"/>
  <c r="E42" i="14"/>
  <c r="G42" i="14" s="1"/>
  <c r="U30" i="18"/>
  <c r="S33" i="18" l="1"/>
  <c r="S34" i="18" s="1"/>
  <c r="U32" i="18"/>
  <c r="AJ55" i="18"/>
  <c r="AK56" i="18"/>
  <c r="E41" i="14"/>
  <c r="G41" i="14" s="1"/>
  <c r="U33" i="18" l="1"/>
  <c r="AK55" i="18"/>
  <c r="AJ54" i="18"/>
  <c r="E40" i="14"/>
  <c r="G40" i="14" s="1"/>
  <c r="N30" i="18"/>
  <c r="Z41" i="18" s="1"/>
  <c r="Q39" i="18" l="1"/>
  <c r="AJ53" i="18"/>
  <c r="AK54" i="18"/>
  <c r="E39" i="14"/>
  <c r="G39" i="14" s="1"/>
  <c r="K201" i="20"/>
  <c r="K202" i="20"/>
  <c r="K203" i="20"/>
  <c r="K204" i="20"/>
  <c r="K205" i="20"/>
  <c r="K206" i="20"/>
  <c r="J201" i="20"/>
  <c r="J202" i="20"/>
  <c r="J203" i="20"/>
  <c r="J204" i="20"/>
  <c r="J205" i="20"/>
  <c r="J206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200" i="20" l="1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C27" i="46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D27" i="46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74" i="18" l="1"/>
  <c r="AL74" i="18" s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0" i="18" s="1"/>
  <c r="L49" i="18" l="1"/>
  <c r="L51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<sst xmlns="http://schemas.openxmlformats.org/spreadsheetml/2006/main" count="8970" uniqueCount="4289">
  <si>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</si>
  <si>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</si>
  <si>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</si>
  <si>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</si>
  <si>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</si>
  <si>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</si>
  <si>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</si>
  <si>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</si>
  <si>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</si>
  <si>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</si>
  <si>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</si>
  <si>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</si>
  <si>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</si>
  <si>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</si>
  <si>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</si>
  <si>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</si>
  <si>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</si>
  <si>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</si>
  <si>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</si>
  <si>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</si>
  <si>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</si>
  <si>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</si>
  <si>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</si>
  <si>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</si>
  <si>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</si>
  <si>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</si>
  <si>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</si>
  <si>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</si>
  <si>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</si>
  <si>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</si>
  <si>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</si>
  <si>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</si>
  <si>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</si>
  <si>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</si>
  <si>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</si>
  <si>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</si>
  <si>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</si>
  <si>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</si>
  <si>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</si>
  <si>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</si>
  <si>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</si>
  <si>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</si>
  <si>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</si>
  <si>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</si>
  <si>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</si>
  <si>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</si>
  <si>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</si>
  <si>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</si>
  <si>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</si>
  <si>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</si>
  <si>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</si>
  <si>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</si>
  <si>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</si>
  <si>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</si>
  <si>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</si>
  <si>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</si>
  <si>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</si>
  <si>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</si>
  <si>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</si>
  <si>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</si>
  <si>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</si>
  <si>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</si>
  <si>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</si>
  <si>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</si>
  <si>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</si>
  <si>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</si>
  <si>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</si>
  <si>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</si>
  <si>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</si>
  <si>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</si>
  <si>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</si>
  <si>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</si>
  <si>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</si>
  <si>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</si>
  <si>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</si>
  <si>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</si>
  <si>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</si>
  <si>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</si>
  <si>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</si>
  <si>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</si>
  <si>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</si>
  <si>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</si>
  <si>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</si>
  <si>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</si>
  <si>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</si>
  <si>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</si>
  <si>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</si>
  <si>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</si>
  <si>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</si>
  <si>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</si>
  <si>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</si>
  <si>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</si>
  <si>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</si>
  <si>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</si>
  <si>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</si>
  <si>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</si>
  <si>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</si>
  <si>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</si>
  <si>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</si>
  <si>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</si>
  <si>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</si>
  <si>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</si>
  <si>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</si>
  <si>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</si>
  <si>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</si>
  <si>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</si>
  <si>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</si>
  <si>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</si>
  <si>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</si>
  <si>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</si>
  <si>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</si>
  <si>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</si>
  <si>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</si>
  <si>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</si>
  <si>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</si>
  <si>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</si>
  <si>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</si>
  <si>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</si>
  <si>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</si>
  <si>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</si>
  <si>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</si>
  <si>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</si>
  <si>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</si>
  <si>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</si>
  <si>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</si>
  <si>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</si>
  <si>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</si>
  <si>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</si>
  <si>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</si>
  <si>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</si>
  <si>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</si>
  <si>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</si>
  <si>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</si>
  <si>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</si>
  <si>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</si>
  <si>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</si>
  <si>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</si>
  <si>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</si>
  <si>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</si>
  <si>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</si>
  <si>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</si>
  <si>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</si>
  <si>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</si>
  <si>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</si>
  <si>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</si>
  <si>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</si>
  <si>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</si>
  <si>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</si>
  <si>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</si>
  <si>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</si>
  <si>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</si>
  <si>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</si>
  <si>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</si>
  <si>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</si>
  <si>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</si>
  <si>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</si>
  <si>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</si>
  <si>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</si>
  <si>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</si>
  <si>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</si>
  <si>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</si>
  <si>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</si>
  <si>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</si>
  <si>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</si>
  <si>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</si>
  <si>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</si>
  <si>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</si>
  <si>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</si>
  <si>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</si>
  <si>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</si>
  <si>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</si>
  <si>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</si>
  <si>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</si>
  <si>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</si>
  <si>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</si>
  <si>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</si>
  <si>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</si>
  <si>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</si>
  <si>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</si>
  <si>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</si>
  <si>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</si>
  <si>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</si>
  <si>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</si>
  <si>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</si>
  <si>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</si>
  <si>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</si>
  <si>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</si>
  <si>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</si>
  <si>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</si>
  <si>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</si>
  <si>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</si>
  <si>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</si>
  <si>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</si>
  <si>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</si>
  <si>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</si>
  <si>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</si>
  <si>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</si>
  <si>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</si>
  <si>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</si>
  <si>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</si>
  <si>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</si>
  <si>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</si>
  <si>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</si>
  <si>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</si>
  <si>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</si>
  <si>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</si>
  <si>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</si>
  <si>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</si>
  <si>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</si>
  <si>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</si>
  <si>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</si>
  <si>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</si>
  <si>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</si>
  <si>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</si>
  <si>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</si>
  <si>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</si>
  <si>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</si>
  <si>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</si>
  <si>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</si>
  <si>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</si>
  <si>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</si>
  <si>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</si>
  <si>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</si>
  <si>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</si>
  <si>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</si>
  <si>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</si>
  <si>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</si>
  <si>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</si>
  <si>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</si>
  <si>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</si>
  <si>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</si>
  <si>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</si>
  <si>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</si>
  <si>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</si>
  <si>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</si>
  <si>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</si>
  <si>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</si>
  <si>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</si>
  <si>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</si>
  <si>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</si>
  <si>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</si>
  <si>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</si>
  <si>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</si>
  <si>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</si>
  <si>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</si>
  <si>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</si>
  <si>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</si>
  <si>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</si>
  <si>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</si>
  <si>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</si>
  <si>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</si>
  <si>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</si>
  <si>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</si>
  <si>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</si>
  <si>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</si>
  <si>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</si>
  <si>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</si>
  <si>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</si>
  <si>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</si>
  <si>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</si>
  <si>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</si>
  <si>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</si>
  <si>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</si>
  <si>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</si>
  <si>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</si>
  <si>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</si>
  <si>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</si>
  <si>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</si>
  <si>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</si>
  <si>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</si>
  <si>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</si>
  <si>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</si>
  <si>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</si>
  <si>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</si>
  <si>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</si>
  <si>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</si>
  <si>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</si>
  <si>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</si>
  <si>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</si>
  <si>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</si>
  <si>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</si>
  <si>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</si>
  <si>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</si>
  <si>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</si>
  <si>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</si>
  <si>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</si>
  <si>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</si>
  <si>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</si>
  <si>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</si>
  <si>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</si>
  <si>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</si>
  <si>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</si>
  <si>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</si>
  <si>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</si>
  <si>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</si>
  <si>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</si>
  <si>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</si>
  <si>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</si>
  <si>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</si>
  <si>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</si>
  <si>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</si>
  <si>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</si>
  <si>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</si>
  <si>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</si>
  <si>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</si>
  <si>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</si>
  <si>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</si>
  <si>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</si>
  <si>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</si>
  <si>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</si>
  <si>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</si>
  <si>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</si>
  <si>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</si>
  <si>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</si>
  <si>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</si>
  <si>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</si>
  <si>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</si>
  <si>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</si>
  <si>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</si>
  <si>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</si>
  <si>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</si>
  <si>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</si>
  <si>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</si>
  <si>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</si>
  <si>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</si>
  <si>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</si>
  <si>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</si>
  <si>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</si>
  <si>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</si>
  <si>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</si>
  <si>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</si>
  <si>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</si>
  <si>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</si>
  <si>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</si>
  <si>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</si>
  <si>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</si>
  <si>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</si>
  <si>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</si>
  <si>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</si>
  <si>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</si>
  <si>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</si>
  <si>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</si>
  <si>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</si>
  <si>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</si>
  <si>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</si>
  <si>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</si>
  <si>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</si>
  <si>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</si>
  <si>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</si>
  <si>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</si>
  <si>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</si>
  <si>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</si>
  <si>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</si>
  <si>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</si>
  <si>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</si>
  <si>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</si>
  <si>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</si>
  <si>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</si>
  <si>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</si>
  <si>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</si>
  <si>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</si>
  <si>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</si>
  <si>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</si>
  <si>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</si>
  <si>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</si>
  <si>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</si>
  <si>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</si>
  <si>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</si>
  <si>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</si>
  <si>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</si>
  <si>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</si>
  <si>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</si>
  <si>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</si>
  <si>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</si>
  <si>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</si>
  <si>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</si>
  <si>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</si>
  <si>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</si>
  <si>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</si>
  <si>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</si>
  <si>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</si>
  <si>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</si>
  <si>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</si>
  <si>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</si>
  <si>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</si>
  <si>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</si>
  <si>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</si>
  <si>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</si>
  <si>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</si>
  <si>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</si>
  <si>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</si>
  <si>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</si>
  <si>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</si>
  <si>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</si>
  <si>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</si>
  <si>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</si>
  <si>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</si>
  <si>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</si>
  <si>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</si>
  <si>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</si>
  <si>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</si>
  <si>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</si>
  <si>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</si>
  <si>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</si>
  <si>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</si>
  <si>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</si>
  <si>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</si>
  <si>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</si>
  <si>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</si>
  <si>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</si>
  <si>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</si>
  <si>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</si>
  <si>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</si>
  <si>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</si>
  <si>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</si>
  <si>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</si>
  <si>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</si>
  <si>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</si>
  <si>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</si>
  <si>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</si>
  <si>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</si>
  <si>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</si>
  <si>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</si>
  <si>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</si>
  <si>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</si>
  <si>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</si>
  <si>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</si>
  <si>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</si>
  <si>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</si>
  <si>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</si>
  <si>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</si>
  <si>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</si>
  <si>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</si>
  <si>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</si>
  <si>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</si>
  <si>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</si>
  <si>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</si>
  <si>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</si>
  <si>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</si>
  <si>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</si>
  <si>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</si>
  <si>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</si>
  <si>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</si>
  <si>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</si>
  <si>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</si>
  <si>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</si>
  <si>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</si>
  <si>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</si>
  <si>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</si>
  <si>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</si>
  <si>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</si>
  <si>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</si>
  <si>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</si>
  <si>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</si>
  <si>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</si>
  <si>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</si>
  <si>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</si>
  <si>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</si>
  <si>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</si>
  <si>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</si>
  <si>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</si>
  <si>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</si>
  <si>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</si>
  <si>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</si>
  <si>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</si>
  <si>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</si>
  <si>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</si>
  <si>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</si>
  <si>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</si>
  <si>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</si>
  <si>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</si>
  <si>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</si>
  <si>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</si>
  <si>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</si>
  <si>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</si>
  <si>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</si>
  <si>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</si>
  <si>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</si>
  <si>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</si>
  <si>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</si>
  <si>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</si>
  <si>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</si>
  <si>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</si>
  <si>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</si>
  <si>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</si>
  <si>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</si>
  <si>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</si>
  <si>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</si>
  <si>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</si>
  <si>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</si>
  <si>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</si>
  <si>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</si>
  <si>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</si>
  <si>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</si>
  <si>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</si>
  <si>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</si>
  <si>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</si>
  <si>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</si>
  <si>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</si>
  <si>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</si>
  <si>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</si>
  <si>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</si>
  <si>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</si>
  <si>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</si>
  <si>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</si>
  <si>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</si>
  <si>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</si>
  <si>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</si>
  <si>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</si>
  <si>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</si>
  <si>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</si>
  <si>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</si>
  <si>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</si>
  <si>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</si>
  <si>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</si>
  <si>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</si>
  <si>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</si>
  <si>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</si>
  <si>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</si>
  <si>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</si>
  <si>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</si>
  <si>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</si>
  <si>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</si>
  <si>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</si>
  <si>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</si>
  <si>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</si>
  <si>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</si>
  <si>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</si>
  <si>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</si>
  <si>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</si>
  <si>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</si>
  <si>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</si>
  <si>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</si>
  <si>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</si>
  <si>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</si>
  <si>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</si>
  <si>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</si>
  <si>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</si>
  <si>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</si>
  <si>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</si>
  <si>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</si>
  <si>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</si>
  <si>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</si>
  <si>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</si>
  <si>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</si>
  <si>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</si>
  <si>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</si>
  <si>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</si>
  <si>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</si>
  <si>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</si>
  <si>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</si>
  <si>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</si>
  <si>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</si>
  <si>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</si>
  <si>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</si>
  <si>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</si>
  <si>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</si>
  <si>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</si>
  <si>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</si>
  <si>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</si>
  <si>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</si>
  <si>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</si>
  <si>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</si>
  <si>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</si>
  <si>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</si>
  <si>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</si>
  <si>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</si>
  <si>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</si>
  <si>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</si>
  <si>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</si>
  <si>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</si>
  <si>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</si>
  <si>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</si>
  <si>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</si>
  <si>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</si>
  <si>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</si>
  <si>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</si>
  <si>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</si>
  <si>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</si>
  <si>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</si>
  <si>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</si>
  <si>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</si>
  <si>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</si>
  <si>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</si>
  <si>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</si>
  <si>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</si>
  <si>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</si>
  <si>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</si>
  <si>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</si>
  <si>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</si>
  <si>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</si>
  <si>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</si>
  <si>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</si>
  <si>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</si>
  <si>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</si>
  <si>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</si>
  <si>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</si>
  <si>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</si>
  <si>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</si>
  <si>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</si>
  <si>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</si>
  <si>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</si>
  <si>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</si>
  <si>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</si>
  <si>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</si>
  <si>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</si>
  <si>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</si>
  <si>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</si>
  <si>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</si>
  <si>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</si>
  <si>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</si>
  <si>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</si>
  <si>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</si>
  <si>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</si>
  <si>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</si>
  <si>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</si>
  <si>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</si>
  <si>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</si>
  <si>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</si>
  <si>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</si>
  <si>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</si>
  <si>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</si>
  <si>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</si>
  <si>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</si>
  <si>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</si>
  <si>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</si>
  <si>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</si>
  <si>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</si>
  <si>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</si>
  <si>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</si>
  <si>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</si>
  <si>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</si>
  <si>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</si>
  <si>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</si>
  <si>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</si>
  <si>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</si>
  <si>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</si>
  <si>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</si>
  <si>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</si>
  <si>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</si>
  <si>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</si>
  <si>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</si>
  <si>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</si>
  <si>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</si>
  <si>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</si>
  <si>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</si>
  <si>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</si>
  <si>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</si>
  <si>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</si>
  <si>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</si>
  <si>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</si>
  <si>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</si>
  <si>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</si>
  <si>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</si>
  <si>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</si>
  <si>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</si>
  <si>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</si>
  <si>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</si>
  <si>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</si>
  <si>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</si>
  <si>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</si>
  <si>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</si>
  <si>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</si>
  <si>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</si>
  <si>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</si>
  <si>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</si>
  <si>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</si>
  <si>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</si>
  <si>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</si>
  <si>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</si>
  <si>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</si>
  <si>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</si>
  <si>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</si>
  <si>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</si>
  <si>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</si>
  <si>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</si>
  <si>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</si>
  <si>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</si>
  <si>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</si>
  <si>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</si>
  <si>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</si>
  <si>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</si>
  <si>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</si>
  <si>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</si>
  <si>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</si>
  <si>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</si>
  <si>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</si>
  <si>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</si>
  <si>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</si>
  <si>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</si>
  <si>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</si>
  <si>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</si>
  <si>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</si>
  <si>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</si>
  <si>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</si>
  <si>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</si>
  <si>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</si>
  <si>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</si>
  <si>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</si>
  <si>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</si>
  <si>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</si>
  <si>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</si>
  <si>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</si>
  <si>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</si>
  <si>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</si>
  <si>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</si>
  <si>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</si>
  <si>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</si>
  <si>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</si>
  <si>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</si>
  <si>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</si>
  <si>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</si>
  <si>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</si>
  <si>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</si>
  <si>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</si>
  <si>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</si>
  <si>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</si>
  <si>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</si>
  <si>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</si>
  <si>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</si>
  <si>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</si>
  <si>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</si>
  <si>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</si>
  <si>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</si>
  <si>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</si>
  <si>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</si>
  <si>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</si>
  <si>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</si>
  <si>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</si>
  <si>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</si>
  <si>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</si>
  <si>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</si>
  <si>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</si>
  <si>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</si>
  <si>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</si>
  <si>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</si>
  <si>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</si>
  <si>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</si>
  <si>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</si>
  <si>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</si>
  <si>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</si>
  <si>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</si>
  <si>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</si>
  <si>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</si>
  <si>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</si>
  <si>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</si>
  <si>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</si>
  <si>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</si>
  <si>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</si>
  <si>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</si>
  <si>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</si>
  <si>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</si>
  <si>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</si>
  <si>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</si>
  <si>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</si>
  <si>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</si>
  <si>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</si>
  <si>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</si>
  <si>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</si>
  <si>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</si>
  <si>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</si>
  <si>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</si>
  <si>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</si>
  <si>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</si>
  <si>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</si>
  <si>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</si>
  <si>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</si>
  <si>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</si>
  <si>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</si>
  <si>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</si>
  <si>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</si>
  <si>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</si>
  <si>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</si>
  <si>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</si>
  <si>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</si>
  <si>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</si>
  <si>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</si>
  <si>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</si>
  <si>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</si>
  <si>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</si>
  <si>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</si>
  <si>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</si>
  <si>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</si>
  <si>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</si>
  <si>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</si>
  <si>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</si>
  <si>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</si>
  <si>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</si>
  <si>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</si>
  <si>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</si>
  <si>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</si>
  <si>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</si>
  <si>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</si>
  <si>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</si>
  <si>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</si>
  <si>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</si>
  <si>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</si>
  <si>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</si>
  <si>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</si>
  <si>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</si>
  <si>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</si>
  <si>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</si>
  <si>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</si>
  <si>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</si>
  <si>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</si>
  <si>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</si>
  <si>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</si>
  <si>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</si>
  <si>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</si>
  <si>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</si>
  <si>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</si>
  <si>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</si>
  <si>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</si>
  <si>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</si>
  <si>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</si>
  <si>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</si>
  <si>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</si>
  <si>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</si>
  <si>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</si>
  <si>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</si>
  <si>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</si>
  <si>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</si>
  <si>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</si>
  <si>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</si>
  <si>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</si>
  <si>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</si>
  <si>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</si>
  <si>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</si>
  <si>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</si>
  <si>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</si>
  <si>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</si>
  <si>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</si>
  <si>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</si>
  <si>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</si>
  <si>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</si>
  <si>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</si>
  <si>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</si>
  <si>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</si>
  <si>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</si>
  <si>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</si>
  <si>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</si>
  <si>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</si>
  <si>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</si>
  <si>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</si>
  <si>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</si>
  <si>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</si>
  <si>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</si>
  <si>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</si>
  <si>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</si>
  <si>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</si>
  <si>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</si>
  <si>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</si>
  <si>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</si>
  <si>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</si>
  <si>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</si>
  <si>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</si>
  <si>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</si>
  <si>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</si>
  <si>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</si>
  <si>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</si>
  <si>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</si>
  <si>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</si>
  <si>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</si>
  <si>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</si>
  <si>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</si>
  <si>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</si>
  <si>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</si>
  <si>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</si>
  <si>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</si>
  <si>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</si>
  <si>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</si>
  <si>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</si>
  <si>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</si>
  <si>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</si>
  <si>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</si>
  <si>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</si>
  <si>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</si>
  <si>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</si>
  <si>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</si>
  <si>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</si>
  <si>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</si>
  <si>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</si>
  <si>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</si>
  <si>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</si>
  <si>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</si>
  <si>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</si>
  <si>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</si>
  <si>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</si>
  <si>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</si>
  <si>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</si>
  <si>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</si>
  <si>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</si>
  <si>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</si>
  <si>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</si>
  <si>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</si>
  <si>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</si>
  <si>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</si>
  <si>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</si>
  <si>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</si>
  <si>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</si>
  <si>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</si>
  <si>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</si>
  <si>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</si>
  <si>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</si>
  <si>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</si>
  <si>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</si>
  <si>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</si>
  <si>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</si>
  <si>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</si>
  <si>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</si>
  <si>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</si>
  <si>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</si>
  <si>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</si>
  <si>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</si>
  <si>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</si>
  <si>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</si>
  <si>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</si>
  <si>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</si>
  <si>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</si>
  <si>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</si>
  <si>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</si>
  <si>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</si>
  <si>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</si>
  <si>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</si>
  <si>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</si>
  <si>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</si>
  <si>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</si>
  <si>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</si>
  <si>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</si>
  <si>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</si>
  <si>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</si>
  <si>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</si>
  <si>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</si>
  <si>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</si>
  <si>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</si>
  <si>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</si>
  <si>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</si>
  <si>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</si>
  <si>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</si>
  <si>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</si>
  <si>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</si>
  <si>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</si>
  <si>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</si>
  <si>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</si>
  <si>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</si>
  <si>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</si>
  <si>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</si>
  <si>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</si>
  <si>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</si>
  <si>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</si>
  <si>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</si>
  <si>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</si>
  <si>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</si>
  <si>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</si>
  <si>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</si>
  <si>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</si>
  <si>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</si>
  <si>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</si>
  <si>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</si>
  <si>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</si>
  <si>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</si>
  <si>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</si>
  <si>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</si>
  <si>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</si>
  <si>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</si>
  <si>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</si>
  <si>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</si>
  <si>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</si>
  <si>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</si>
  <si>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</si>
  <si>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</si>
  <si>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</si>
  <si>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</si>
  <si>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</si>
  <si>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</si>
  <si>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</si>
  <si>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</si>
  <si>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</si>
  <si>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</si>
  <si>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</si>
  <si>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</si>
  <si>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</si>
  <si>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</si>
  <si>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</si>
  <si>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</si>
  <si>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</si>
  <si>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</si>
  <si>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</si>
  <si>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</si>
  <si>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</si>
  <si>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</si>
  <si>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</si>
  <si>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</si>
  <si>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</si>
  <si>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</si>
  <si>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</si>
  <si>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</si>
  <si>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</si>
  <si>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</si>
  <si>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</si>
  <si>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</si>
  <si>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</si>
  <si>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</si>
  <si>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</si>
  <si>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</si>
  <si>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</si>
  <si>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</si>
  <si>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</si>
  <si>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</si>
  <si>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</si>
  <si>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</si>
  <si>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</si>
  <si>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</si>
  <si>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</si>
  <si>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</si>
  <si>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</si>
  <si>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</si>
  <si>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</si>
  <si>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</si>
  <si>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</si>
  <si>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</si>
  <si>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</si>
  <si>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</si>
  <si>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</si>
  <si>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</si>
  <si>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</si>
  <si>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</si>
  <si>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</si>
  <si>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</si>
  <si>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</si>
  <si>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</si>
  <si>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</si>
  <si>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</si>
  <si>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</si>
  <si>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</si>
  <si>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</si>
  <si>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</si>
  <si>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</si>
  <si>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</si>
  <si>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</si>
  <si>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</si>
  <si>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</si>
  <si>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</si>
  <si>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</si>
  <si>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</si>
  <si>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</si>
  <si>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</si>
  <si>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</si>
  <si>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</si>
  <si>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</si>
  <si>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</si>
  <si>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</si>
  <si>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</si>
  <si>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</si>
  <si>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</si>
  <si>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</si>
  <si>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</si>
  <si>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</si>
  <si>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</si>
  <si>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</si>
  <si>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</si>
  <si>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</si>
  <si>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</si>
  <si>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</si>
  <si>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</si>
  <si>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</si>
  <si>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</si>
  <si>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</si>
  <si>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</si>
  <si>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</si>
  <si>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</si>
  <si>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</si>
  <si>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</si>
  <si>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</si>
  <si>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</si>
  <si>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</si>
  <si>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</si>
  <si>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</si>
  <si>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</si>
  <si>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</si>
  <si>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</si>
  <si>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</si>
  <si>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</si>
  <si>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</si>
  <si>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</si>
  <si>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</si>
  <si>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</si>
  <si>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</si>
  <si>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</si>
  <si>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</si>
  <si>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</si>
  <si>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</si>
  <si>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</si>
  <si>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</si>
  <si>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</si>
  <si>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</si>
  <si>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</si>
  <si>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</si>
  <si>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</si>
  <si>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</si>
  <si>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</si>
  <si>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</si>
  <si>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</si>
  <si>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</si>
  <si>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</si>
  <si>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</si>
  <si>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</si>
  <si>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</si>
  <si>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</si>
  <si>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</si>
  <si>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</si>
  <si>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</si>
  <si>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</si>
  <si>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</si>
  <si>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</si>
  <si>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</si>
  <si>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</si>
  <si>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</si>
  <si>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</si>
  <si>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</si>
  <si>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</si>
  <si>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</si>
  <si>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</si>
  <si>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</si>
  <si>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</si>
  <si>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</si>
  <si>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</si>
  <si>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</si>
  <si>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</si>
  <si>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</si>
  <si>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</si>
  <si>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</si>
  <si>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</si>
  <si>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</si>
  <si>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</si>
  <si>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</si>
  <si>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</si>
  <si>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</si>
  <si>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</si>
  <si>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</si>
  <si>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</si>
  <si>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</si>
  <si>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</si>
  <si>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</si>
  <si>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</si>
  <si>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</si>
  <si>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</si>
  <si>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</si>
  <si>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</si>
  <si>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</si>
  <si>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</si>
  <si>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</si>
  <si>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</si>
  <si>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</si>
  <si>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</si>
  <si>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</si>
  <si>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</si>
  <si>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</si>
  <si>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</si>
  <si>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</si>
  <si>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</si>
  <si>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</si>
  <si>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</si>
  <si>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</si>
  <si>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</si>
  <si>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</si>
  <si>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</si>
  <si>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</si>
  <si>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</si>
  <si>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</si>
  <si>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</si>
  <si>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</si>
  <si>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</si>
  <si>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</si>
  <si>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</si>
  <si>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</si>
  <si>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</si>
  <si>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</si>
  <si>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</si>
  <si>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</si>
  <si>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</si>
  <si>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</si>
  <si>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</si>
  <si>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</si>
  <si>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</si>
  <si>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</si>
  <si>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</si>
  <si>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</si>
  <si>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</si>
  <si>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</si>
  <si>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</si>
  <si>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</si>
  <si>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</si>
  <si>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</si>
  <si>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</si>
  <si>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</si>
  <si>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</si>
  <si>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</si>
  <si>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</si>
  <si>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</si>
  <si>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</si>
  <si>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</si>
  <si>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</si>
  <si>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</si>
  <si>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</si>
  <si>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</si>
  <si>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</si>
  <si>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</si>
  <si>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</si>
  <si>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</si>
  <si>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</si>
  <si>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</si>
  <si>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</si>
  <si>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</si>
  <si>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</si>
  <si>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</si>
  <si>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</si>
  <si>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</si>
  <si>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</si>
  <si>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</si>
  <si>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</si>
  <si>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</si>
  <si>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</si>
  <si>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</si>
  <si>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</si>
  <si>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</si>
  <si>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</si>
  <si>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</si>
  <si>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</si>
  <si>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</si>
  <si>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</si>
  <si>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</si>
  <si>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</si>
  <si>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</si>
  <si>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</si>
  <si>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</si>
  <si>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</si>
  <si>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</si>
  <si>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</si>
  <si>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</si>
  <si>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</si>
  <si>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</si>
  <si>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</si>
  <si>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</si>
  <si>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</si>
  <si>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</si>
  <si>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</si>
  <si>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</si>
  <si>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</si>
  <si>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</si>
  <si>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</si>
  <si>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</si>
  <si>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</si>
  <si>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</si>
  <si>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</si>
  <si>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</si>
  <si>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</si>
  <si>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</si>
  <si>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</si>
  <si>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</si>
  <si>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</si>
  <si>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</si>
  <si>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</si>
  <si>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</si>
  <si>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</si>
  <si>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</si>
  <si>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</si>
  <si>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</si>
  <si>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</si>
  <si>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</si>
  <si>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</si>
  <si>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</si>
  <si>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</si>
  <si>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</si>
  <si>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</si>
  <si>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</si>
  <si>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</si>
  <si>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</si>
  <si>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</si>
  <si>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</si>
  <si>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</si>
  <si>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</si>
  <si>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</si>
  <si>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</si>
  <si>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</si>
  <si>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</si>
  <si>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</si>
  <si>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</si>
  <si>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</si>
  <si>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</si>
  <si>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</si>
  <si>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</si>
  <si>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</si>
  <si>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</si>
  <si>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</si>
  <si>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</si>
  <si>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</si>
  <si>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</si>
  <si>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</si>
  <si>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</si>
  <si>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</si>
  <si>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</si>
  <si>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</si>
  <si>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</si>
  <si>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</si>
  <si>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</si>
  <si>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</si>
  <si>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</si>
  <si>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</si>
  <si>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</si>
  <si>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</si>
  <si>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</si>
  <si>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</si>
  <si>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</si>
  <si>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</si>
  <si>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</si>
  <si>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</si>
  <si>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</si>
  <si>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</si>
  <si>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</si>
  <si>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</si>
  <si>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</si>
  <si>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</si>
  <si>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</si>
  <si>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</si>
  <si>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</si>
  <si>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</si>
  <si>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</si>
  <si>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</si>
  <si>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</si>
  <si>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</si>
  <si>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</si>
  <si>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</si>
  <si>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</si>
  <si>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</si>
  <si>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</si>
  <si>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</si>
  <si>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</si>
  <si>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</si>
  <si>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</si>
  <si>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</si>
  <si>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</si>
  <si>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</si>
  <si>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</si>
  <si>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</si>
  <si>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</si>
  <si>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</si>
  <si>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</si>
  <si>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</si>
  <si>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</si>
  <si>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</si>
  <si>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</si>
  <si>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</si>
  <si>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</si>
  <si>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</si>
  <si>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</si>
  <si>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</si>
  <si>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</si>
  <si>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</si>
  <si>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</si>
  <si>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</si>
  <si>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</si>
  <si>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</si>
  <si>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</si>
  <si>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</si>
  <si>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</si>
  <si>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</si>
  <si>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</si>
  <si>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</si>
  <si>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</si>
  <si>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</si>
  <si>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</si>
  <si>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</si>
  <si>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</si>
  <si>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</si>
  <si>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</si>
  <si>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</si>
  <si>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</si>
  <si>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</si>
  <si>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</si>
  <si>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</si>
  <si>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</si>
  <si>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</si>
  <si>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</si>
  <si>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</si>
  <si>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</si>
  <si>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</si>
  <si>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</si>
  <si>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</si>
  <si>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</si>
  <si>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</si>
  <si>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</si>
  <si>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</si>
  <si>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</si>
  <si>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</si>
  <si>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</si>
  <si>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</si>
  <si>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</si>
  <si>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</si>
  <si>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</si>
  <si>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</si>
  <si>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</si>
  <si>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</si>
  <si>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</si>
  <si>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</si>
  <si>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</si>
  <si>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</si>
  <si>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</si>
  <si>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</si>
  <si>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</si>
  <si>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</si>
  <si>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</si>
  <si>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</si>
  <si>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</si>
  <si>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</si>
  <si>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</si>
  <si>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</si>
  <si>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</si>
  <si>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</si>
  <si>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</si>
  <si>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</si>
  <si>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</si>
  <si>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</si>
  <si>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</si>
  <si>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</si>
  <si>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</si>
  <si>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</si>
  <si>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</si>
  <si>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</si>
  <si>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</si>
  <si>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</si>
  <si>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</si>
  <si>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</si>
  <si>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</si>
  <si>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</si>
  <si>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</si>
  <si>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</si>
  <si>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</si>
  <si>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</si>
  <si>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</si>
  <si>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</si>
  <si>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</si>
  <si>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</si>
  <si>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</si>
  <si>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</si>
  <si>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</si>
  <si>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</si>
  <si>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</si>
  <si>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</si>
  <si>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</si>
  <si>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</si>
  <si>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</si>
  <si>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</si>
  <si>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</si>
  <si>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</si>
  <si>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</si>
  <si>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</si>
  <si>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</si>
  <si>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</si>
  <si>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</si>
  <si>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</si>
  <si>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</si>
  <si>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</si>
  <si>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</si>
  <si>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</si>
  <si>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</si>
  <si>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</si>
  <si>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</si>
  <si>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</si>
  <si>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</si>
  <si>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</si>
  <si>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</si>
  <si>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</si>
  <si>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</si>
  <si>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</si>
  <si>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</si>
  <si>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</si>
  <si>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</si>
  <si>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</si>
  <si>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</si>
  <si>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</si>
  <si>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</si>
  <si>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</si>
  <si>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</si>
  <si>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</si>
  <si>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</si>
  <si>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</si>
  <si>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</si>
  <si>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</si>
  <si>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</si>
  <si>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</si>
  <si>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</si>
  <si>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</si>
  <si>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</si>
  <si>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</si>
  <si>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</si>
  <si>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</si>
  <si>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</si>
  <si>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</si>
  <si>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</si>
  <si>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</si>
  <si>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</si>
  <si>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</si>
  <si>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</si>
  <si>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</si>
  <si>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</si>
  <si>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</si>
  <si>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</si>
  <si>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</si>
  <si>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</si>
  <si>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</si>
  <si>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</si>
  <si>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</si>
  <si>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</si>
  <si>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</si>
  <si>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</si>
  <si>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</si>
  <si>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</si>
  <si>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</si>
  <si>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</si>
  <si>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</si>
  <si>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</si>
  <si>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</si>
  <si>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</si>
  <si>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</si>
  <si>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</si>
  <si>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</si>
  <si>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</si>
  <si>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</si>
  <si>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</si>
  <si>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</si>
  <si>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</si>
  <si>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</si>
  <si>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</si>
  <si>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</si>
  <si>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</si>
  <si>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</si>
  <si>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</si>
  <si>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</si>
  <si>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</si>
  <si>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</si>
  <si>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</si>
  <si>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</si>
  <si>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</si>
  <si>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</si>
  <si>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</si>
  <si>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</si>
  <si>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</si>
  <si>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</si>
  <si>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</si>
  <si>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</si>
  <si>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</si>
  <si>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</si>
  <si>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</si>
  <si>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</si>
  <si>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</si>
  <si>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</si>
  <si>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</si>
  <si>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</si>
  <si>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</si>
  <si>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</si>
  <si>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</si>
  <si>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</si>
  <si>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</si>
  <si>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</si>
  <si>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</si>
  <si>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</si>
  <si>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</si>
  <si>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</si>
  <si>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</si>
  <si>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</si>
  <si>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</si>
  <si>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</si>
  <si>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</si>
  <si>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</si>
  <si>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</si>
  <si>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</si>
  <si>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</si>
  <si>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</si>
  <si>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</si>
  <si>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</si>
  <si>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</si>
  <si>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</si>
  <si>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</si>
  <si>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</si>
  <si>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</si>
  <si>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</si>
  <si>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</si>
  <si>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</si>
  <si>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</si>
  <si>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</si>
  <si>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</si>
  <si>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</si>
  <si>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</si>
  <si>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</si>
  <si>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</si>
  <si>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</si>
  <si>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</si>
  <si>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</si>
  <si>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</si>
  <si>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</si>
  <si>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</si>
  <si>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</si>
  <si>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</si>
  <si>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</si>
  <si>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</si>
  <si>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</si>
  <si>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</si>
  <si>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</si>
  <si>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</si>
  <si>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</si>
  <si>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</si>
  <si>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</si>
  <si>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</si>
  <si>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</si>
  <si>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</si>
  <si>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</si>
  <si>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</si>
  <si>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</si>
  <si>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</si>
  <si>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</si>
  <si>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</si>
  <si>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</si>
  <si>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</si>
  <si>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</si>
  <si>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</si>
  <si>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</si>
  <si>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</si>
  <si>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</si>
  <si>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</si>
  <si>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</si>
  <si>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</si>
  <si>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</si>
  <si>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</si>
  <si>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</si>
  <si>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</si>
  <si>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</si>
  <si>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</si>
  <si>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</si>
  <si>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</si>
  <si>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</si>
  <si>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</si>
  <si>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</si>
  <si>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</si>
  <si>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</si>
  <si>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</si>
  <si>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</si>
  <si>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</si>
  <si>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</si>
  <si>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</si>
  <si>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</si>
  <si>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</si>
  <si>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</si>
  <si>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</si>
  <si>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</si>
  <si>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</si>
  <si>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</si>
  <si>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</si>
  <si>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</si>
  <si>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</si>
  <si>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</si>
  <si>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</si>
  <si>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</si>
  <si>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</si>
  <si>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</si>
  <si>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</si>
  <si>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</si>
  <si>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</si>
  <si>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</si>
  <si>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</si>
  <si>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</si>
  <si>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</si>
  <si>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</si>
  <si>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</si>
  <si>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</si>
  <si>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</si>
  <si>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</si>
  <si>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</si>
  <si>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</si>
  <si>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</si>
  <si>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</si>
  <si>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</si>
  <si>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</si>
  <si>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</si>
  <si>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</si>
  <si>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</si>
  <si>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</si>
  <si>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</si>
  <si>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</si>
  <si>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</si>
  <si>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</si>
  <si>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</si>
  <si>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</si>
  <si>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</si>
  <si>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</si>
  <si>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</si>
  <si>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</si>
  <si>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</si>
  <si>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</si>
  <si>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</si>
  <si>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</si>
  <si>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</si>
  <si>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</si>
  <si>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</si>
  <si>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</si>
  <si>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</si>
  <si>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</si>
  <si>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</si>
  <si>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</si>
  <si>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</si>
  <si>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</si>
  <si>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</si>
  <si>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</si>
  <si>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</si>
  <si>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</si>
  <si>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</si>
  <si>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</si>
  <si>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</si>
  <si>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</si>
  <si>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</si>
  <si>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</si>
  <si>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</si>
  <si>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</si>
  <si>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</si>
  <si>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</si>
  <si>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</si>
  <si>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</si>
  <si>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</si>
  <si>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</si>
  <si>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</si>
  <si>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</si>
  <si>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</si>
  <si>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</si>
  <si>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</si>
  <si>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</si>
  <si>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</si>
  <si>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</si>
  <si>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</si>
  <si>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</si>
  <si>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</si>
  <si>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</si>
  <si>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</si>
  <si>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</si>
  <si>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</si>
  <si>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</si>
  <si>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</si>
  <si>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</si>
  <si>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</si>
  <si>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</si>
  <si>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</si>
  <si>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</si>
  <si>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</si>
  <si>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</si>
  <si>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</si>
  <si>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</si>
  <si>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</si>
  <si>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</si>
  <si>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</si>
  <si>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</si>
  <si>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</si>
  <si>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</si>
  <si>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</si>
  <si>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</si>
  <si>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</si>
  <si>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</si>
  <si>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</si>
  <si>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</si>
  <si>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</si>
  <si>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</si>
  <si>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</si>
  <si>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</si>
  <si>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</si>
  <si>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</si>
  <si>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</si>
  <si>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</si>
  <si>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</si>
  <si>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</si>
  <si>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</si>
  <si>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</si>
  <si>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</si>
  <si>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</si>
  <si>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</si>
  <si>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</si>
  <si>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</si>
  <si>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</si>
  <si>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</si>
  <si>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</si>
  <si>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</si>
  <si>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</si>
  <si>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</si>
  <si>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</si>
  <si>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</si>
  <si>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</si>
  <si>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</si>
  <si>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</si>
  <si>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</si>
  <si>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</si>
  <si>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</si>
  <si>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</si>
  <si>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</si>
  <si>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</si>
  <si>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</si>
  <si>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</si>
  <si>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</si>
  <si>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</si>
  <si>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</si>
  <si>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</si>
  <si>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</si>
  <si>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</si>
  <si>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</si>
  <si>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</si>
  <si>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</si>
  <si>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</si>
  <si>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</si>
  <si>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</si>
  <si>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</si>
  <si>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</si>
  <si>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</si>
  <si>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</si>
  <si>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</si>
  <si>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</si>
  <si>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</si>
  <si>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</si>
  <si>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</si>
  <si>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</si>
  <si>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</si>
  <si>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</si>
  <si>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</si>
  <si>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</si>
  <si>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</si>
  <si>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</si>
  <si>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</si>
  <si>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</si>
  <si>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</si>
  <si>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</si>
  <si>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</si>
  <si>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</si>
  <si>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</si>
  <si>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</si>
  <si>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</si>
  <si>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</si>
  <si>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</si>
  <si>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</si>
  <si>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</si>
  <si>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</si>
  <si>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</si>
  <si>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</si>
  <si>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</si>
  <si>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</si>
  <si>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</si>
  <si>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</si>
  <si>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</si>
  <si>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</si>
  <si>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</si>
  <si>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</si>
  <si>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</si>
  <si>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</si>
  <si>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</si>
  <si>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</si>
  <si>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</si>
  <si>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</si>
  <si>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</si>
  <si>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</si>
  <si>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</si>
  <si>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</si>
  <si>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</si>
  <si>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</si>
  <si>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</si>
  <si>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</si>
  <si>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</si>
  <si>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</si>
  <si>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</si>
  <si>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</si>
  <si>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</si>
  <si>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</si>
  <si>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</si>
  <si>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</si>
  <si>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</si>
  <si>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</si>
  <si>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</si>
  <si>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</si>
  <si>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</si>
  <si>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</si>
  <si>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</si>
  <si>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</si>
  <si>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</si>
  <si>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</si>
  <si>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</si>
  <si>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</si>
  <si>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</si>
  <si>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</si>
  <si>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</si>
  <si>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</si>
  <si>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</si>
  <si>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</si>
  <si>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</si>
  <si>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</si>
  <si>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</si>
  <si>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</si>
  <si>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</si>
  <si>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</si>
  <si>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</si>
  <si>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</si>
  <si>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</si>
  <si>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</si>
  <si>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</si>
  <si>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</si>
  <si>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</si>
  <si>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</si>
  <si>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</si>
  <si>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</si>
  <si>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</si>
  <si>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</si>
  <si>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</si>
  <si>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</si>
  <si>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</si>
  <si>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</si>
  <si>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</si>
  <si>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</si>
  <si>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</si>
  <si>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</si>
  <si>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</si>
  <si>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</si>
  <si>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</si>
  <si>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</si>
  <si>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</si>
  <si>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</si>
  <si>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</si>
  <si>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</si>
  <si>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</si>
  <si>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</si>
  <si>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</si>
  <si>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</si>
  <si>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</si>
  <si>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</si>
  <si>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</si>
  <si>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</si>
  <si>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</si>
  <si>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</si>
  <si>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</si>
  <si>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</si>
  <si>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</si>
  <si>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</si>
  <si>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</si>
  <si>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</si>
  <si>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</si>
  <si>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</si>
  <si>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</si>
  <si>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</si>
  <si>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</si>
  <si>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</si>
  <si>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</si>
  <si>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</si>
  <si>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</si>
  <si>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</si>
  <si>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</si>
  <si>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</si>
  <si>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</si>
  <si>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</si>
  <si>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</si>
  <si>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</si>
  <si>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</si>
  <si>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</si>
  <si>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</si>
  <si>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</si>
  <si>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</si>
  <si>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</si>
  <si>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</si>
  <si>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</si>
  <si>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</si>
  <si>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</si>
  <si>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</si>
  <si>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</si>
  <si>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</si>
  <si>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</si>
  <si>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</si>
  <si>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</si>
  <si>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</si>
  <si>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</si>
  <si>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</si>
  <si>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</si>
  <si>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</si>
  <si>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</si>
  <si>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</si>
  <si>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</si>
  <si>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</si>
  <si>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</si>
  <si>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</si>
  <si>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</si>
  <si>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</si>
  <si>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</si>
  <si>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</si>
  <si>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</si>
  <si>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</si>
  <si>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</si>
  <si>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</si>
  <si>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</si>
  <si>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</si>
  <si>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</si>
  <si>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</si>
  <si>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</si>
  <si>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</si>
  <si>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</si>
  <si>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</si>
  <si>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</si>
  <si>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</si>
  <si>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</si>
  <si>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</si>
  <si>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</si>
  <si>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</si>
  <si>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</si>
  <si>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</si>
  <si>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</si>
  <si>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</si>
  <si>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</si>
  <si>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</si>
  <si>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</si>
  <si>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</si>
  <si>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</si>
  <si>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</si>
  <si>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</si>
  <si>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</si>
  <si>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</si>
  <si>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</si>
  <si>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</si>
  <si>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</si>
  <si>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</si>
  <si>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</si>
  <si>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</si>
  <si>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</si>
  <si>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</si>
  <si>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</si>
  <si>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</si>
  <si>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</si>
  <si>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</si>
  <si>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</si>
  <si>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</si>
  <si>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</si>
  <si>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</si>
  <si>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</si>
  <si>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</si>
  <si>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</si>
  <si>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</si>
  <si>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</si>
  <si>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</si>
  <si>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</si>
  <si>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</si>
  <si>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</si>
  <si>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</si>
  <si>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</si>
  <si>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</si>
  <si>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</si>
  <si>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</si>
  <si>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</si>
  <si>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</si>
  <si>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</si>
  <si>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</si>
  <si>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</si>
  <si>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</si>
  <si>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</si>
  <si>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</si>
  <si>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</si>
  <si>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</si>
  <si>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</si>
  <si>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</si>
  <si>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</si>
  <si>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</si>
  <si>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</si>
  <si>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</si>
  <si>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</si>
  <si>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</si>
  <si>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</si>
  <si>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</si>
  <si>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</si>
  <si>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</si>
  <si>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</si>
  <si>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</si>
  <si>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</si>
  <si>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</si>
  <si>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</si>
  <si>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</si>
  <si>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</si>
  <si>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</si>
  <si>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</si>
  <si>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</si>
  <si>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</si>
  <si>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</si>
  <si>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</si>
  <si>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</si>
  <si>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</si>
  <si>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</si>
  <si>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</si>
  <si>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</si>
  <si>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</si>
  <si>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</si>
  <si>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</si>
  <si>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</si>
  <si>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</si>
  <si>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</si>
  <si>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</si>
  <si>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</si>
  <si>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</si>
  <si>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</si>
  <si>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</si>
  <si>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</si>
  <si>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</si>
  <si>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</si>
  <si>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</si>
  <si>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</si>
  <si>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</si>
  <si>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</si>
  <si>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</si>
  <si>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</si>
  <si>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</si>
  <si>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</si>
  <si>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</si>
  <si>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</si>
  <si>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</si>
  <si>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</si>
  <si>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</si>
  <si>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</si>
  <si>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</si>
  <si>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</si>
  <si>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</si>
  <si>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</si>
  <si>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</si>
  <si>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</si>
  <si>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</si>
  <si>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</si>
  <si>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</si>
  <si>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</si>
  <si>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</si>
  <si>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</si>
  <si>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</si>
  <si>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</si>
  <si>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</si>
  <si>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</si>
  <si>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</si>
  <si>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</si>
  <si>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</si>
  <si>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</si>
  <si>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</si>
  <si>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</si>
  <si>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</si>
  <si>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</si>
  <si>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</si>
  <si>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</si>
  <si>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</si>
  <si>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</si>
  <si>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</si>
  <si>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</si>
  <si>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</si>
  <si>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</si>
  <si>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</si>
  <si>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</si>
  <si>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</si>
  <si>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</si>
  <si>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</si>
  <si>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</si>
  <si>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</si>
  <si>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</si>
  <si>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</si>
  <si>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</si>
  <si>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</si>
  <si>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</si>
  <si>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</si>
  <si>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</si>
  <si>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</si>
  <si>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</si>
  <si>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</si>
  <si>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</si>
  <si>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</si>
  <si>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</si>
  <si>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</si>
  <si>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</si>
  <si>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</si>
  <si>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</si>
  <si>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</si>
  <si>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</si>
  <si>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</si>
  <si>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</si>
  <si>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</si>
  <si>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</si>
  <si>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</si>
  <si>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</si>
  <si>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</si>
  <si>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</si>
  <si>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</si>
  <si>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</si>
  <si>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</si>
  <si>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</si>
  <si>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</si>
  <si>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</si>
  <si>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</si>
  <si>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</si>
  <si>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</si>
  <si>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</si>
  <si>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</si>
  <si>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</si>
  <si>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</si>
  <si>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</si>
  <si>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</si>
  <si>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</si>
  <si>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</si>
  <si>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</si>
  <si>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</si>
  <si>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</si>
  <si>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</si>
  <si>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</si>
  <si>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</si>
  <si>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</si>
  <si>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</si>
  <si>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</si>
  <si>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</si>
  <si>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</si>
  <si>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</si>
  <si>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</si>
  <si>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</si>
  <si>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</si>
  <si>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</si>
  <si>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</si>
  <si>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</si>
  <si>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</si>
  <si>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</si>
  <si>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</si>
  <si>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</si>
  <si>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</si>
  <si>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</si>
  <si>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</si>
  <si>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</si>
  <si>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</si>
  <si>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</si>
  <si>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</si>
  <si>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</si>
  <si>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</si>
  <si>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</si>
  <si>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</si>
  <si>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</si>
  <si>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</si>
  <si>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</si>
  <si>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</si>
  <si>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</si>
  <si>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</si>
  <si>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</si>
  <si>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</si>
  <si>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</si>
  <si>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</si>
  <si>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</si>
  <si>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</si>
  <si>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</si>
  <si>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</si>
  <si>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</si>
  <si>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</si>
  <si>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</si>
  <si>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</si>
  <si>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</si>
  <si>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</si>
  <si>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</si>
  <si>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</si>
  <si>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</si>
  <si>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</si>
  <si>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</si>
  <si>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</si>
  <si>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</si>
  <si>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</si>
  <si>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</si>
  <si>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</si>
  <si>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</si>
  <si>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</si>
  <si>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</si>
  <si>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</si>
  <si>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</si>
  <si>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</si>
  <si>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</si>
  <si>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</si>
  <si>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</si>
  <si>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</si>
  <si>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</si>
  <si>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</si>
  <si>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</si>
  <si>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</si>
  <si>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</si>
  <si>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</si>
  <si>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</si>
  <si>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</si>
  <si>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</si>
  <si>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</si>
  <si>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</si>
  <si>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</si>
  <si>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</si>
  <si>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</si>
  <si>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</si>
  <si>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</si>
  <si>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</si>
  <si>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</si>
  <si>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</si>
  <si>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</si>
  <si>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</si>
  <si>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</si>
  <si>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</si>
  <si>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</si>
  <si>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</si>
  <si>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</si>
  <si>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</si>
  <si>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</si>
  <si>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</si>
  <si>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</si>
  <si>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</si>
  <si>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</si>
  <si>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</si>
  <si>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</si>
  <si>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</si>
  <si>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</si>
  <si>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</si>
  <si>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</si>
  <si>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</si>
  <si>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</si>
  <si>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</si>
  <si>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</si>
  <si>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</si>
  <si>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</si>
  <si>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</si>
  <si>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</si>
  <si>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</si>
  <si>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</si>
  <si>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</si>
  <si>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</si>
  <si>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</si>
  <si>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</si>
  <si>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</si>
  <si>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</si>
  <si>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</si>
  <si>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</si>
  <si>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</si>
  <si>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</si>
  <si>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</si>
  <si>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</si>
  <si>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</si>
  <si>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</si>
  <si>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</si>
  <si>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</si>
  <si>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</si>
  <si>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</si>
  <si>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</si>
  <si>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</si>
  <si>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</si>
  <si>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</si>
  <si>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</si>
  <si>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</si>
  <si>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</si>
  <si>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</si>
  <si>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</si>
  <si>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</si>
  <si>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</si>
  <si>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</si>
  <si>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</si>
  <si>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</si>
  <si>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</si>
  <si>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</si>
  <si>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</si>
  <si>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</si>
  <si>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</si>
  <si>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</si>
  <si>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</si>
  <si>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</si>
  <si>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</si>
  <si>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</si>
  <si>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</si>
  <si>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</si>
  <si>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</si>
  <si>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</si>
  <si>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</si>
  <si>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</si>
  <si>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</si>
  <si>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</si>
  <si>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</si>
  <si>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</si>
  <si>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</si>
  <si>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</si>
  <si>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</si>
  <si>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</si>
  <si>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</si>
  <si>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</si>
  <si>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</si>
  <si>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</si>
  <si>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</si>
  <si>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</si>
  <si>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</si>
  <si>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</si>
  <si>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</si>
  <si>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</si>
  <si>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</si>
  <si>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</si>
  <si>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</si>
  <si>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</si>
  <si>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</si>
  <si>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</si>
  <si>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</si>
  <si>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</si>
  <si>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</si>
  <si>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</si>
  <si>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</si>
  <si>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</si>
  <si>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</si>
  <si>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</si>
  <si>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</si>
  <si>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</si>
  <si>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</si>
  <si>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</si>
  <si>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</si>
  <si>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</si>
  <si>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</si>
  <si>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</si>
  <si>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</si>
  <si>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</si>
  <si>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</si>
  <si>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</si>
  <si>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</si>
  <si>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</si>
  <si>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</si>
  <si>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</si>
  <si>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</si>
  <si>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</si>
  <si>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</si>
  <si>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</si>
  <si>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</si>
  <si>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</si>
  <si>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</si>
  <si>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</si>
  <si>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</si>
  <si>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</si>
  <si>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</si>
  <si>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</si>
  <si>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</si>
  <si>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</si>
  <si>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</si>
  <si>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</si>
  <si>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</si>
  <si>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</si>
  <si>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</si>
  <si>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</si>
  <si>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</si>
  <si>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</si>
  <si>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</si>
  <si>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</si>
  <si>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</si>
  <si>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</si>
  <si>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</si>
  <si>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</si>
  <si>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</si>
  <si>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</si>
  <si>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</si>
  <si>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</si>
  <si>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</si>
  <si>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</si>
  <si>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</si>
  <si>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</si>
  <si>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</si>
  <si>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</si>
  <si>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</si>
  <si>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</si>
  <si>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</si>
  <si>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</si>
  <si>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</si>
  <si>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</si>
  <si>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</si>
  <si>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</si>
  <si>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</si>
  <si>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</si>
  <si>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</si>
  <si>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</si>
  <si>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</si>
  <si>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</si>
  <si>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</si>
  <si>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</si>
  <si>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</si>
  <si>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</si>
  <si>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</si>
  <si>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</si>
  <si>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</si>
  <si>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</si>
  <si>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</si>
  <si>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</si>
  <si>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</si>
  <si>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</si>
  <si>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</si>
  <si>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</si>
  <si>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</si>
  <si>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</si>
  <si>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</si>
  <si>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</si>
  <si>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</si>
  <si>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</si>
  <si>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</si>
  <si>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</si>
  <si>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</si>
  <si>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</si>
  <si>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</si>
  <si>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</si>
  <si>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</si>
  <si>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</si>
  <si>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</si>
  <si>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</si>
  <si>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</si>
  <si>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</si>
  <si>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</si>
  <si>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</si>
  <si>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</si>
  <si>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</si>
  <si>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</si>
  <si>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</si>
  <si>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</si>
  <si>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</si>
  <si>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</si>
  <si>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</si>
  <si>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</si>
  <si>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</si>
  <si>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</si>
  <si>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</si>
  <si>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</si>
  <si>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</si>
  <si>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</si>
  <si>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</si>
  <si>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</si>
  <si>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</si>
  <si>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</si>
  <si>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</si>
  <si>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</si>
  <si>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</si>
  <si>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</si>
  <si>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</si>
  <si>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</si>
  <si>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</si>
  <si>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</si>
  <si>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</si>
  <si>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</si>
  <si>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</si>
  <si>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</si>
  <si>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</si>
  <si>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</si>
  <si>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</si>
  <si>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</si>
  <si>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</si>
  <si>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</si>
  <si>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</si>
  <si>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</si>
  <si>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</si>
  <si>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</si>
  <si>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</si>
  <si>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</si>
  <si>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</si>
  <si>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</si>
  <si>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</si>
  <si>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</si>
  <si>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</si>
  <si>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</si>
  <si>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</si>
  <si>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</si>
  <si>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</si>
  <si>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</si>
  <si>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</si>
  <si>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</si>
  <si>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</si>
  <si>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</si>
  <si>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</si>
  <si>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</si>
  <si>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</si>
  <si>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</si>
  <si>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</si>
  <si>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</si>
  <si>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</si>
  <si>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</si>
  <si>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</si>
  <si>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</si>
  <si>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</si>
  <si>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</si>
  <si>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</si>
  <si>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</si>
  <si>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</si>
  <si>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</si>
  <si>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</si>
  <si>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</si>
  <si>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</si>
  <si>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</si>
  <si>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</si>
  <si>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</si>
  <si>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</si>
  <si>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</si>
  <si>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</si>
  <si>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</si>
  <si>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</si>
  <si>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</si>
  <si>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</si>
  <si>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</si>
  <si>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</si>
  <si>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</si>
  <si>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</si>
  <si>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</si>
  <si>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</si>
  <si>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</si>
  <si>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</si>
  <si>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</si>
  <si>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</si>
  <si>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</si>
  <si>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</si>
  <si>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</si>
  <si>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</si>
  <si>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</si>
  <si>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</si>
  <si>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</si>
  <si>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</si>
  <si>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</si>
  <si>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</si>
  <si>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</si>
  <si>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</si>
  <si>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</si>
  <si>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</si>
  <si>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</si>
  <si>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</si>
  <si>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</si>
  <si>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</si>
  <si>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</si>
  <si>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</si>
  <si>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</si>
  <si>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</si>
  <si>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</si>
  <si>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</si>
  <si>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</si>
  <si>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</si>
  <si>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</si>
  <si>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</si>
  <si>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</si>
  <si>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</si>
  <si>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</si>
  <si>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</si>
  <si>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</si>
  <si>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</si>
  <si>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</si>
  <si>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</si>
  <si>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</si>
  <si>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</si>
  <si>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</si>
  <si>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</si>
  <si>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</si>
  <si>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</si>
  <si>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</si>
  <si>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</si>
  <si>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</si>
  <si>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</si>
  <si>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</si>
  <si>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</si>
  <si>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</si>
  <si>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</si>
  <si>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</si>
  <si>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</si>
  <si>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</si>
  <si>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</si>
  <si>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</si>
  <si>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</si>
  <si>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</si>
  <si>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</si>
  <si>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</si>
  <si>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</si>
  <si>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</si>
  <si>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</si>
  <si>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</si>
  <si>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</si>
  <si>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</si>
  <si>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</si>
  <si>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</si>
  <si>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</si>
  <si>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</si>
  <si>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</si>
  <si>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</si>
  <si>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</si>
  <si>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</si>
  <si>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</si>
  <si>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</si>
  <si>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</si>
  <si>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</si>
  <si>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</si>
  <si>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</si>
  <si>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</si>
  <si>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</si>
  <si>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</si>
  <si>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</si>
  <si>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</si>
  <si>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</si>
  <si>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</si>
  <si>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</si>
  <si>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</si>
  <si>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</si>
  <si>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</si>
  <si>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</si>
  <si>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</si>
  <si>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</si>
  <si>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</si>
  <si>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</si>
  <si>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</si>
  <si>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</si>
  <si>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</si>
  <si>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</si>
  <si>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</si>
  <si>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</si>
  <si>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</si>
  <si>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</si>
  <si>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</si>
  <si>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</si>
  <si>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</si>
  <si>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</si>
  <si>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</si>
  <si>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</si>
  <si>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</si>
  <si>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</si>
  <si>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</si>
  <si>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</si>
  <si>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</si>
  <si>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</si>
  <si>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</si>
  <si>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</si>
  <si>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</si>
  <si>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</si>
  <si>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</si>
  <si>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</si>
  <si>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</si>
  <si>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</si>
  <si>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</si>
  <si>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</si>
  <si>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</si>
  <si>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</si>
  <si>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</si>
  <si>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</si>
  <si>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</si>
  <si>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</si>
  <si>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</si>
  <si>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</si>
  <si>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</si>
  <si>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</si>
  <si>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</si>
  <si>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</si>
  <si>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</si>
  <si>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</si>
  <si>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</si>
  <si>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</si>
  <si>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</si>
  <si>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</si>
  <si>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</si>
  <si>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</si>
  <si>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</si>
  <si>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</si>
  <si>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</si>
  <si>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</si>
  <si>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</si>
  <si>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</si>
  <si>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</si>
  <si>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</si>
  <si>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</si>
  <si>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</si>
  <si>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</si>
  <si>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</si>
  <si>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</si>
  <si>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</si>
  <si>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</si>
  <si>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</si>
  <si>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</si>
  <si>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</si>
  <si>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</si>
  <si>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</si>
  <si>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</si>
  <si>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</si>
  <si>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</si>
  <si>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</si>
  <si>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</si>
  <si>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</si>
  <si>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</si>
  <si>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</si>
  <si>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</si>
  <si>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</si>
  <si>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</si>
  <si>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</si>
  <si>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</si>
  <si>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</si>
  <si>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</si>
  <si>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</si>
  <si>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</si>
  <si>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</si>
  <si>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</si>
  <si>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</si>
  <si>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</si>
  <si>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</si>
  <si>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</si>
  <si>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</si>
  <si>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</si>
  <si>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</si>
  <si>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</si>
  <si>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</si>
  <si>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</si>
  <si>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</si>
  <si>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</si>
  <si>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</si>
  <si>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</si>
  <si>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</si>
  <si>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</si>
  <si>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</si>
  <si>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</si>
  <si>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</si>
  <si>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</si>
  <si>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</si>
  <si>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</si>
  <si>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</si>
  <si>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</si>
  <si>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</si>
  <si>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</si>
  <si>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</si>
  <si>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</si>
  <si>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</si>
  <si>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</si>
  <si>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</si>
  <si>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</si>
  <si>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</si>
  <si>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</si>
  <si>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</si>
  <si>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</si>
  <si>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</si>
  <si>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</si>
  <si>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</si>
  <si>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</si>
  <si>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</si>
  <si>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</si>
  <si>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</si>
  <si>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</si>
  <si>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</si>
  <si>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</si>
  <si>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</si>
  <si>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</si>
  <si>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</si>
  <si>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</si>
  <si>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</si>
  <si>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</si>
  <si>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</si>
  <si>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</si>
  <si>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</si>
  <si>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</si>
  <si>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</si>
  <si>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</si>
  <si>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</si>
  <si>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</si>
  <si>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</si>
  <si>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</si>
  <si>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</si>
  <si>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</si>
  <si>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</si>
  <si>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</si>
  <si>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</si>
  <si>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</si>
  <si>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</si>
  <si>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</si>
  <si>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</si>
  <si>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</si>
  <si>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</si>
  <si>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</si>
  <si>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</si>
  <si>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</si>
  <si>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</si>
  <si>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</si>
  <si>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</si>
  <si>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</si>
  <si>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</si>
  <si>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</si>
  <si>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</si>
  <si>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</si>
  <si>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</si>
  <si>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</si>
  <si>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</si>
  <si>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</si>
  <si>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</si>
  <si>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</si>
  <si>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</si>
  <si>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</si>
  <si>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</si>
  <si>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</si>
  <si>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</si>
  <si>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</si>
  <si>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</si>
  <si>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</si>
  <si>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</si>
  <si>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</si>
  <si>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</si>
  <si>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</si>
  <si>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</si>
  <si>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</si>
  <si>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</si>
  <si>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</si>
  <si>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</si>
  <si>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</si>
  <si>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</si>
  <si>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</si>
  <si>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</si>
  <si>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</si>
  <si>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</si>
  <si>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</si>
  <si>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</si>
  <si>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</si>
  <si>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</si>
  <si>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</si>
  <si>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</si>
  <si>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</si>
  <si>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</si>
  <si>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</si>
  <si>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</si>
  <si>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</si>
  <si>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</si>
  <si>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</si>
  <si>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</si>
  <si>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</si>
  <si>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</si>
  <si>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</si>
  <si>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</si>
  <si>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</si>
  <si>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</si>
  <si>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</si>
  <si>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</si>
  <si>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</si>
  <si>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</si>
  <si>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</si>
  <si>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</si>
  <si>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</si>
  <si>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</si>
  <si>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</si>
  <si>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</si>
  <si>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</si>
  <si>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</si>
  <si>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</si>
  <si>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</si>
  <si>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</si>
  <si>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</si>
  <si>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</si>
  <si>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</si>
  <si>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</si>
  <si>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</si>
  <si>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</si>
  <si>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</si>
  <si>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</si>
  <si>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</si>
  <si>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</si>
  <si>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</si>
  <si>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</si>
  <si>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</si>
  <si>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</si>
  <si>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</si>
  <si>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</si>
  <si>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</si>
  <si>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</si>
  <si>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</si>
  <si>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</si>
  <si>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</si>
  <si>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</si>
  <si>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</si>
  <si>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</si>
  <si>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</si>
  <si>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</si>
  <si>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</si>
  <si>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</si>
  <si>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</si>
  <si>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</si>
  <si>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</si>
  <si>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</si>
  <si>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</si>
  <si>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</si>
  <si>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</si>
  <si>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</si>
  <si>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</si>
  <si>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</si>
  <si>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</si>
  <si>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</si>
  <si>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</si>
  <si>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</si>
  <si>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</si>
  <si>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</si>
  <si>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</si>
  <si>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</si>
  <si>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</si>
  <si>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</si>
  <si>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</si>
  <si>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</si>
  <si>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</si>
  <si>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</si>
  <si>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</si>
  <si>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</si>
  <si>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</si>
  <si>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</si>
  <si>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</si>
  <si>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</si>
  <si>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</si>
  <si>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</si>
  <si>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</si>
  <si>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</si>
  <si>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</si>
  <si>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</si>
  <si>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</si>
  <si>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</si>
  <si>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</si>
  <si>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</si>
  <si>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</si>
  <si>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</si>
  <si>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</si>
  <si>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</si>
  <si>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</si>
  <si>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</si>
  <si>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</si>
  <si>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</si>
  <si>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</si>
  <si>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</si>
  <si>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</si>
  <si>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</si>
  <si>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</si>
  <si>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</si>
  <si>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</si>
  <si>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</si>
  <si>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</si>
  <si>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</si>
  <si>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</si>
  <si>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</si>
  <si>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</si>
  <si>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</si>
  <si>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</si>
  <si>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</si>
  <si>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</si>
  <si>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</si>
  <si>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</si>
  <si>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</si>
  <si>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</si>
  <si>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</si>
  <si>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</si>
  <si>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</si>
  <si>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</si>
  <si>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</si>
  <si>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</si>
  <si>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</si>
  <si>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</si>
  <si>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</si>
  <si>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</si>
  <si>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</si>
  <si>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</si>
  <si>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</si>
  <si>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</si>
  <si>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</si>
  <si>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</si>
  <si>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</si>
  <si>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</si>
  <si>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</si>
  <si>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</si>
  <si>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</si>
  <si>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</si>
  <si>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</si>
  <si>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</si>
  <si>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</si>
  <si>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</si>
  <si>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</si>
  <si>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</si>
  <si>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</si>
  <si>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</si>
  <si>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</si>
  <si>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</si>
  <si>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</si>
  <si>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</si>
  <si>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</si>
  <si>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</si>
  <si>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</si>
  <si>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</si>
  <si>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</si>
  <si>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</si>
  <si>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</si>
  <si>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</si>
  <si>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</si>
  <si>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</si>
  <si>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</si>
  <si>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</si>
  <si>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</si>
  <si>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</si>
  <si>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</si>
  <si>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</si>
  <si>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</si>
  <si>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</si>
  <si>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</si>
  <si>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</si>
  <si>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</si>
  <si>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</si>
  <si>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</si>
  <si>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</si>
  <si>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</si>
  <si>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</si>
  <si>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</si>
  <si>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</si>
  <si>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</si>
  <si>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</si>
  <si>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</si>
  <si>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</si>
  <si>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</si>
  <si>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</si>
  <si>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</si>
  <si>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</si>
  <si>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</si>
  <si>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</si>
  <si>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</si>
  <si>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</si>
  <si>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</si>
  <si>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</si>
  <si>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</si>
  <si>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</si>
  <si>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</si>
  <si>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</si>
  <si>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</si>
  <si>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</si>
  <si>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</si>
  <si>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</si>
  <si>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</si>
  <si>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</si>
  <si>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</si>
  <si>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</si>
  <si>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</si>
  <si>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</si>
  <si>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</si>
  <si>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</si>
  <si>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</si>
  <si>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</si>
  <si>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</si>
  <si>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</si>
  <si>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</si>
  <si>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</si>
  <si>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</si>
  <si>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</si>
  <si>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</si>
  <si>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</si>
  <si>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</si>
  <si>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</si>
  <si>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</si>
  <si>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</si>
  <si>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</si>
  <si>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</si>
  <si>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</si>
  <si>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</si>
  <si>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</si>
  <si>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</si>
  <si>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</si>
  <si>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</si>
  <si>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</si>
  <si>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</si>
  <si>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</si>
  <si>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</si>
  <si>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</si>
  <si>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</si>
  <si>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</si>
  <si>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</si>
  <si>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</si>
  <si>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</si>
  <si>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</si>
  <si>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</si>
  <si>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</si>
  <si>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</si>
  <si>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</si>
  <si>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</si>
  <si>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</si>
  <si>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</si>
  <si>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</si>
  <si>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</si>
  <si>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</si>
  <si>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</si>
  <si>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</si>
  <si>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</si>
  <si>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</si>
  <si>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</si>
  <si>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</si>
  <si>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</si>
  <si>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</si>
  <si>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</si>
  <si>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</si>
  <si>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</si>
  <si>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</si>
  <si>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</si>
  <si>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</si>
  <si>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</si>
  <si>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</si>
  <si>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</si>
  <si>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</si>
  <si>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</si>
  <si>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</si>
  <si>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</si>
  <si>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</si>
  <si>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</si>
  <si>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</si>
  <si>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</si>
  <si>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</si>
  <si>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</si>
  <si>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</si>
  <si>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</si>
  <si>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</si>
  <si>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</si>
  <si>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</si>
  <si>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</si>
  <si>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</si>
  <si>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</si>
  <si>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</si>
  <si>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</si>
  <si>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</si>
  <si>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</si>
  <si>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</si>
  <si>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</si>
  <si>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</si>
  <si>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</si>
  <si>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</si>
  <si>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</si>
  <si>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</si>
  <si>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</si>
  <si>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</si>
  <si>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</si>
  <si>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</si>
  <si>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</si>
  <si>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</si>
  <si>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</si>
  <si>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</si>
  <si>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</si>
  <si>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</si>
  <si>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</si>
  <si>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</si>
  <si>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</si>
  <si>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</si>
  <si>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</si>
  <si>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</si>
  <si>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</si>
  <si>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</si>
  <si>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</si>
  <si>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</si>
  <si>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</si>
  <si>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</si>
  <si>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</si>
  <si>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</si>
  <si>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</si>
  <si>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</si>
  <si>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</si>
  <si>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</si>
  <si>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</si>
  <si>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</si>
  <si>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</si>
  <si>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</si>
  <si>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</si>
  <si>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</si>
  <si>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</si>
  <si>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</si>
  <si>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</si>
  <si>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</si>
  <si>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</si>
  <si>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</si>
  <si>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</si>
  <si>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</si>
  <si>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</si>
  <si>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</si>
  <si>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</si>
  <si>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</si>
  <si>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</si>
  <si>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</si>
  <si>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</si>
  <si>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</si>
  <si>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</si>
  <si>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</si>
  <si>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</si>
  <si>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</si>
  <si>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</si>
  <si>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</si>
  <si>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</si>
  <si>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</si>
  <si>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</si>
  <si>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</si>
  <si>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</si>
  <si>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</si>
  <si>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</si>
  <si>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</si>
  <si>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</si>
  <si>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</si>
  <si>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</si>
  <si>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</si>
  <si>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</si>
  <si>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</si>
  <si>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</si>
  <si>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</si>
  <si>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</si>
  <si>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</si>
  <si>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</si>
  <si>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</si>
  <si>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</si>
  <si>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</si>
  <si>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</si>
  <si>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</si>
  <si>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</si>
  <si>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</si>
  <si>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</si>
  <si>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</si>
  <si>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</si>
  <si>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</si>
  <si>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</si>
  <si>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</si>
  <si>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</si>
  <si>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</si>
  <si>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</si>
  <si>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</si>
  <si>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</si>
  <si>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</si>
  <si>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</si>
  <si>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</si>
  <si>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</si>
  <si>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</si>
  <si>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</si>
  <si>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</si>
  <si>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</si>
  <si>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</si>
  <si>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</si>
  <si>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</si>
  <si>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</si>
  <si>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</si>
  <si>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</si>
  <si>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</si>
  <si>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</si>
  <si>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</si>
  <si>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</si>
  <si>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</si>
  <si>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</si>
  <si>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</si>
  <si>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</si>
  <si>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</si>
  <si>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</si>
  <si>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</si>
  <si>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</si>
  <si>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</si>
  <si>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</si>
  <si>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</si>
  <si>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</si>
  <si>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</si>
  <si>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</si>
  <si>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</si>
  <si>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</si>
  <si>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</si>
  <si>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</si>
  <si>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</si>
  <si>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</si>
  <si>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</si>
  <si>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</si>
  <si>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</si>
  <si>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</si>
  <si>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</si>
  <si>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</si>
  <si>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</si>
  <si>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</si>
  <si>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</si>
  <si>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</si>
  <si>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</si>
  <si>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</si>
  <si>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</si>
  <si>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</si>
  <si>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</si>
  <si>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</si>
  <si>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</si>
  <si>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</si>
  <si>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</si>
  <si>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</si>
  <si>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</si>
  <si>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</si>
  <si>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</si>
  <si>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</si>
  <si>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</si>
  <si>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</si>
  <si>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</si>
  <si>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</si>
  <si>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</si>
  <si>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</si>
  <si>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</si>
  <si>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</si>
  <si>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</si>
  <si>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</si>
  <si>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</si>
  <si>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</si>
  <si>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</si>
  <si>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</si>
  <si>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</si>
  <si>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</si>
  <si>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</si>
  <si>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</si>
  <si>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</si>
  <si>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</si>
  <si>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</si>
  <si>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</si>
  <si>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</si>
  <si>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</si>
  <si>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</si>
  <si>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</si>
  <si>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</si>
  <si>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</si>
  <si>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</si>
  <si>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</si>
  <si>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</si>
  <si>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</si>
  <si>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</si>
  <si>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</si>
  <si>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</si>
  <si>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</si>
  <si>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</si>
  <si>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</si>
  <si>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</si>
  <si>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</si>
  <si>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</si>
  <si>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</si>
  <si>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</si>
  <si>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</si>
  <si>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</si>
  <si>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</si>
  <si>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</si>
  <si>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</si>
  <si>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</si>
  <si>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</si>
  <si>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</si>
  <si>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</si>
  <si>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</si>
  <si>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</si>
  <si>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</si>
  <si>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</si>
  <si>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</si>
  <si>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</si>
  <si>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</si>
  <si>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</si>
  <si>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</si>
  <si>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</si>
  <si>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</si>
  <si>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</si>
  <si>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</si>
  <si>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</si>
  <si>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</si>
  <si>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</si>
  <si>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</si>
  <si>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</si>
  <si>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</si>
  <si>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</si>
  <si>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</si>
  <si>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</si>
  <si>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</si>
  <si>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</si>
  <si>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</si>
  <si>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</si>
  <si>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</si>
  <si>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</si>
  <si>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</si>
  <si>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</si>
  <si>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</si>
  <si>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</si>
  <si>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</si>
  <si>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</si>
  <si>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</si>
  <si>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</si>
  <si>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</si>
  <si>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</si>
  <si>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</si>
  <si>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</si>
  <si>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</si>
  <si>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</si>
  <si>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</si>
  <si>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</si>
  <si>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</si>
  <si>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</si>
  <si>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</si>
  <si>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</si>
  <si>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</si>
  <si>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</si>
  <si>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</si>
  <si>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</si>
  <si>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</si>
  <si>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</si>
  <si>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</si>
  <si>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</si>
  <si>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</si>
  <si>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</si>
  <si>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</si>
  <si>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</si>
  <si>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</si>
  <si>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</si>
  <si>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</si>
  <si>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</si>
  <si>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</si>
  <si>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</si>
  <si>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</si>
  <si>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</si>
  <si>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</si>
  <si>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</si>
  <si>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</si>
  <si>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</si>
  <si>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</si>
  <si>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</si>
  <si>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</si>
  <si>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</si>
  <si>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</si>
  <si>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</si>
  <si>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</si>
  <si>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</si>
  <si>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</si>
  <si>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</si>
  <si>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</si>
  <si>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</si>
  <si>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</si>
  <si>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</si>
  <si>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</si>
  <si>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</si>
  <si>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</si>
  <si>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</si>
  <si>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</si>
  <si>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</si>
  <si>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</si>
  <si>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</si>
  <si>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</si>
  <si>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</si>
  <si>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</si>
  <si>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</si>
  <si>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</si>
  <si>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</si>
  <si>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</si>
  <si>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</si>
  <si>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</si>
  <si>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</si>
  <si>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</si>
  <si>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</si>
  <si>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</si>
  <si>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</si>
  <si>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</si>
  <si>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</si>
  <si>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</si>
  <si>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</si>
  <si>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</si>
  <si>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</si>
  <si>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</si>
  <si>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</si>
  <si>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</si>
  <si>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</si>
  <si>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</si>
  <si>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</si>
  <si>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</si>
  <si>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</si>
  <si>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</si>
  <si>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</si>
  <si>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</si>
  <si>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</si>
  <si>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</si>
  <si>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</si>
  <si>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</si>
  <si>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</si>
  <si>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</si>
  <si>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</si>
  <si>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</si>
  <si>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</si>
  <si>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</si>
  <si>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</si>
  <si>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</si>
  <si>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</si>
  <si>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</si>
  <si>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</si>
  <si>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</si>
  <si>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</si>
  <si>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</si>
  <si>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</si>
  <si>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</si>
  <si>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</si>
  <si>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</si>
  <si>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</si>
  <si>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</si>
  <si>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</si>
  <si>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</si>
  <si>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</si>
  <si>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</si>
  <si>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</si>
  <si>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</si>
  <si>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</si>
  <si>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</si>
  <si>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</si>
  <si>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</si>
  <si>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</si>
  <si>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</si>
  <si>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</si>
  <si>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</si>
  <si>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</si>
  <si>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</si>
  <si>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</si>
  <si>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</si>
  <si>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</si>
  <si>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</si>
  <si>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</si>
  <si>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</si>
  <si>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</si>
  <si>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</si>
  <si>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</si>
  <si>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</si>
  <si>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</si>
  <si>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</si>
  <si>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</si>
  <si>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</si>
  <si>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</si>
  <si>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</si>
  <si>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</si>
  <si>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</si>
  <si>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</si>
  <si>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</si>
  <si>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</si>
  <si>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</si>
  <si>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</si>
  <si>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</si>
  <si>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</si>
  <si>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</si>
  <si>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</si>
  <si>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</si>
  <si>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</si>
  <si>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</si>
  <si>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</si>
  <si>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</si>
  <si>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</si>
  <si>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</si>
  <si>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</si>
  <si>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</si>
  <si>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</si>
  <si>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</si>
  <si>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</si>
  <si>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</si>
  <si>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</si>
  <si>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</si>
  <si>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</si>
  <si>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</si>
  <si>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</si>
  <si>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</si>
  <si>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</si>
  <si>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</si>
  <si>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</si>
  <si>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</si>
  <si>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</si>
  <si>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</si>
  <si>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</si>
  <si>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</si>
  <si>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</si>
  <si>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</si>
  <si>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</si>
  <si>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</si>
  <si>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</si>
  <si>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</si>
  <si>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</si>
  <si>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</si>
  <si>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</si>
  <si>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</si>
  <si>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</si>
  <si>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</si>
  <si>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</si>
  <si>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</si>
  <si>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</si>
  <si>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</si>
  <si>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</si>
  <si>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</si>
  <si>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</si>
  <si>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</si>
  <si>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</si>
  <si>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</si>
  <si>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</si>
  <si>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</si>
  <si>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</si>
  <si>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</si>
  <si>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</si>
  <si>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</si>
  <si>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</si>
  <si>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</si>
  <si>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</si>
  <si>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</si>
  <si>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</si>
  <si>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</si>
  <si>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</si>
  <si>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</si>
  <si>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</si>
  <si>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</si>
  <si>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</si>
  <si>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</si>
  <si>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</si>
  <si>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</si>
  <si>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</si>
  <si>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</si>
  <si>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</si>
  <si>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</si>
  <si>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</si>
  <si>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</si>
  <si>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</si>
  <si>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</si>
  <si>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</si>
  <si>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</si>
  <si>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</si>
  <si>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</si>
  <si>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</si>
  <si>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</si>
  <si>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</si>
  <si>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</si>
  <si>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</si>
  <si>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</si>
  <si>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</si>
  <si>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</si>
  <si>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</si>
  <si>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</si>
  <si>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</si>
  <si>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</si>
  <si>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</si>
  <si>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</si>
  <si>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</si>
  <si>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</si>
  <si>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</si>
  <si>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</si>
  <si>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</si>
  <si>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</si>
  <si>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</si>
  <si>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</si>
  <si>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</si>
  <si>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</si>
  <si>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</si>
  <si>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</si>
  <si>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</si>
  <si>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</si>
  <si>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</si>
  <si>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</si>
  <si>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</si>
  <si>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</si>
  <si>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</si>
  <si>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</si>
  <si>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</si>
  <si>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</si>
  <si>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</si>
  <si>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</si>
  <si>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</si>
  <si>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</si>
  <si>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</si>
  <si>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</si>
  <si>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</si>
  <si>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</si>
  <si>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</si>
  <si>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</si>
  <si>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</si>
  <si>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</si>
  <si>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</si>
  <si>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</si>
  <si>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</si>
  <si>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</si>
  <si>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</si>
  <si>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</si>
  <si>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</si>
  <si>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</si>
  <si>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</si>
  <si>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</si>
  <si>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</si>
  <si>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</si>
  <si>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</si>
  <si>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</si>
  <si>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</si>
  <si>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</si>
  <si>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</si>
  <si>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</si>
  <si>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</si>
  <si>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</si>
  <si>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</si>
  <si>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</si>
  <si>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</si>
  <si>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</si>
  <si>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</si>
  <si>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</si>
  <si>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</si>
  <si>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</si>
  <si>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</si>
  <si>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</si>
  <si>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</si>
  <si>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</si>
  <si>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</si>
  <si>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</si>
  <si>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</si>
  <si>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</si>
  <si>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</si>
  <si>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</si>
  <si>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</si>
  <si>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</si>
  <si>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</si>
  <si>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</si>
  <si>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</si>
  <si>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</si>
  <si>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</si>
  <si>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</si>
  <si>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</si>
  <si>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</si>
  <si>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</si>
  <si>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</si>
  <si>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</si>
  <si>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</si>
  <si>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</si>
  <si>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</si>
  <si>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</si>
  <si>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</si>
  <si>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</si>
  <si>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</si>
  <si>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</si>
  <si>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</si>
  <si>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</si>
  <si>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</si>
  <si>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</si>
  <si>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</si>
  <si>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</si>
  <si>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</si>
  <si>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</si>
  <si>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</si>
  <si>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</si>
  <si>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</si>
  <si>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</si>
  <si>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</si>
  <si>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</si>
  <si>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</si>
  <si>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</si>
  <si>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</si>
  <si>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</si>
  <si>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</si>
  <si>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</si>
  <si>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</si>
  <si>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</si>
  <si>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</si>
  <si>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</si>
  <si>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</si>
  <si>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</si>
  <si>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</si>
  <si>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</si>
  <si>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</si>
  <si>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</si>
  <si>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</si>
  <si>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</si>
  <si>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</si>
  <si>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</si>
  <si>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</si>
  <si>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</si>
  <si>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</si>
  <si>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</si>
  <si>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</si>
  <si>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</si>
  <si>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</si>
  <si>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</si>
  <si>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</si>
  <si>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</si>
  <si>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</si>
  <si>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</si>
  <si>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</si>
  <si>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</si>
  <si>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</si>
  <si>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</si>
  <si>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</si>
  <si>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</si>
  <si>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</si>
  <si>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</si>
  <si>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</si>
  <si>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</si>
  <si>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</si>
  <si>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</si>
  <si>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</si>
  <si>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</si>
  <si>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</si>
  <si>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</si>
  <si>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</si>
  <si>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</si>
  <si>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</si>
  <si>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</si>
  <si>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</si>
  <si>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</si>
  <si>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</si>
  <si>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</si>
  <si>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</si>
  <si>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</si>
  <si>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</si>
  <si>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</si>
  <si>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</si>
  <si>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</si>
  <si>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</si>
  <si>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</si>
  <si>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</si>
  <si>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</si>
  <si>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</si>
  <si>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</si>
  <si>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</si>
  <si>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</si>
  <si>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</si>
  <si>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</si>
  <si>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</si>
  <si>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</si>
  <si>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</si>
  <si>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</si>
  <si>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</si>
  <si>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</si>
  <si>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</si>
  <si>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</si>
  <si>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</si>
  <si>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</si>
  <si>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</si>
  <si>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</si>
  <si>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</si>
  <si>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</si>
  <si>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</si>
  <si>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</si>
  <si>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</si>
  <si>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</si>
  <si>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</si>
  <si>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</si>
  <si>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</si>
  <si>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</si>
  <si>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</si>
  <si>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</si>
  <si>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</si>
  <si>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</si>
  <si>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</si>
  <si>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</si>
  <si>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</si>
  <si>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</si>
  <si>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</si>
  <si>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</si>
  <si>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</si>
  <si>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</si>
  <si>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</si>
  <si>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</si>
  <si>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</si>
  <si>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</si>
  <si>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</si>
  <si>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</si>
  <si>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</si>
  <si>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</si>
  <si>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</si>
  <si>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</si>
  <si>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</si>
  <si>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</si>
  <si>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</si>
  <si>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</si>
  <si>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</si>
  <si>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</si>
  <si>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</si>
  <si>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</si>
  <si>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</si>
  <si>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</si>
  <si>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</si>
  <si>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</si>
  <si>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</si>
  <si>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</si>
  <si>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</si>
  <si>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</si>
  <si>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</si>
  <si>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</si>
  <si>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</si>
  <si>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</si>
  <si>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</si>
  <si>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</si>
  <si>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</si>
  <si>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</si>
  <si>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</si>
  <si>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</si>
  <si>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</si>
  <si>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</si>
  <si>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</si>
  <si>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</si>
  <si>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</si>
  <si>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</si>
  <si>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</si>
  <si>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</si>
  <si>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</si>
  <si>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</si>
  <si>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</si>
  <si>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</si>
  <si>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</si>
  <si>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</si>
  <si>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</si>
  <si>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</si>
  <si>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</si>
  <si>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</si>
  <si>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</si>
  <si>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</si>
  <si>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</si>
  <si>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</si>
  <si>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</si>
  <si>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</si>
  <si>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</si>
  <si>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</si>
  <si>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</si>
  <si>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</si>
  <si>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</si>
  <si>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</si>
  <si>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</si>
  <si>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</si>
  <si>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</si>
  <si>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</si>
  <si>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</si>
  <si>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</si>
  <si>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</si>
  <si>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</si>
  <si>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</si>
  <si>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</si>
  <si>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</si>
  <si>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</si>
  <si>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</si>
  <si>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</si>
  <si>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</si>
  <si>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</si>
  <si>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</si>
  <si>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</si>
  <si>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</si>
  <si>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</si>
  <si>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</si>
  <si>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</si>
  <si>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</si>
  <si>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</si>
  <si>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</si>
  <si>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</si>
  <si>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</si>
  <si>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</si>
  <si>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</si>
  <si>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</si>
  <si>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</si>
  <si>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</si>
  <si>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</si>
  <si>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</si>
  <si>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</si>
  <si>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</si>
  <si>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</si>
  <si>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</si>
  <si>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</si>
  <si>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</si>
  <si>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</si>
  <si>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</si>
  <si>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</si>
  <si>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</si>
  <si>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</si>
  <si>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</si>
  <si>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</si>
  <si>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</si>
  <si>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</si>
  <si>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</si>
  <si>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</si>
  <si>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</si>
  <si>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</si>
  <si>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</si>
  <si>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</si>
  <si>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</si>
  <si>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</si>
  <si>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</si>
  <si>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</si>
  <si>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</si>
  <si>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</si>
  <si>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</si>
  <si>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</si>
  <si>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</si>
  <si>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</si>
  <si>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</si>
  <si>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</si>
  <si>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</si>
  <si>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</si>
  <si>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</si>
  <si>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</si>
  <si>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</si>
  <si>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</si>
  <si>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</si>
  <si>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</si>
  <si>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</si>
  <si>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</si>
  <si>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</si>
  <si>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</si>
  <si>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</si>
  <si>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</si>
  <si>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</si>
  <si>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</si>
  <si>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</si>
  <si>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</si>
  <si>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</si>
  <si>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</si>
  <si>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</si>
  <si>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</si>
  <si>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</si>
  <si>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</si>
  <si>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</si>
  <si>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</si>
  <si>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</si>
  <si>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</si>
  <si>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</si>
  <si>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</si>
  <si>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</si>
  <si>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</si>
  <si>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</si>
  <si>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</si>
  <si>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</si>
  <si>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</si>
  <si>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</si>
  <si>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</si>
  <si>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</si>
  <si>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</si>
  <si>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</si>
  <si>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</si>
  <si>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</si>
  <si>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</si>
  <si>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</si>
  <si>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</si>
  <si>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</si>
  <si>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</si>
  <si>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</si>
  <si>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</si>
  <si>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</si>
  <si>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</si>
  <si>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</si>
  <si>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</si>
  <si>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</si>
  <si>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</si>
  <si>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</si>
  <si>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</si>
  <si>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</si>
  <si>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</si>
  <si>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</si>
  <si>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</si>
  <si>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</si>
  <si>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</si>
  <si>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</si>
  <si>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</si>
  <si>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</si>
  <si>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</si>
  <si>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</si>
  <si>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</si>
  <si>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</si>
  <si>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</si>
  <si>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</si>
  <si>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</si>
  <si>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</si>
  <si>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</si>
  <si>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</si>
  <si>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</si>
  <si>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</si>
  <si>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</si>
  <si>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</si>
  <si>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</si>
  <si>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</si>
  <si>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</si>
  <si>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</si>
  <si>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</si>
  <si>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</si>
  <si>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</si>
  <si>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</si>
  <si>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</si>
  <si>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</si>
  <si>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</si>
  <si>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</si>
  <si>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</si>
  <si>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</si>
  <si>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</si>
  <si>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</si>
  <si>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</si>
  <si>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</si>
  <si>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</si>
  <si>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</si>
  <si>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</si>
  <si>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</si>
  <si>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</si>
  <si>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</si>
  <si>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</si>
  <si>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</si>
  <si>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</si>
  <si>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</si>
  <si>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</si>
  <si>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</si>
  <si>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</si>
  <si>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</si>
  <si>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</si>
  <si>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</si>
  <si>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</si>
  <si>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</si>
  <si>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</si>
  <si>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</si>
  <si>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</si>
  <si>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</si>
  <si>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</si>
  <si>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</si>
  <si>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</si>
  <si>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</si>
  <si>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</si>
  <si>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</si>
  <si>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</si>
  <si>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</si>
  <si>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</si>
  <si>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</si>
  <si>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</si>
  <si>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</si>
  <si>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</si>
  <si>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</si>
  <si>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</si>
  <si>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</si>
  <si>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</si>
  <si>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</si>
  <si>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</si>
  <si>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</si>
  <si>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</si>
  <si>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</si>
  <si>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</si>
  <si>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</si>
  <si>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</si>
  <si>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</si>
  <si>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</si>
  <si>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</si>
  <si>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</si>
  <si>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</si>
  <si>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</si>
  <si>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</si>
  <si>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</si>
  <si>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</si>
  <si>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</si>
  <si>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پارس 5077 تا 3680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</si>
  <si>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</si>
  <si>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</si>
  <si>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</si>
  <si>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</si>
  <si>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</si>
  <si>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</si>
  <si>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</si>
  <si>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</si>
  <si>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</si>
  <si>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</si>
  <si>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</si>
  <si>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</si>
  <si>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</si>
  <si>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</si>
  <si>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</si>
  <si>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</si>
  <si>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</si>
  <si>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</si>
  <si>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</si>
  <si>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</si>
  <si>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نطزین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</si>
  <si>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</si>
  <si>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</si>
  <si>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</si>
  <si>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</si>
  <si>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</si>
  <si>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</si>
  <si>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</si>
  <si>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</si>
  <si>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</si>
  <si>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</si>
  <si>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</si>
  <si>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</si>
  <si>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</si>
  <si>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</si>
  <si>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</si>
  <si>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</si>
  <si>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</si>
  <si>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</si>
  <si>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</si>
  <si>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</si>
  <si>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</si>
  <si>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</si>
  <si>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</si>
  <si>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</si>
  <si>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</si>
  <si>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</si>
  <si>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</si>
  <si>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</si>
  <si>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</si>
  <si>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</si>
  <si>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</si>
  <si>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</si>
  <si>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</si>
  <si>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</si>
  <si>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</si>
  <si>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</si>
  <si>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</si>
  <si>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</si>
  <si>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</si>
  <si>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</si>
  <si>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وغدیر 31230 تا 185.1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</si>
  <si>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</si>
  <si>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</si>
  <si>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</si>
  <si>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</si>
  <si>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</si>
  <si>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</si>
  <si>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 xml:space="preserve">حساب بانک ملی 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</si>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</sst>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37" workbookViewId="0">
      <selection activeCell="L58" sqref="L58"/>
    </sheetView>
  </sheetViews>
  <sheetFormatPr defaultRowHeight="1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4084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4081</v>
      </c>
      <c r="B3" s="18">
        <v>3000000</v>
      </c>
      <c r="C3" s="18">
        <v>0</v>
      </c>
      <c r="D3" s="121">
        <f t="shared" ref="D3:D22" si="0">B3-C3</f>
        <v>3000000</v>
      </c>
      <c r="E3" s="20" t="s">
        <v>4083</v>
      </c>
      <c r="F3" s="100">
        <v>30</v>
      </c>
      <c r="G3" s="100">
        <f t="shared" ref="G3:G22" si="1">B3*F3</f>
        <v>90000000</v>
      </c>
      <c r="H3" s="100">
        <f t="shared" ref="H3:H22" si="2">C3*F3</f>
        <v>0</v>
      </c>
      <c r="I3" s="100">
        <f t="shared" ref="I3:I22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4092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4091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4091</v>
      </c>
      <c r="B6" s="18">
        <v>-33377</v>
      </c>
      <c r="C6" s="18">
        <v>0</v>
      </c>
      <c r="D6" s="117">
        <f t="shared" si="0"/>
        <v>-33377</v>
      </c>
      <c r="E6" s="19" t="s">
        <v>4095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4124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4124</v>
      </c>
      <c r="B8" s="18">
        <v>18000000</v>
      </c>
      <c r="C8" s="18">
        <v>0</v>
      </c>
      <c r="D8" s="117">
        <f t="shared" si="0"/>
        <v>18000000</v>
      </c>
      <c r="E8" s="19" t="s">
        <v>4125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4124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4124</v>
      </c>
      <c r="B10" s="18">
        <v>-11600</v>
      </c>
      <c r="C10" s="18">
        <v>0</v>
      </c>
      <c r="D10" s="117">
        <f t="shared" si="0"/>
        <v>-11600</v>
      </c>
      <c r="E10" s="19" t="s">
        <v>4129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4124</v>
      </c>
      <c r="B11" s="18">
        <v>-3304327</v>
      </c>
      <c r="C11" s="18">
        <v>0</v>
      </c>
      <c r="D11" s="117">
        <f t="shared" si="0"/>
        <v>-3304327</v>
      </c>
      <c r="E11" s="19" t="s">
        <v>4130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4134</v>
      </c>
      <c r="B12" s="18">
        <v>-3000900</v>
      </c>
      <c r="C12" s="18">
        <v>0</v>
      </c>
      <c r="D12" s="117">
        <f t="shared" si="0"/>
        <v>-3000900</v>
      </c>
      <c r="E12" s="20" t="s">
        <v>4135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4140</v>
      </c>
      <c r="B13" s="18">
        <v>-2760900</v>
      </c>
      <c r="C13" s="18">
        <v>0</v>
      </c>
      <c r="D13" s="117">
        <f t="shared" si="0"/>
        <v>-2760900</v>
      </c>
      <c r="E13" s="20" t="s">
        <v>4141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4154</v>
      </c>
      <c r="B14" s="18">
        <v>1000000</v>
      </c>
      <c r="C14" s="18">
        <v>0</v>
      </c>
      <c r="D14" s="117">
        <f t="shared" si="0"/>
        <v>1000000</v>
      </c>
      <c r="E14" s="20" t="s">
        <v>4132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4170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4170</v>
      </c>
      <c r="B17" s="18">
        <v>783000</v>
      </c>
      <c r="C17" s="18">
        <v>0</v>
      </c>
      <c r="D17" s="117">
        <f t="shared" si="0"/>
        <v>783000</v>
      </c>
      <c r="E17" s="20" t="s">
        <v>4178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4204</v>
      </c>
      <c r="B18" s="18">
        <v>-750500</v>
      </c>
      <c r="C18" s="18">
        <v>0</v>
      </c>
      <c r="D18" s="117">
        <f t="shared" si="0"/>
        <v>-750500</v>
      </c>
      <c r="E18" s="20" t="s">
        <v>4205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4229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4229</v>
      </c>
      <c r="B20" s="18">
        <v>-99000</v>
      </c>
      <c r="C20" s="18">
        <v>0</v>
      </c>
      <c r="D20" s="117">
        <f t="shared" si="0"/>
        <v>-99000</v>
      </c>
      <c r="E20" s="19" t="s">
        <v>4241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4243</v>
      </c>
      <c r="B21" s="18">
        <v>-205750</v>
      </c>
      <c r="C21" s="18">
        <v>0</v>
      </c>
      <c r="D21" s="117">
        <f t="shared" si="0"/>
        <v>-205750</v>
      </c>
      <c r="E21" s="19" t="s">
        <v>4244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4243</v>
      </c>
      <c r="B22" s="18">
        <v>-95000</v>
      </c>
      <c r="C22" s="18">
        <v>0</v>
      </c>
      <c r="D22" s="117">
        <f t="shared" si="0"/>
        <v>-95000</v>
      </c>
      <c r="E22" s="19" t="s">
        <v>4245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/>
      <c r="B23" s="18"/>
      <c r="C23" s="18"/>
      <c r="D23" s="117"/>
      <c r="E23" s="19"/>
      <c r="F23" s="100"/>
      <c r="G23" s="100"/>
      <c r="H23" s="100"/>
      <c r="I23" s="100"/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/>
      <c r="B24" s="18"/>
      <c r="C24" s="18"/>
      <c r="D24" s="117"/>
      <c r="E24" s="19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/>
      <c r="B25" s="18"/>
      <c r="C25" s="18"/>
      <c r="D25" s="117"/>
      <c r="E25" s="19"/>
      <c r="F25" s="100"/>
      <c r="G25" s="100"/>
      <c r="H25" s="100"/>
      <c r="I25" s="100"/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341097</v>
      </c>
      <c r="C27" s="117">
        <f>SUM(C2:C22)</f>
        <v>7835443</v>
      </c>
      <c r="D27" s="117">
        <f>SUM(D2:D22)</f>
        <v>-7494346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51426854</v>
      </c>
      <c r="H28" s="18">
        <f>SUM(H2:H26)</f>
        <v>242898733</v>
      </c>
      <c r="I28" s="18">
        <f>SUM(I2:I26)</f>
        <v>-191471879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2833.9131886232044</v>
      </c>
      <c r="I33" s="18">
        <f>G33*I28/G28</f>
        <v>-2233.9131886232044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4085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4090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45">
      <c r="A38" s="100"/>
      <c r="B38" s="100"/>
      <c r="C38" s="100"/>
      <c r="D38" s="118">
        <v>-2495233</v>
      </c>
      <c r="E38" s="54" t="s">
        <v>4113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4133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4142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4153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4156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4171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4171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4176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4177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4181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4213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4211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4206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4207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4208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4215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4212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4223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4227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4228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4241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4269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4270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4274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4275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4276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/>
      <c r="E75" s="41" t="s">
        <v>25</v>
      </c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>
        <f>SUM(D33:D76)</f>
        <v>-50016249</v>
      </c>
      <c r="E77" s="100" t="s">
        <v>6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/>
      <c r="E78" s="41"/>
      <c r="F78" s="100"/>
      <c r="G78" s="100"/>
      <c r="H78" s="100"/>
      <c r="I78" s="100"/>
    </row>
    <row r="79" spans="1:20">
      <c r="A79" s="100"/>
      <c r="B79" s="100"/>
      <c r="C79" s="100"/>
      <c r="D79" s="100"/>
      <c r="E79" s="100"/>
      <c r="F79" s="100"/>
      <c r="G79" s="100"/>
      <c r="H79" s="100"/>
      <c r="I79" s="100"/>
    </row>
    <row r="80" spans="1:20">
      <c r="A80" s="100"/>
      <c r="B80" s="100"/>
      <c r="C80" s="100"/>
      <c r="D80" s="100"/>
      <c r="E80" s="100" t="s">
        <v>25</v>
      </c>
      <c r="F80" s="100"/>
      <c r="G80" s="100"/>
      <c r="H80" s="100"/>
      <c r="I80" s="100"/>
    </row>
    <row r="81" spans="5:5">
      <c r="E81" t="s">
        <v>25</v>
      </c>
    </row>
    <row r="83" spans="5:5">
      <c r="E8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E201" sqref="E20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886</v>
      </c>
      <c r="H2" s="36">
        <f>IF(B2&gt;0,1,0)</f>
        <v>1</v>
      </c>
      <c r="I2" s="11">
        <f>B2*(G2-H2)</f>
        <v>14779500</v>
      </c>
      <c r="J2" s="53">
        <f>C2*(G2-H2)</f>
        <v>14779500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885</v>
      </c>
      <c r="H3" s="36">
        <f t="shared" ref="H3:H66" si="2">IF(B3&gt;0,1,0)</f>
        <v>1</v>
      </c>
      <c r="I3" s="11">
        <f t="shared" ref="I3:I66" si="3">B3*(G3-H3)</f>
        <v>17591600000</v>
      </c>
      <c r="J3" s="53">
        <f t="shared" ref="J3:J66" si="4">C3*(G3-H3)</f>
        <v>10066108000</v>
      </c>
      <c r="K3" s="53">
        <f t="shared" ref="K3:K66" si="5">D3*(G3-H3)</f>
        <v>7525492000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885</v>
      </c>
      <c r="H4" s="36">
        <f t="shared" si="2"/>
        <v>0</v>
      </c>
      <c r="I4" s="11">
        <f t="shared" si="3"/>
        <v>0</v>
      </c>
      <c r="J4" s="53">
        <f t="shared" si="4"/>
        <v>7522500</v>
      </c>
      <c r="K4" s="53">
        <f t="shared" si="5"/>
        <v>-7522500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883</v>
      </c>
      <c r="H5" s="36">
        <f t="shared" si="2"/>
        <v>1</v>
      </c>
      <c r="I5" s="11">
        <f t="shared" si="3"/>
        <v>1764000000</v>
      </c>
      <c r="J5" s="53">
        <f t="shared" si="4"/>
        <v>0</v>
      </c>
      <c r="K5" s="53">
        <f t="shared" si="5"/>
        <v>1764000000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876</v>
      </c>
      <c r="H6" s="36">
        <f t="shared" si="2"/>
        <v>0</v>
      </c>
      <c r="I6" s="11">
        <f t="shared" si="3"/>
        <v>-4380000</v>
      </c>
      <c r="J6" s="53">
        <f t="shared" si="4"/>
        <v>0</v>
      </c>
      <c r="K6" s="53">
        <f t="shared" si="5"/>
        <v>-4380000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872</v>
      </c>
      <c r="H7" s="36">
        <f t="shared" si="2"/>
        <v>0</v>
      </c>
      <c r="I7" s="11">
        <f t="shared" si="3"/>
        <v>-1046836000</v>
      </c>
      <c r="J7" s="53">
        <f t="shared" si="4"/>
        <v>0</v>
      </c>
      <c r="K7" s="53">
        <f t="shared" si="5"/>
        <v>-1046836000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871</v>
      </c>
      <c r="H8" s="36">
        <f t="shared" si="2"/>
        <v>0</v>
      </c>
      <c r="I8" s="11">
        <f t="shared" si="3"/>
        <v>-174200000</v>
      </c>
      <c r="J8" s="53">
        <f t="shared" si="4"/>
        <v>0</v>
      </c>
      <c r="K8" s="53">
        <f t="shared" si="5"/>
        <v>-174200000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869</v>
      </c>
      <c r="H9" s="36">
        <f t="shared" si="2"/>
        <v>0</v>
      </c>
      <c r="I9" s="11">
        <f t="shared" si="3"/>
        <v>-613079500</v>
      </c>
      <c r="J9" s="53">
        <f t="shared" si="4"/>
        <v>0</v>
      </c>
      <c r="K9" s="53">
        <f t="shared" si="5"/>
        <v>-613079500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860</v>
      </c>
      <c r="H10" s="36">
        <f t="shared" si="2"/>
        <v>0</v>
      </c>
      <c r="I10" s="11">
        <f t="shared" si="3"/>
        <v>-172000000</v>
      </c>
      <c r="J10" s="53">
        <f t="shared" si="4"/>
        <v>0</v>
      </c>
      <c r="K10" s="53">
        <f t="shared" si="5"/>
        <v>-172000000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860</v>
      </c>
      <c r="H11" s="36">
        <f t="shared" si="2"/>
        <v>1</v>
      </c>
      <c r="I11" s="11">
        <f t="shared" si="3"/>
        <v>859000000</v>
      </c>
      <c r="J11" s="53">
        <f t="shared" si="4"/>
        <v>0</v>
      </c>
      <c r="K11" s="53">
        <f t="shared" si="5"/>
        <v>859000000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856</v>
      </c>
      <c r="H12" s="36">
        <f t="shared" si="2"/>
        <v>0</v>
      </c>
      <c r="I12" s="11">
        <f t="shared" si="3"/>
        <v>-256800000</v>
      </c>
      <c r="J12" s="53">
        <f t="shared" si="4"/>
        <v>0</v>
      </c>
      <c r="K12" s="53">
        <f t="shared" si="5"/>
        <v>-256800000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851</v>
      </c>
      <c r="H13" s="36">
        <f t="shared" si="2"/>
        <v>0</v>
      </c>
      <c r="I13" s="11">
        <f t="shared" si="3"/>
        <v>-52762000</v>
      </c>
      <c r="J13" s="53">
        <f t="shared" si="4"/>
        <v>0</v>
      </c>
      <c r="K13" s="53">
        <f t="shared" si="5"/>
        <v>-52762000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851</v>
      </c>
      <c r="H14" s="36">
        <f t="shared" si="2"/>
        <v>1</v>
      </c>
      <c r="I14" s="11">
        <f t="shared" si="3"/>
        <v>1700000000</v>
      </c>
      <c r="J14" s="53">
        <f t="shared" si="4"/>
        <v>0</v>
      </c>
      <c r="K14" s="53">
        <f t="shared" si="5"/>
        <v>1700000000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850</v>
      </c>
      <c r="H15" s="36">
        <f t="shared" si="2"/>
        <v>1</v>
      </c>
      <c r="I15" s="11">
        <f t="shared" si="3"/>
        <v>1528200000</v>
      </c>
      <c r="J15" s="53">
        <f t="shared" si="4"/>
        <v>0</v>
      </c>
      <c r="K15" s="53">
        <f t="shared" si="5"/>
        <v>1528200000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850</v>
      </c>
      <c r="H16" s="36">
        <f t="shared" si="2"/>
        <v>0</v>
      </c>
      <c r="I16" s="11">
        <f t="shared" si="3"/>
        <v>-170000000</v>
      </c>
      <c r="J16" s="53">
        <f t="shared" si="4"/>
        <v>0</v>
      </c>
      <c r="K16" s="53">
        <f t="shared" si="5"/>
        <v>-170000000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846</v>
      </c>
      <c r="H17" s="36">
        <f t="shared" si="2"/>
        <v>0</v>
      </c>
      <c r="I17" s="11">
        <f t="shared" si="3"/>
        <v>-1692000000</v>
      </c>
      <c r="J17" s="53">
        <f t="shared" si="4"/>
        <v>0</v>
      </c>
      <c r="K17" s="53">
        <f t="shared" si="5"/>
        <v>-1692000000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845</v>
      </c>
      <c r="H18" s="36">
        <f t="shared" si="2"/>
        <v>0</v>
      </c>
      <c r="I18" s="11">
        <f t="shared" si="3"/>
        <v>-253500000</v>
      </c>
      <c r="J18" s="53">
        <f t="shared" si="4"/>
        <v>0</v>
      </c>
      <c r="K18" s="53">
        <f t="shared" si="5"/>
        <v>-253500000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844</v>
      </c>
      <c r="H19" s="36">
        <f t="shared" si="2"/>
        <v>0</v>
      </c>
      <c r="I19" s="11">
        <f t="shared" si="3"/>
        <v>-168800000</v>
      </c>
      <c r="J19" s="53">
        <f t="shared" si="4"/>
        <v>0</v>
      </c>
      <c r="K19" s="53">
        <f t="shared" si="5"/>
        <v>-168800000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842</v>
      </c>
      <c r="H20" s="36">
        <f t="shared" si="2"/>
        <v>1</v>
      </c>
      <c r="I20" s="11">
        <f t="shared" si="3"/>
        <v>227985849</v>
      </c>
      <c r="J20" s="53">
        <f t="shared" si="4"/>
        <v>124007132</v>
      </c>
      <c r="K20" s="53">
        <f t="shared" si="5"/>
        <v>103978717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840</v>
      </c>
      <c r="H21" s="36">
        <f t="shared" si="2"/>
        <v>0</v>
      </c>
      <c r="I21" s="11">
        <f t="shared" si="3"/>
        <v>-1264788000</v>
      </c>
      <c r="J21" s="53">
        <f t="shared" si="4"/>
        <v>0</v>
      </c>
      <c r="K21" s="53">
        <f t="shared" si="5"/>
        <v>-1264788000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837</v>
      </c>
      <c r="H22" s="36">
        <f t="shared" si="2"/>
        <v>1</v>
      </c>
      <c r="I22" s="11">
        <f t="shared" si="3"/>
        <v>2508000000</v>
      </c>
      <c r="J22" s="53">
        <f t="shared" si="4"/>
        <v>0</v>
      </c>
      <c r="K22" s="53">
        <f t="shared" si="5"/>
        <v>2508000000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836</v>
      </c>
      <c r="H23" s="36">
        <f t="shared" si="2"/>
        <v>1</v>
      </c>
      <c r="I23" s="11">
        <f t="shared" si="3"/>
        <v>835000000</v>
      </c>
      <c r="J23" s="53">
        <f t="shared" si="4"/>
        <v>0</v>
      </c>
      <c r="K23" s="53">
        <f t="shared" si="5"/>
        <v>835000000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835</v>
      </c>
      <c r="H24" s="36">
        <f t="shared" si="2"/>
        <v>0</v>
      </c>
      <c r="I24" s="11">
        <f t="shared" si="3"/>
        <v>-2505751500</v>
      </c>
      <c r="J24" s="53">
        <f t="shared" si="4"/>
        <v>0</v>
      </c>
      <c r="K24" s="53">
        <f t="shared" si="5"/>
        <v>-2505751500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820</v>
      </c>
      <c r="H25" s="36">
        <f t="shared" si="2"/>
        <v>1</v>
      </c>
      <c r="I25" s="11">
        <f t="shared" si="3"/>
        <v>1228500000</v>
      </c>
      <c r="J25" s="53">
        <f t="shared" si="4"/>
        <v>0</v>
      </c>
      <c r="K25" s="53">
        <f t="shared" si="5"/>
        <v>1228500000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812</v>
      </c>
      <c r="H26" s="36">
        <f t="shared" si="2"/>
        <v>0</v>
      </c>
      <c r="I26" s="11">
        <f t="shared" si="3"/>
        <v>-133168000</v>
      </c>
      <c r="J26" s="53">
        <f t="shared" si="4"/>
        <v>0</v>
      </c>
      <c r="K26" s="53">
        <f t="shared" si="5"/>
        <v>-133168000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811</v>
      </c>
      <c r="H27" s="36">
        <f t="shared" si="2"/>
        <v>1</v>
      </c>
      <c r="I27" s="11">
        <f t="shared" si="3"/>
        <v>161508330</v>
      </c>
      <c r="J27" s="53">
        <f t="shared" si="4"/>
        <v>87004530</v>
      </c>
      <c r="K27" s="53">
        <f t="shared" si="5"/>
        <v>74503800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809</v>
      </c>
      <c r="H28" s="36">
        <f t="shared" si="2"/>
        <v>0</v>
      </c>
      <c r="I28" s="11">
        <f t="shared" si="3"/>
        <v>-178789000</v>
      </c>
      <c r="J28" s="53">
        <f t="shared" si="4"/>
        <v>-178789000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809</v>
      </c>
      <c r="H29" s="36">
        <f t="shared" si="2"/>
        <v>0</v>
      </c>
      <c r="I29" s="11">
        <f t="shared" si="3"/>
        <v>-404904500</v>
      </c>
      <c r="J29" s="53">
        <f t="shared" si="4"/>
        <v>0</v>
      </c>
      <c r="K29" s="53">
        <f t="shared" si="5"/>
        <v>-404904500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809</v>
      </c>
      <c r="H30" s="36">
        <f t="shared" si="2"/>
        <v>0</v>
      </c>
      <c r="I30" s="11">
        <f t="shared" si="3"/>
        <v>-12135000000</v>
      </c>
      <c r="J30" s="53">
        <f t="shared" si="4"/>
        <v>-12135000000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792</v>
      </c>
      <c r="H31" s="36">
        <f t="shared" si="2"/>
        <v>0</v>
      </c>
      <c r="I31" s="11">
        <f t="shared" si="3"/>
        <v>-2384632800</v>
      </c>
      <c r="J31" s="53">
        <f t="shared" si="4"/>
        <v>0</v>
      </c>
      <c r="K31" s="53">
        <f t="shared" si="5"/>
        <v>-2384632800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790</v>
      </c>
      <c r="H32" s="36">
        <f t="shared" si="2"/>
        <v>0</v>
      </c>
      <c r="I32" s="11">
        <f t="shared" si="3"/>
        <v>-2374661000</v>
      </c>
      <c r="J32" s="53">
        <f t="shared" si="4"/>
        <v>0</v>
      </c>
      <c r="K32" s="53">
        <f t="shared" si="5"/>
        <v>-2374661000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789</v>
      </c>
      <c r="H33" s="36">
        <f t="shared" si="2"/>
        <v>0</v>
      </c>
      <c r="I33" s="11">
        <f t="shared" si="3"/>
        <v>-706549500</v>
      </c>
      <c r="J33" s="53">
        <f t="shared" si="4"/>
        <v>0</v>
      </c>
      <c r="K33" s="53">
        <f t="shared" si="5"/>
        <v>-706549500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789</v>
      </c>
      <c r="H34" s="36">
        <f t="shared" si="2"/>
        <v>0</v>
      </c>
      <c r="I34" s="11">
        <f t="shared" si="3"/>
        <v>0</v>
      </c>
      <c r="J34" s="53">
        <f t="shared" si="4"/>
        <v>789000000</v>
      </c>
      <c r="K34" s="53">
        <f t="shared" si="5"/>
        <v>-789000000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780</v>
      </c>
      <c r="H35" s="36">
        <f t="shared" si="2"/>
        <v>1</v>
      </c>
      <c r="I35" s="11">
        <f t="shared" si="3"/>
        <v>40875688</v>
      </c>
      <c r="J35" s="53">
        <f t="shared" si="4"/>
        <v>-16875477</v>
      </c>
      <c r="K35" s="53">
        <f t="shared" si="5"/>
        <v>57751165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780</v>
      </c>
      <c r="H36" s="36">
        <f t="shared" si="2"/>
        <v>0</v>
      </c>
      <c r="I36" s="11">
        <f t="shared" si="3"/>
        <v>0</v>
      </c>
      <c r="J36" s="53">
        <f t="shared" si="4"/>
        <v>16897140</v>
      </c>
      <c r="K36" s="53">
        <f t="shared" si="5"/>
        <v>-16897140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770</v>
      </c>
      <c r="H37" s="36">
        <f t="shared" si="2"/>
        <v>0</v>
      </c>
      <c r="I37" s="11">
        <f t="shared" si="3"/>
        <v>-42350000</v>
      </c>
      <c r="J37" s="53">
        <f t="shared" si="4"/>
        <v>0</v>
      </c>
      <c r="K37" s="53">
        <f t="shared" si="5"/>
        <v>-42350000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769</v>
      </c>
      <c r="H38" s="36">
        <f t="shared" si="2"/>
        <v>1</v>
      </c>
      <c r="I38" s="11">
        <f t="shared" si="3"/>
        <v>2304000000</v>
      </c>
      <c r="J38" s="53">
        <f t="shared" si="4"/>
        <v>2304000000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768</v>
      </c>
      <c r="H39" s="36">
        <f t="shared" si="2"/>
        <v>1</v>
      </c>
      <c r="I39" s="11">
        <f t="shared" si="3"/>
        <v>1917500000</v>
      </c>
      <c r="J39" s="53">
        <f t="shared" si="4"/>
        <v>1917500000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768</v>
      </c>
      <c r="H40" s="36">
        <f t="shared" si="2"/>
        <v>0</v>
      </c>
      <c r="I40" s="11">
        <f t="shared" si="3"/>
        <v>-38400000</v>
      </c>
      <c r="J40" s="53">
        <f t="shared" si="4"/>
        <v>0</v>
      </c>
      <c r="K40" s="53">
        <f t="shared" si="5"/>
        <v>-38400000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768</v>
      </c>
      <c r="H41" s="36">
        <f t="shared" si="2"/>
        <v>1</v>
      </c>
      <c r="I41" s="11">
        <f t="shared" si="3"/>
        <v>2301000000</v>
      </c>
      <c r="J41" s="53">
        <f t="shared" si="4"/>
        <v>0</v>
      </c>
      <c r="K41" s="53">
        <f t="shared" si="5"/>
        <v>2301000000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765</v>
      </c>
      <c r="H42" s="36">
        <f t="shared" si="2"/>
        <v>0</v>
      </c>
      <c r="I42" s="11">
        <f t="shared" si="3"/>
        <v>-68238000</v>
      </c>
      <c r="J42" s="53">
        <f t="shared" si="4"/>
        <v>0</v>
      </c>
      <c r="K42" s="53">
        <f t="shared" si="5"/>
        <v>-68238000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761</v>
      </c>
      <c r="H43" s="36">
        <f t="shared" si="2"/>
        <v>0</v>
      </c>
      <c r="I43" s="11">
        <f t="shared" si="3"/>
        <v>-152200000</v>
      </c>
      <c r="J43" s="53">
        <f t="shared" si="4"/>
        <v>0</v>
      </c>
      <c r="K43" s="53">
        <f t="shared" si="5"/>
        <v>-152200000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759</v>
      </c>
      <c r="H44" s="36">
        <f t="shared" si="2"/>
        <v>0</v>
      </c>
      <c r="I44" s="11">
        <f t="shared" si="3"/>
        <v>-151800000</v>
      </c>
      <c r="J44" s="53">
        <f t="shared" si="4"/>
        <v>0</v>
      </c>
      <c r="K44" s="53">
        <f t="shared" si="5"/>
        <v>-151800000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759</v>
      </c>
      <c r="H45" s="36">
        <f t="shared" si="2"/>
        <v>0</v>
      </c>
      <c r="I45" s="11">
        <f t="shared" si="3"/>
        <v>-425040000</v>
      </c>
      <c r="J45" s="53">
        <f t="shared" si="4"/>
        <v>0</v>
      </c>
      <c r="K45" s="53">
        <f t="shared" si="5"/>
        <v>-425040000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755</v>
      </c>
      <c r="H46" s="36">
        <f t="shared" si="2"/>
        <v>0</v>
      </c>
      <c r="I46" s="11">
        <f t="shared" si="3"/>
        <v>-532652500</v>
      </c>
      <c r="J46" s="53">
        <f t="shared" si="4"/>
        <v>0</v>
      </c>
      <c r="K46" s="53">
        <f t="shared" si="5"/>
        <v>-532652500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749</v>
      </c>
      <c r="H47" s="36">
        <f t="shared" si="2"/>
        <v>1</v>
      </c>
      <c r="I47" s="11">
        <f t="shared" si="3"/>
        <v>30820592</v>
      </c>
      <c r="J47" s="53">
        <f t="shared" si="4"/>
        <v>5021324</v>
      </c>
      <c r="K47" s="53">
        <f t="shared" si="5"/>
        <v>25799268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749</v>
      </c>
      <c r="H48" s="36">
        <f t="shared" si="2"/>
        <v>1</v>
      </c>
      <c r="I48" s="11">
        <f t="shared" si="3"/>
        <v>1275115600</v>
      </c>
      <c r="J48" s="53">
        <f t="shared" si="4"/>
        <v>0</v>
      </c>
      <c r="K48" s="53">
        <f t="shared" si="5"/>
        <v>1275115600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740</v>
      </c>
      <c r="H49" s="36">
        <f t="shared" si="2"/>
        <v>0</v>
      </c>
      <c r="I49" s="11">
        <f t="shared" si="3"/>
        <v>-114700000</v>
      </c>
      <c r="J49" s="53">
        <f t="shared" si="4"/>
        <v>0</v>
      </c>
      <c r="K49" s="53">
        <f t="shared" si="5"/>
        <v>-114700000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740</v>
      </c>
      <c r="H50" s="36">
        <f t="shared" si="2"/>
        <v>0</v>
      </c>
      <c r="I50" s="11">
        <f t="shared" si="3"/>
        <v>-102120000</v>
      </c>
      <c r="J50" s="53">
        <f t="shared" si="4"/>
        <v>0</v>
      </c>
      <c r="K50" s="53">
        <f t="shared" si="5"/>
        <v>-102120000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740</v>
      </c>
      <c r="H51" s="36">
        <f t="shared" si="2"/>
        <v>0</v>
      </c>
      <c r="I51" s="11">
        <f t="shared" si="3"/>
        <v>-547600000</v>
      </c>
      <c r="J51" s="53">
        <f t="shared" si="4"/>
        <v>0</v>
      </c>
      <c r="K51" s="53">
        <f t="shared" si="5"/>
        <v>-547600000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740</v>
      </c>
      <c r="H52" s="36">
        <f t="shared" si="2"/>
        <v>0</v>
      </c>
      <c r="I52" s="11">
        <f t="shared" si="3"/>
        <v>-148000000</v>
      </c>
      <c r="J52" s="53">
        <f t="shared" si="4"/>
        <v>0</v>
      </c>
      <c r="K52" s="53">
        <f t="shared" si="5"/>
        <v>-148000000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739</v>
      </c>
      <c r="H53" s="36">
        <f t="shared" si="2"/>
        <v>0</v>
      </c>
      <c r="I53" s="11">
        <f t="shared" si="3"/>
        <v>-779645000</v>
      </c>
      <c r="J53" s="53">
        <f t="shared" si="4"/>
        <v>0</v>
      </c>
      <c r="K53" s="53">
        <f t="shared" si="5"/>
        <v>-779645000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739</v>
      </c>
      <c r="H54" s="36">
        <f t="shared" si="2"/>
        <v>0</v>
      </c>
      <c r="I54" s="11">
        <f t="shared" si="3"/>
        <v>-147800000</v>
      </c>
      <c r="J54" s="53">
        <f t="shared" si="4"/>
        <v>0</v>
      </c>
      <c r="K54" s="53">
        <f t="shared" si="5"/>
        <v>-147800000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739</v>
      </c>
      <c r="H55" s="36">
        <f t="shared" si="2"/>
        <v>0</v>
      </c>
      <c r="I55" s="11">
        <f t="shared" si="3"/>
        <v>-739369500</v>
      </c>
      <c r="J55" s="53">
        <f t="shared" si="4"/>
        <v>0</v>
      </c>
      <c r="K55" s="53">
        <f t="shared" si="5"/>
        <v>-739369500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739</v>
      </c>
      <c r="H56" s="36">
        <f t="shared" si="2"/>
        <v>0</v>
      </c>
      <c r="I56" s="11">
        <f t="shared" si="3"/>
        <v>-28082000</v>
      </c>
      <c r="J56" s="53">
        <f t="shared" si="4"/>
        <v>0</v>
      </c>
      <c r="K56" s="53">
        <f t="shared" si="5"/>
        <v>-28082000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739</v>
      </c>
      <c r="H57" s="36">
        <f t="shared" si="2"/>
        <v>0</v>
      </c>
      <c r="I57" s="11">
        <f t="shared" si="3"/>
        <v>-77595000</v>
      </c>
      <c r="J57" s="53">
        <f t="shared" si="4"/>
        <v>0</v>
      </c>
      <c r="K57" s="53">
        <f t="shared" si="5"/>
        <v>-77595000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739</v>
      </c>
      <c r="H58" s="36">
        <f t="shared" si="2"/>
        <v>0</v>
      </c>
      <c r="I58" s="11">
        <f t="shared" si="3"/>
        <v>-44340000</v>
      </c>
      <c r="J58" s="53">
        <f t="shared" si="4"/>
        <v>0</v>
      </c>
      <c r="K58" s="53">
        <f t="shared" si="5"/>
        <v>-44340000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736</v>
      </c>
      <c r="H59" s="36">
        <f t="shared" si="2"/>
        <v>1</v>
      </c>
      <c r="I59" s="11">
        <f t="shared" si="3"/>
        <v>735000000</v>
      </c>
      <c r="J59" s="53">
        <f t="shared" si="4"/>
        <v>735000000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735</v>
      </c>
      <c r="H60" s="36">
        <f t="shared" si="2"/>
        <v>1</v>
      </c>
      <c r="I60" s="11">
        <f t="shared" si="3"/>
        <v>2569000000</v>
      </c>
      <c r="J60" s="53">
        <f t="shared" si="4"/>
        <v>2569000000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733</v>
      </c>
      <c r="H61" s="36">
        <f t="shared" si="2"/>
        <v>1</v>
      </c>
      <c r="I61" s="11">
        <f t="shared" si="3"/>
        <v>732000000</v>
      </c>
      <c r="J61" s="53">
        <f t="shared" si="4"/>
        <v>732000000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733</v>
      </c>
      <c r="H62" s="36">
        <f t="shared" si="2"/>
        <v>1</v>
      </c>
      <c r="I62" s="11">
        <f t="shared" si="3"/>
        <v>2196000000</v>
      </c>
      <c r="J62" s="53">
        <f t="shared" si="4"/>
        <v>2196000000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731</v>
      </c>
      <c r="H63" s="36">
        <f t="shared" si="2"/>
        <v>0</v>
      </c>
      <c r="I63" s="11">
        <f t="shared" si="3"/>
        <v>-146200000</v>
      </c>
      <c r="J63" s="53">
        <f t="shared" si="4"/>
        <v>0</v>
      </c>
      <c r="K63" s="53">
        <f t="shared" si="5"/>
        <v>-146200000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726</v>
      </c>
      <c r="H64" s="36">
        <f t="shared" si="2"/>
        <v>0</v>
      </c>
      <c r="I64" s="11">
        <f t="shared" si="3"/>
        <v>-36300000</v>
      </c>
      <c r="J64" s="53">
        <f t="shared" si="4"/>
        <v>0</v>
      </c>
      <c r="K64" s="53">
        <f t="shared" si="5"/>
        <v>-36300000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722</v>
      </c>
      <c r="H65" s="36">
        <f t="shared" si="2"/>
        <v>0</v>
      </c>
      <c r="I65" s="11">
        <f t="shared" si="3"/>
        <v>-144400000</v>
      </c>
      <c r="J65" s="53">
        <f t="shared" si="4"/>
        <v>0</v>
      </c>
      <c r="K65" s="53">
        <f t="shared" si="5"/>
        <v>-144400000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719</v>
      </c>
      <c r="H66" s="36">
        <f t="shared" si="2"/>
        <v>0</v>
      </c>
      <c r="I66" s="11">
        <f t="shared" si="3"/>
        <v>-122230000</v>
      </c>
      <c r="J66" s="53">
        <f t="shared" si="4"/>
        <v>0</v>
      </c>
      <c r="K66" s="53">
        <f t="shared" si="5"/>
        <v>-122230000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718</v>
      </c>
      <c r="H67" s="36">
        <f t="shared" ref="H67:H131" si="8">IF(B67&gt;0,1,0)</f>
        <v>1</v>
      </c>
      <c r="I67" s="11">
        <f t="shared" ref="I67:I119" si="9">B67*(G67-H67)</f>
        <v>65480025</v>
      </c>
      <c r="J67" s="53">
        <f t="shared" ref="J67:J131" si="10">C67*(G67-H67)</f>
        <v>47123391</v>
      </c>
      <c r="K67" s="53">
        <f t="shared" ref="K67:K131" si="11">D67*(G67-H67)</f>
        <v>18356634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700</v>
      </c>
      <c r="H68" s="36">
        <f t="shared" si="8"/>
        <v>0</v>
      </c>
      <c r="I68" s="11">
        <f t="shared" si="9"/>
        <v>-101500000</v>
      </c>
      <c r="J68" s="53">
        <f t="shared" si="10"/>
        <v>0</v>
      </c>
      <c r="K68" s="53">
        <f t="shared" si="11"/>
        <v>-101500000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693</v>
      </c>
      <c r="H69" s="36">
        <f t="shared" si="8"/>
        <v>1</v>
      </c>
      <c r="I69" s="11">
        <f t="shared" si="9"/>
        <v>678160000</v>
      </c>
      <c r="J69" s="53">
        <f t="shared" si="10"/>
        <v>0</v>
      </c>
      <c r="K69" s="53">
        <f t="shared" si="11"/>
        <v>678160000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690</v>
      </c>
      <c r="H70" s="36">
        <f t="shared" si="8"/>
        <v>0</v>
      </c>
      <c r="I70" s="11">
        <f t="shared" si="9"/>
        <v>-31740000</v>
      </c>
      <c r="J70" s="53">
        <f t="shared" si="10"/>
        <v>0</v>
      </c>
      <c r="K70" s="53">
        <f t="shared" si="11"/>
        <v>-31740000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688</v>
      </c>
      <c r="H71" s="36">
        <f t="shared" si="8"/>
        <v>1</v>
      </c>
      <c r="I71" s="11">
        <f t="shared" si="9"/>
        <v>79237206</v>
      </c>
      <c r="J71" s="53">
        <f t="shared" si="10"/>
        <v>71318844</v>
      </c>
      <c r="K71" s="53">
        <f t="shared" si="11"/>
        <v>7918362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687</v>
      </c>
      <c r="H72" s="36">
        <f t="shared" si="8"/>
        <v>0</v>
      </c>
      <c r="I72" s="11">
        <f t="shared" si="9"/>
        <v>-104402703</v>
      </c>
      <c r="J72" s="53">
        <f t="shared" si="10"/>
        <v>0</v>
      </c>
      <c r="K72" s="53">
        <f t="shared" si="11"/>
        <v>-104402703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686</v>
      </c>
      <c r="H73" s="36">
        <f t="shared" si="8"/>
        <v>0</v>
      </c>
      <c r="I73" s="11">
        <f t="shared" si="9"/>
        <v>-552573000</v>
      </c>
      <c r="J73" s="53">
        <f t="shared" si="10"/>
        <v>0</v>
      </c>
      <c r="K73" s="53">
        <f t="shared" si="11"/>
        <v>-552573000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679</v>
      </c>
      <c r="H74" s="36">
        <f t="shared" si="8"/>
        <v>1</v>
      </c>
      <c r="I74" s="11">
        <f t="shared" si="9"/>
        <v>4742610000</v>
      </c>
      <c r="J74" s="53">
        <f t="shared" si="10"/>
        <v>0</v>
      </c>
      <c r="K74" s="53">
        <f t="shared" si="11"/>
        <v>4742610000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678</v>
      </c>
      <c r="H75" s="36">
        <f t="shared" si="8"/>
        <v>1</v>
      </c>
      <c r="I75" s="11">
        <f t="shared" si="9"/>
        <v>2031000000</v>
      </c>
      <c r="J75" s="53">
        <f t="shared" si="10"/>
        <v>0</v>
      </c>
      <c r="K75" s="53">
        <f t="shared" si="11"/>
        <v>2031000000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676</v>
      </c>
      <c r="H76" s="36">
        <f t="shared" si="8"/>
        <v>1</v>
      </c>
      <c r="I76" s="11">
        <f t="shared" si="9"/>
        <v>2025000000</v>
      </c>
      <c r="J76" s="53">
        <f t="shared" si="10"/>
        <v>0</v>
      </c>
      <c r="K76" s="53">
        <f t="shared" si="11"/>
        <v>2025000000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675</v>
      </c>
      <c r="H77" s="36">
        <f t="shared" si="8"/>
        <v>1</v>
      </c>
      <c r="I77" s="11">
        <f t="shared" si="9"/>
        <v>2022000000</v>
      </c>
      <c r="J77" s="53">
        <f t="shared" si="10"/>
        <v>0</v>
      </c>
      <c r="K77" s="53">
        <f t="shared" si="11"/>
        <v>2022000000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674</v>
      </c>
      <c r="H78" s="36">
        <f t="shared" si="8"/>
        <v>0</v>
      </c>
      <c r="I78" s="11">
        <f t="shared" si="9"/>
        <v>-2156800000</v>
      </c>
      <c r="J78" s="53">
        <f t="shared" si="10"/>
        <v>-2156800000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673</v>
      </c>
      <c r="H79" s="36">
        <f t="shared" si="8"/>
        <v>0</v>
      </c>
      <c r="I79" s="11">
        <f t="shared" si="9"/>
        <v>-538400000</v>
      </c>
      <c r="J79" s="53">
        <f t="shared" si="10"/>
        <v>-538400000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672</v>
      </c>
      <c r="H80" s="36">
        <f t="shared" si="8"/>
        <v>0</v>
      </c>
      <c r="I80" s="11">
        <f t="shared" si="9"/>
        <v>-32520096</v>
      </c>
      <c r="J80" s="53">
        <f t="shared" si="10"/>
        <v>0</v>
      </c>
      <c r="K80" s="53">
        <f t="shared" si="11"/>
        <v>-32520096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671</v>
      </c>
      <c r="H81" s="36">
        <f t="shared" si="8"/>
        <v>0</v>
      </c>
      <c r="I81" s="11">
        <f t="shared" si="9"/>
        <v>-93940000</v>
      </c>
      <c r="J81" s="53">
        <f t="shared" si="10"/>
        <v>0</v>
      </c>
      <c r="K81" s="53">
        <f t="shared" si="11"/>
        <v>-93940000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670</v>
      </c>
      <c r="H82" s="36">
        <f t="shared" si="8"/>
        <v>0</v>
      </c>
      <c r="I82" s="11">
        <f t="shared" si="9"/>
        <v>-167500000</v>
      </c>
      <c r="J82" s="53">
        <f t="shared" si="10"/>
        <v>0</v>
      </c>
      <c r="K82" s="53">
        <f t="shared" si="11"/>
        <v>-167500000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669</v>
      </c>
      <c r="H83" s="36">
        <f t="shared" si="8"/>
        <v>0</v>
      </c>
      <c r="I83" s="11">
        <f t="shared" si="9"/>
        <v>-133800000</v>
      </c>
      <c r="J83" s="53">
        <f t="shared" si="10"/>
        <v>0</v>
      </c>
      <c r="K83" s="53">
        <f t="shared" si="11"/>
        <v>-133800000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666</v>
      </c>
      <c r="H84" s="36">
        <f t="shared" si="8"/>
        <v>1</v>
      </c>
      <c r="I84" s="11">
        <f t="shared" si="9"/>
        <v>1087408000</v>
      </c>
      <c r="J84" s="53">
        <f t="shared" si="10"/>
        <v>0</v>
      </c>
      <c r="K84" s="53">
        <f t="shared" si="11"/>
        <v>1087408000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662</v>
      </c>
      <c r="H85" s="36">
        <f t="shared" si="8"/>
        <v>1</v>
      </c>
      <c r="I85" s="11">
        <f t="shared" si="9"/>
        <v>1652500000</v>
      </c>
      <c r="J85" s="53">
        <f t="shared" si="10"/>
        <v>0</v>
      </c>
      <c r="K85" s="53">
        <f t="shared" si="11"/>
        <v>1652500000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658</v>
      </c>
      <c r="H86" s="36">
        <f t="shared" si="8"/>
        <v>1</v>
      </c>
      <c r="I86" s="11">
        <f t="shared" si="9"/>
        <v>122399100</v>
      </c>
      <c r="J86" s="53">
        <f t="shared" si="10"/>
        <v>55812150</v>
      </c>
      <c r="K86" s="53">
        <f t="shared" si="11"/>
        <v>66586950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655</v>
      </c>
      <c r="H87" s="36">
        <f t="shared" si="8"/>
        <v>0</v>
      </c>
      <c r="I87" s="11">
        <f t="shared" si="9"/>
        <v>-131000000</v>
      </c>
      <c r="J87" s="53">
        <f t="shared" si="10"/>
        <v>0</v>
      </c>
      <c r="K87" s="53">
        <f t="shared" si="11"/>
        <v>-131000000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654</v>
      </c>
      <c r="H88" s="36">
        <f t="shared" si="8"/>
        <v>0</v>
      </c>
      <c r="I88" s="11">
        <f t="shared" si="9"/>
        <v>-77172000</v>
      </c>
      <c r="J88" s="53">
        <f t="shared" si="10"/>
        <v>-45126000</v>
      </c>
      <c r="K88" s="53">
        <f t="shared" si="11"/>
        <v>-32046000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646</v>
      </c>
      <c r="H89" s="36">
        <f t="shared" si="8"/>
        <v>0</v>
      </c>
      <c r="I89" s="11">
        <f t="shared" si="9"/>
        <v>-2067781400</v>
      </c>
      <c r="J89" s="53">
        <f t="shared" si="10"/>
        <v>0</v>
      </c>
      <c r="K89" s="53">
        <f t="shared" si="11"/>
        <v>-2067781400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645</v>
      </c>
      <c r="H90" s="36">
        <f t="shared" si="8"/>
        <v>0</v>
      </c>
      <c r="I90" s="11">
        <f t="shared" si="9"/>
        <v>-2064580500</v>
      </c>
      <c r="J90" s="53">
        <f t="shared" si="10"/>
        <v>0</v>
      </c>
      <c r="K90" s="53">
        <f t="shared" si="11"/>
        <v>-2064580500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644</v>
      </c>
      <c r="H91" s="36">
        <f t="shared" si="8"/>
        <v>0</v>
      </c>
      <c r="I91" s="11">
        <f t="shared" si="9"/>
        <v>-2061379600</v>
      </c>
      <c r="J91" s="53">
        <f t="shared" si="10"/>
        <v>0</v>
      </c>
      <c r="K91" s="53">
        <f t="shared" si="11"/>
        <v>-2061379600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643</v>
      </c>
      <c r="H92" s="36">
        <f t="shared" si="8"/>
        <v>0</v>
      </c>
      <c r="I92" s="11">
        <f t="shared" si="9"/>
        <v>-2058178700</v>
      </c>
      <c r="J92" s="53">
        <f t="shared" si="10"/>
        <v>0</v>
      </c>
      <c r="K92" s="53">
        <f t="shared" si="11"/>
        <v>-2058178700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642</v>
      </c>
      <c r="H93" s="36">
        <f t="shared" si="8"/>
        <v>0</v>
      </c>
      <c r="I93" s="11">
        <f t="shared" si="9"/>
        <v>-2054977800</v>
      </c>
      <c r="J93" s="53">
        <f t="shared" si="10"/>
        <v>0</v>
      </c>
      <c r="K93" s="53">
        <f t="shared" si="11"/>
        <v>-2054977800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641</v>
      </c>
      <c r="H94" s="36">
        <f t="shared" si="8"/>
        <v>0</v>
      </c>
      <c r="I94" s="11">
        <f t="shared" si="9"/>
        <v>-2051776900</v>
      </c>
      <c r="J94" s="53">
        <f t="shared" si="10"/>
        <v>0</v>
      </c>
      <c r="K94" s="53">
        <f t="shared" si="11"/>
        <v>-2051776900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639</v>
      </c>
      <c r="H95" s="36">
        <f t="shared" si="8"/>
        <v>0</v>
      </c>
      <c r="I95" s="11">
        <f t="shared" si="9"/>
        <v>-764624844</v>
      </c>
      <c r="J95" s="53">
        <f t="shared" si="10"/>
        <v>0</v>
      </c>
      <c r="K95" s="53">
        <f t="shared" si="11"/>
        <v>-764624844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629</v>
      </c>
      <c r="H96" s="36">
        <f t="shared" si="8"/>
        <v>0</v>
      </c>
      <c r="I96" s="11">
        <f t="shared" si="9"/>
        <v>-125800000</v>
      </c>
      <c r="J96" s="53">
        <f t="shared" si="10"/>
        <v>0</v>
      </c>
      <c r="K96" s="53">
        <f t="shared" si="11"/>
        <v>-125800000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628</v>
      </c>
      <c r="H97" s="36">
        <f t="shared" si="8"/>
        <v>1</v>
      </c>
      <c r="I97" s="11">
        <f t="shared" si="9"/>
        <v>100042866</v>
      </c>
      <c r="J97" s="53">
        <f t="shared" si="10"/>
        <v>43216602</v>
      </c>
      <c r="K97" s="53">
        <f t="shared" si="11"/>
        <v>56826264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623</v>
      </c>
      <c r="H98" s="36">
        <f t="shared" si="8"/>
        <v>1</v>
      </c>
      <c r="I98" s="11">
        <f t="shared" si="9"/>
        <v>71136896</v>
      </c>
      <c r="J98" s="53">
        <f t="shared" si="10"/>
        <v>0</v>
      </c>
      <c r="K98" s="53">
        <f t="shared" si="11"/>
        <v>71136896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620</v>
      </c>
      <c r="H99" s="36">
        <f t="shared" si="8"/>
        <v>0</v>
      </c>
      <c r="I99" s="11">
        <f t="shared" si="9"/>
        <v>-821500000</v>
      </c>
      <c r="J99" s="53">
        <f t="shared" si="10"/>
        <v>0</v>
      </c>
      <c r="K99" s="53">
        <f t="shared" si="11"/>
        <v>-821500000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615</v>
      </c>
      <c r="H100" s="36">
        <f t="shared" si="8"/>
        <v>1</v>
      </c>
      <c r="I100" s="11">
        <f t="shared" si="9"/>
        <v>813550000</v>
      </c>
      <c r="J100" s="53">
        <f t="shared" si="10"/>
        <v>0</v>
      </c>
      <c r="K100" s="53">
        <f t="shared" si="11"/>
        <v>813550000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598</v>
      </c>
      <c r="H101" s="36">
        <f t="shared" si="8"/>
        <v>1</v>
      </c>
      <c r="I101" s="11">
        <f t="shared" si="9"/>
        <v>39906465</v>
      </c>
      <c r="J101" s="53">
        <f t="shared" si="10"/>
        <v>39906465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595</v>
      </c>
      <c r="H102" s="36">
        <f t="shared" si="8"/>
        <v>1</v>
      </c>
      <c r="I102" s="11">
        <f t="shared" si="9"/>
        <v>1782000000</v>
      </c>
      <c r="J102" s="53">
        <f t="shared" si="10"/>
        <v>0</v>
      </c>
      <c r="K102" s="53">
        <f t="shared" si="11"/>
        <v>1782000000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588</v>
      </c>
      <c r="H103" s="36">
        <f t="shared" si="8"/>
        <v>0</v>
      </c>
      <c r="I103" s="11">
        <f t="shared" si="9"/>
        <v>-588000000</v>
      </c>
      <c r="J103" s="53">
        <f t="shared" si="10"/>
        <v>-588000000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578</v>
      </c>
      <c r="H104" s="36">
        <f t="shared" si="8"/>
        <v>1</v>
      </c>
      <c r="I104" s="11">
        <f t="shared" si="9"/>
        <v>1731000000</v>
      </c>
      <c r="J104" s="53">
        <f t="shared" si="10"/>
        <v>1731000000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577</v>
      </c>
      <c r="H105" s="36">
        <f t="shared" si="8"/>
        <v>1</v>
      </c>
      <c r="I105" s="11">
        <f t="shared" si="9"/>
        <v>645120000</v>
      </c>
      <c r="J105" s="53">
        <f t="shared" si="10"/>
        <v>645120000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577</v>
      </c>
      <c r="H106" s="36">
        <f t="shared" si="8"/>
        <v>0</v>
      </c>
      <c r="I106" s="11">
        <f t="shared" si="9"/>
        <v>-1731000000</v>
      </c>
      <c r="J106" s="53">
        <f t="shared" si="10"/>
        <v>0</v>
      </c>
      <c r="K106" s="53">
        <f t="shared" si="11"/>
        <v>-1731000000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568</v>
      </c>
      <c r="H107" s="36">
        <f t="shared" si="8"/>
        <v>1</v>
      </c>
      <c r="I107" s="11">
        <f t="shared" si="9"/>
        <v>51310098</v>
      </c>
      <c r="J107" s="53">
        <f t="shared" si="10"/>
        <v>42590205</v>
      </c>
      <c r="K107" s="53">
        <f t="shared" si="11"/>
        <v>8719893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566</v>
      </c>
      <c r="H108" s="36">
        <f t="shared" si="8"/>
        <v>0</v>
      </c>
      <c r="I108" s="11">
        <f t="shared" si="9"/>
        <v>-962596200</v>
      </c>
      <c r="J108" s="53">
        <f t="shared" si="10"/>
        <v>0</v>
      </c>
      <c r="K108" s="53">
        <f t="shared" si="11"/>
        <v>-962596200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562</v>
      </c>
      <c r="H109" s="36">
        <f t="shared" si="8"/>
        <v>0</v>
      </c>
      <c r="I109" s="11">
        <f t="shared" si="9"/>
        <v>-562281000</v>
      </c>
      <c r="J109" s="53">
        <f t="shared" si="10"/>
        <v>0</v>
      </c>
      <c r="K109" s="53">
        <f t="shared" si="11"/>
        <v>-562281000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559</v>
      </c>
      <c r="H110" s="36">
        <f t="shared" si="8"/>
        <v>1</v>
      </c>
      <c r="I110" s="11">
        <f t="shared" si="9"/>
        <v>11160000000</v>
      </c>
      <c r="J110" s="53">
        <f t="shared" si="10"/>
        <v>0</v>
      </c>
      <c r="K110" s="53">
        <f t="shared" si="11"/>
        <v>11160000000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539</v>
      </c>
      <c r="H111" s="36">
        <f t="shared" si="8"/>
        <v>1</v>
      </c>
      <c r="I111" s="11">
        <f t="shared" si="9"/>
        <v>93976764</v>
      </c>
      <c r="J111" s="53">
        <f t="shared" si="10"/>
        <v>47001294</v>
      </c>
      <c r="K111" s="53">
        <f t="shared" si="11"/>
        <v>46975470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523</v>
      </c>
      <c r="H112" s="36">
        <f t="shared" si="8"/>
        <v>0</v>
      </c>
      <c r="I112" s="11">
        <f t="shared" si="9"/>
        <v>-14853200000</v>
      </c>
      <c r="J112" s="53">
        <f t="shared" si="10"/>
        <v>0</v>
      </c>
      <c r="K112" s="53">
        <f t="shared" si="11"/>
        <v>-14853200000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508</v>
      </c>
      <c r="H113" s="36">
        <f t="shared" si="8"/>
        <v>1</v>
      </c>
      <c r="I113" s="11">
        <f t="shared" si="9"/>
        <v>82661280</v>
      </c>
      <c r="J113" s="53">
        <f t="shared" si="10"/>
        <v>62113077</v>
      </c>
      <c r="K113" s="53">
        <f t="shared" si="11"/>
        <v>20548203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508</v>
      </c>
      <c r="H114" s="36">
        <f t="shared" si="8"/>
        <v>0</v>
      </c>
      <c r="I114" s="11">
        <f t="shared" si="9"/>
        <v>-2895600</v>
      </c>
      <c r="J114" s="53">
        <f t="shared" si="10"/>
        <v>-1270000</v>
      </c>
      <c r="K114" s="53">
        <f t="shared" si="11"/>
        <v>-1625600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495</v>
      </c>
      <c r="H115" s="36">
        <f t="shared" si="8"/>
        <v>0</v>
      </c>
      <c r="I115" s="11">
        <f t="shared" si="9"/>
        <v>0</v>
      </c>
      <c r="J115" s="53">
        <f t="shared" si="10"/>
        <v>247500000</v>
      </c>
      <c r="K115" s="53">
        <f t="shared" si="11"/>
        <v>-247500000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487</v>
      </c>
      <c r="H116" s="36">
        <f t="shared" si="8"/>
        <v>0</v>
      </c>
      <c r="I116" s="11">
        <f t="shared" si="9"/>
        <v>-77920000</v>
      </c>
      <c r="J116" s="53">
        <f t="shared" si="10"/>
        <v>0</v>
      </c>
      <c r="K116" s="53">
        <f t="shared" si="11"/>
        <v>-77920000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478</v>
      </c>
      <c r="H117" s="36">
        <f t="shared" si="8"/>
        <v>1</v>
      </c>
      <c r="I117" s="11">
        <f t="shared" si="9"/>
        <v>705960</v>
      </c>
      <c r="J117" s="53">
        <f t="shared" si="10"/>
        <v>51010857</v>
      </c>
      <c r="K117" s="53">
        <f t="shared" si="11"/>
        <v>-50304897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456</v>
      </c>
      <c r="H118" s="36">
        <f t="shared" si="8"/>
        <v>1</v>
      </c>
      <c r="I118" s="11">
        <f t="shared" si="9"/>
        <v>17926772500</v>
      </c>
      <c r="J118" s="53">
        <f t="shared" si="10"/>
        <v>0</v>
      </c>
      <c r="K118" s="53">
        <f t="shared" si="11"/>
        <v>17926772500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447</v>
      </c>
      <c r="H119" s="36">
        <f t="shared" si="8"/>
        <v>1</v>
      </c>
      <c r="I119" s="11">
        <f t="shared" si="9"/>
        <v>42602366</v>
      </c>
      <c r="J119" s="53">
        <f t="shared" si="10"/>
        <v>49084084</v>
      </c>
      <c r="K119" s="53">
        <f t="shared" si="11"/>
        <v>-6481718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443</v>
      </c>
      <c r="H120" s="11">
        <f t="shared" si="8"/>
        <v>1</v>
      </c>
      <c r="I120" s="11">
        <f t="shared" ref="I120:I206" si="13">B120*(G120-H120)</f>
        <v>884000000</v>
      </c>
      <c r="J120" s="11">
        <f t="shared" si="10"/>
        <v>0</v>
      </c>
      <c r="K120" s="11">
        <f t="shared" si="11"/>
        <v>884000000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417</v>
      </c>
      <c r="H121" s="11">
        <f t="shared" si="8"/>
        <v>1</v>
      </c>
      <c r="I121" s="11">
        <f t="shared" si="13"/>
        <v>1081600000</v>
      </c>
      <c r="J121" s="11">
        <f t="shared" si="10"/>
        <v>0</v>
      </c>
      <c r="K121" s="11">
        <f t="shared" si="11"/>
        <v>1081600000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416</v>
      </c>
      <c r="H122" s="11">
        <f t="shared" si="8"/>
        <v>1</v>
      </c>
      <c r="I122" s="11">
        <f t="shared" si="13"/>
        <v>159588665</v>
      </c>
      <c r="J122" s="11">
        <f t="shared" si="10"/>
        <v>46026820</v>
      </c>
      <c r="K122" s="11">
        <f t="shared" si="11"/>
        <v>113561845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415</v>
      </c>
      <c r="H123" s="11">
        <f t="shared" si="8"/>
        <v>0</v>
      </c>
      <c r="I123" s="11">
        <f t="shared" si="13"/>
        <v>0</v>
      </c>
      <c r="J123" s="11">
        <f t="shared" si="10"/>
        <v>332000000</v>
      </c>
      <c r="K123" s="11">
        <f t="shared" si="11"/>
        <v>-332000000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401</v>
      </c>
      <c r="H124" s="11">
        <f t="shared" si="8"/>
        <v>0</v>
      </c>
      <c r="I124" s="11">
        <f t="shared" si="13"/>
        <v>-1203000000</v>
      </c>
      <c r="J124" s="11">
        <f t="shared" si="10"/>
        <v>0</v>
      </c>
      <c r="K124" s="11">
        <f t="shared" si="11"/>
        <v>-1203000000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386</v>
      </c>
      <c r="H125" s="11">
        <f t="shared" si="8"/>
        <v>1</v>
      </c>
      <c r="I125" s="11">
        <f t="shared" si="13"/>
        <v>154273350</v>
      </c>
      <c r="J125" s="11">
        <f t="shared" si="10"/>
        <v>45766875</v>
      </c>
      <c r="K125" s="11">
        <f t="shared" si="11"/>
        <v>108506475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386</v>
      </c>
      <c r="H126" s="11">
        <f t="shared" si="8"/>
        <v>1</v>
      </c>
      <c r="I126" s="11">
        <f t="shared" si="13"/>
        <v>16170000000</v>
      </c>
      <c r="J126" s="11">
        <f t="shared" si="10"/>
        <v>0</v>
      </c>
      <c r="K126" s="11">
        <f t="shared" si="11"/>
        <v>16170000000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361</v>
      </c>
      <c r="H127" s="11">
        <f t="shared" si="8"/>
        <v>0</v>
      </c>
      <c r="I127" s="11">
        <f t="shared" si="13"/>
        <v>-1805000</v>
      </c>
      <c r="J127" s="11">
        <f t="shared" si="10"/>
        <v>0</v>
      </c>
      <c r="K127" s="11">
        <f t="shared" si="11"/>
        <v>-1805000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355</v>
      </c>
      <c r="H128" s="11">
        <f t="shared" si="8"/>
        <v>1</v>
      </c>
      <c r="I128" s="11">
        <f t="shared" si="13"/>
        <v>273066396</v>
      </c>
      <c r="J128" s="11">
        <f t="shared" si="10"/>
        <v>42726738</v>
      </c>
      <c r="K128" s="11">
        <f t="shared" si="11"/>
        <v>230339658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352</v>
      </c>
      <c r="H129" s="11">
        <f t="shared" si="8"/>
        <v>1</v>
      </c>
      <c r="I129" s="11">
        <f t="shared" si="13"/>
        <v>877500000</v>
      </c>
      <c r="J129" s="11">
        <f t="shared" si="10"/>
        <v>0</v>
      </c>
      <c r="K129" s="11">
        <f t="shared" si="11"/>
        <v>877500000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338</v>
      </c>
      <c r="H130" s="11">
        <f t="shared" si="8"/>
        <v>0</v>
      </c>
      <c r="I130" s="11">
        <f t="shared" si="13"/>
        <v>-338000000</v>
      </c>
      <c r="J130" s="11">
        <f t="shared" si="10"/>
        <v>-338000000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333</v>
      </c>
      <c r="H131" s="11">
        <f t="shared" si="8"/>
        <v>0</v>
      </c>
      <c r="I131" s="11">
        <f t="shared" si="13"/>
        <v>-16650000000</v>
      </c>
      <c r="J131" s="11">
        <f t="shared" si="10"/>
        <v>0</v>
      </c>
      <c r="K131" s="11">
        <f t="shared" si="11"/>
        <v>-16650000000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325</v>
      </c>
      <c r="H132" s="11">
        <f t="shared" ref="H132:H206" si="15">IF(B132&gt;0,1,0)</f>
        <v>1</v>
      </c>
      <c r="I132" s="11">
        <f t="shared" si="13"/>
        <v>199028988</v>
      </c>
      <c r="J132" s="11">
        <f t="shared" ref="J132:J206" si="16">C132*(G132-H132)</f>
        <v>34334604</v>
      </c>
      <c r="K132" s="11">
        <f t="shared" ref="K132:K206" si="17">D132*(G132-H132)</f>
        <v>164694384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321</v>
      </c>
      <c r="H133" s="11">
        <f t="shared" si="15"/>
        <v>0</v>
      </c>
      <c r="I133" s="11">
        <f t="shared" si="13"/>
        <v>-388634700</v>
      </c>
      <c r="J133" s="11">
        <f t="shared" si="16"/>
        <v>0</v>
      </c>
      <c r="K133" s="11">
        <f t="shared" si="17"/>
        <v>-388634700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312</v>
      </c>
      <c r="H134" s="11">
        <f t="shared" si="15"/>
        <v>0</v>
      </c>
      <c r="I134" s="11">
        <f t="shared" si="13"/>
        <v>-20280000</v>
      </c>
      <c r="J134" s="11">
        <f t="shared" si="16"/>
        <v>0</v>
      </c>
      <c r="K134" s="11">
        <f t="shared" si="17"/>
        <v>-20280000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312</v>
      </c>
      <c r="H135" s="11">
        <f t="shared" si="15"/>
        <v>0</v>
      </c>
      <c r="I135" s="11">
        <f t="shared" si="13"/>
        <v>-10077600</v>
      </c>
      <c r="J135" s="11">
        <f t="shared" si="16"/>
        <v>0</v>
      </c>
      <c r="K135" s="11">
        <f t="shared" si="17"/>
        <v>-10077600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304</v>
      </c>
      <c r="H136" s="11">
        <f t="shared" si="15"/>
        <v>0</v>
      </c>
      <c r="I136" s="11">
        <f t="shared" si="13"/>
        <v>-304000000</v>
      </c>
      <c r="J136" s="11">
        <f t="shared" si="16"/>
        <v>-304000000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295</v>
      </c>
      <c r="H137" s="11">
        <f t="shared" si="15"/>
        <v>1</v>
      </c>
      <c r="I137" s="11">
        <f t="shared" si="13"/>
        <v>85516662</v>
      </c>
      <c r="J137" s="11">
        <f t="shared" si="16"/>
        <v>28623546</v>
      </c>
      <c r="K137" s="11">
        <f t="shared" si="17"/>
        <v>56893116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278</v>
      </c>
      <c r="H138" s="11">
        <f t="shared" si="15"/>
        <v>0</v>
      </c>
      <c r="I138" s="11">
        <f t="shared" si="13"/>
        <v>-278139000</v>
      </c>
      <c r="J138" s="11">
        <f t="shared" si="16"/>
        <v>-278139000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266</v>
      </c>
      <c r="H139" s="11">
        <f t="shared" si="15"/>
        <v>1</v>
      </c>
      <c r="I139" s="11">
        <f t="shared" si="13"/>
        <v>74793600</v>
      </c>
      <c r="J139" s="11">
        <f t="shared" si="16"/>
        <v>23533855</v>
      </c>
      <c r="K139" s="11">
        <f t="shared" si="17"/>
        <v>51259745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263</v>
      </c>
      <c r="H140" s="11">
        <f t="shared" si="15"/>
        <v>1</v>
      </c>
      <c r="I140" s="11">
        <f t="shared" si="13"/>
        <v>393000000</v>
      </c>
      <c r="J140" s="11">
        <f t="shared" si="16"/>
        <v>0</v>
      </c>
      <c r="K140" s="11">
        <f t="shared" si="17"/>
        <v>393000000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250</v>
      </c>
      <c r="H141" s="11">
        <f t="shared" si="15"/>
        <v>0</v>
      </c>
      <c r="I141" s="11">
        <f t="shared" si="13"/>
        <v>0</v>
      </c>
      <c r="J141" s="11">
        <f t="shared" si="16"/>
        <v>-250000000</v>
      </c>
      <c r="K141" s="11">
        <f t="shared" si="17"/>
        <v>250000000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236</v>
      </c>
      <c r="H142" s="11">
        <f t="shared" si="15"/>
        <v>1</v>
      </c>
      <c r="I142" s="11">
        <f t="shared" si="13"/>
        <v>68359855</v>
      </c>
      <c r="J142" s="11">
        <f t="shared" si="16"/>
        <v>19040170</v>
      </c>
      <c r="K142" s="11">
        <f t="shared" si="17"/>
        <v>49319685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216</v>
      </c>
      <c r="H143" s="11">
        <f t="shared" si="15"/>
        <v>0</v>
      </c>
      <c r="I143" s="11">
        <f t="shared" si="13"/>
        <v>0</v>
      </c>
      <c r="J143" s="11">
        <f t="shared" si="16"/>
        <v>-216000000</v>
      </c>
      <c r="K143" s="11">
        <f t="shared" si="17"/>
        <v>216000000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206</v>
      </c>
      <c r="H144" s="11">
        <f t="shared" si="15"/>
        <v>1</v>
      </c>
      <c r="I144" s="11">
        <f t="shared" si="13"/>
        <v>60444660</v>
      </c>
      <c r="J144" s="11">
        <f t="shared" si="16"/>
        <v>15304685</v>
      </c>
      <c r="K144" s="11">
        <f t="shared" si="17"/>
        <v>45139975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191</v>
      </c>
      <c r="H145" s="11">
        <f t="shared" si="15"/>
        <v>0</v>
      </c>
      <c r="I145" s="11">
        <f t="shared" si="13"/>
        <v>-1910000</v>
      </c>
      <c r="J145" s="11">
        <f t="shared" si="16"/>
        <v>-955000</v>
      </c>
      <c r="K145" s="11">
        <f t="shared" si="17"/>
        <v>-955000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186</v>
      </c>
      <c r="H146" s="11">
        <f t="shared" si="15"/>
        <v>0</v>
      </c>
      <c r="I146" s="11">
        <f t="shared" si="13"/>
        <v>-186093000</v>
      </c>
      <c r="J146" s="11">
        <f t="shared" si="16"/>
        <v>-186093000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180</v>
      </c>
      <c r="H147" s="11">
        <f t="shared" si="15"/>
        <v>0</v>
      </c>
      <c r="I147" s="11">
        <f t="shared" si="13"/>
        <v>-4860000000</v>
      </c>
      <c r="J147" s="11">
        <f t="shared" si="16"/>
        <v>0</v>
      </c>
      <c r="K147" s="11">
        <f t="shared" si="17"/>
        <v>-4860000000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177</v>
      </c>
      <c r="H148" s="11">
        <f t="shared" si="15"/>
        <v>1</v>
      </c>
      <c r="I148" s="11">
        <f t="shared" si="13"/>
        <v>44428736</v>
      </c>
      <c r="J148" s="11">
        <f t="shared" si="16"/>
        <v>11529760</v>
      </c>
      <c r="K148" s="11">
        <f t="shared" si="17"/>
        <v>32898976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169</v>
      </c>
      <c r="H149" s="11">
        <f t="shared" si="15"/>
        <v>1</v>
      </c>
      <c r="I149" s="11">
        <f t="shared" si="13"/>
        <v>8803200000</v>
      </c>
      <c r="J149" s="11">
        <f t="shared" si="16"/>
        <v>0</v>
      </c>
      <c r="K149" s="11">
        <f t="shared" si="17"/>
        <v>8803200000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162</v>
      </c>
      <c r="H150" s="11">
        <f t="shared" si="15"/>
        <v>0</v>
      </c>
      <c r="I150" s="11">
        <f t="shared" si="13"/>
        <v>-8424000000</v>
      </c>
      <c r="J150" s="11">
        <f t="shared" si="16"/>
        <v>0</v>
      </c>
      <c r="K150" s="11">
        <f t="shared" si="17"/>
        <v>-8424000000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157</v>
      </c>
      <c r="H151" s="103">
        <f t="shared" si="15"/>
        <v>0</v>
      </c>
      <c r="I151" s="103">
        <f t="shared" si="13"/>
        <v>-1256000000</v>
      </c>
      <c r="J151" s="103">
        <f t="shared" si="16"/>
        <v>-1063224567</v>
      </c>
      <c r="K151" s="11">
        <f t="shared" si="17"/>
        <v>-192775433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157</v>
      </c>
      <c r="H152" s="103">
        <f t="shared" si="15"/>
        <v>0</v>
      </c>
      <c r="I152" s="103">
        <f t="shared" si="13"/>
        <v>-4903110</v>
      </c>
      <c r="J152" s="103">
        <f t="shared" si="16"/>
        <v>0</v>
      </c>
      <c r="K152" s="103">
        <f t="shared" si="17"/>
        <v>-4903110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146</v>
      </c>
      <c r="H153" s="103">
        <f t="shared" si="15"/>
        <v>1</v>
      </c>
      <c r="I153" s="103">
        <f t="shared" si="13"/>
        <v>19587615</v>
      </c>
      <c r="J153" s="103">
        <f t="shared" si="16"/>
        <v>5963850</v>
      </c>
      <c r="K153" s="103">
        <f t="shared" si="17"/>
        <v>13623765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143</v>
      </c>
      <c r="H154" s="103">
        <f t="shared" si="15"/>
        <v>1</v>
      </c>
      <c r="I154" s="103">
        <f t="shared" si="13"/>
        <v>969019644</v>
      </c>
      <c r="J154" s="103">
        <f t="shared" si="16"/>
        <v>969019644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138</v>
      </c>
      <c r="H155" s="103">
        <f t="shared" si="15"/>
        <v>0</v>
      </c>
      <c r="I155" s="103">
        <f t="shared" si="13"/>
        <v>-27600000</v>
      </c>
      <c r="J155" s="103">
        <f t="shared" si="16"/>
        <v>0</v>
      </c>
      <c r="K155" s="103">
        <f t="shared" si="17"/>
        <v>-27600000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138</v>
      </c>
      <c r="H156" s="103">
        <f t="shared" si="15"/>
        <v>0</v>
      </c>
      <c r="I156" s="103">
        <f t="shared" si="13"/>
        <v>-34201920</v>
      </c>
      <c r="J156" s="103">
        <f t="shared" si="16"/>
        <v>0</v>
      </c>
      <c r="K156" s="103">
        <f t="shared" si="17"/>
        <v>-34201920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137</v>
      </c>
      <c r="H157" s="103">
        <f t="shared" si="15"/>
        <v>0</v>
      </c>
      <c r="I157" s="103">
        <f t="shared" si="13"/>
        <v>-22240580</v>
      </c>
      <c r="J157" s="103">
        <f t="shared" si="16"/>
        <v>0</v>
      </c>
      <c r="K157" s="103">
        <f t="shared" si="17"/>
        <v>-22240580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137</v>
      </c>
      <c r="H158" s="103">
        <f t="shared" si="15"/>
        <v>0</v>
      </c>
      <c r="I158" s="103">
        <f t="shared" si="13"/>
        <v>-411123300</v>
      </c>
      <c r="J158" s="103">
        <f t="shared" si="16"/>
        <v>0</v>
      </c>
      <c r="K158" s="103">
        <f t="shared" si="17"/>
        <v>-411123300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135</v>
      </c>
      <c r="H159" s="103">
        <f t="shared" si="15"/>
        <v>0</v>
      </c>
      <c r="I159" s="103">
        <f t="shared" si="13"/>
        <v>-135067500</v>
      </c>
      <c r="J159" s="103">
        <f t="shared" si="16"/>
        <v>0</v>
      </c>
      <c r="K159" s="103">
        <f t="shared" si="17"/>
        <v>-135067500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131</v>
      </c>
      <c r="H160" s="103">
        <f t="shared" si="15"/>
        <v>0</v>
      </c>
      <c r="I160" s="103">
        <f t="shared" si="13"/>
        <v>-13100000</v>
      </c>
      <c r="J160" s="103">
        <f t="shared" si="16"/>
        <v>0</v>
      </c>
      <c r="K160" s="103">
        <f t="shared" si="17"/>
        <v>-13100000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130</v>
      </c>
      <c r="H161" s="103">
        <f t="shared" si="15"/>
        <v>0</v>
      </c>
      <c r="I161" s="103">
        <f t="shared" si="13"/>
        <v>-260000000</v>
      </c>
      <c r="J161" s="103">
        <f t="shared" si="16"/>
        <v>0</v>
      </c>
      <c r="K161" s="103">
        <f t="shared" si="17"/>
        <v>-260000000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130</v>
      </c>
      <c r="H162" s="103">
        <f t="shared" si="15"/>
        <v>0</v>
      </c>
      <c r="I162" s="103">
        <f t="shared" si="13"/>
        <v>-130065000</v>
      </c>
      <c r="J162" s="103">
        <f t="shared" si="16"/>
        <v>0</v>
      </c>
      <c r="K162" s="103">
        <f t="shared" si="17"/>
        <v>-130065000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127</v>
      </c>
      <c r="H163" s="103">
        <f t="shared" si="15"/>
        <v>0</v>
      </c>
      <c r="I163" s="103">
        <f t="shared" si="13"/>
        <v>-635000</v>
      </c>
      <c r="J163" s="103">
        <f t="shared" si="16"/>
        <v>0</v>
      </c>
      <c r="K163" s="103">
        <f t="shared" si="17"/>
        <v>-635000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117</v>
      </c>
      <c r="H164" s="103">
        <f t="shared" si="15"/>
        <v>1</v>
      </c>
      <c r="I164" s="103">
        <f t="shared" si="13"/>
        <v>348000000</v>
      </c>
      <c r="J164" s="103">
        <f t="shared" si="16"/>
        <v>0</v>
      </c>
      <c r="K164" s="103">
        <f t="shared" si="17"/>
        <v>348000000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116</v>
      </c>
      <c r="H165" s="103">
        <f t="shared" si="15"/>
        <v>1</v>
      </c>
      <c r="I165" s="103">
        <f t="shared" si="13"/>
        <v>345000000</v>
      </c>
      <c r="J165" s="103">
        <f t="shared" si="16"/>
        <v>0</v>
      </c>
      <c r="K165" s="103">
        <f t="shared" si="17"/>
        <v>345000000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115</v>
      </c>
      <c r="H166" s="103">
        <f t="shared" si="15"/>
        <v>1</v>
      </c>
      <c r="I166" s="103">
        <f t="shared" si="13"/>
        <v>2315796</v>
      </c>
      <c r="J166" s="103">
        <f t="shared" si="16"/>
        <v>6821988</v>
      </c>
      <c r="K166" s="103">
        <f t="shared" si="17"/>
        <v>-4506192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110</v>
      </c>
      <c r="H167" s="103">
        <f t="shared" si="15"/>
        <v>0</v>
      </c>
      <c r="I167" s="103">
        <f t="shared" si="13"/>
        <v>-330099000</v>
      </c>
      <c r="J167" s="103">
        <f t="shared" si="16"/>
        <v>0</v>
      </c>
      <c r="K167" s="103">
        <f t="shared" si="17"/>
        <v>-330099000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92</v>
      </c>
      <c r="H168" s="103">
        <f t="shared" si="15"/>
        <v>0</v>
      </c>
      <c r="I168" s="103">
        <f t="shared" si="13"/>
        <v>-276082800</v>
      </c>
      <c r="J168" s="103">
        <f t="shared" si="16"/>
        <v>0</v>
      </c>
      <c r="K168" s="103">
        <f t="shared" si="17"/>
        <v>-276082800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84</v>
      </c>
      <c r="H169" s="103">
        <f t="shared" si="15"/>
        <v>1</v>
      </c>
      <c r="I169" s="103">
        <f t="shared" si="13"/>
        <v>1801515</v>
      </c>
      <c r="J169" s="103">
        <f t="shared" si="16"/>
        <v>5686745</v>
      </c>
      <c r="K169" s="103">
        <f t="shared" si="17"/>
        <v>-3885230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60</v>
      </c>
      <c r="H170" s="103">
        <f t="shared" si="15"/>
        <v>1</v>
      </c>
      <c r="I170" s="103">
        <f t="shared" si="13"/>
        <v>295000000</v>
      </c>
      <c r="J170" s="103">
        <f t="shared" si="16"/>
        <v>0</v>
      </c>
      <c r="K170" s="103">
        <f t="shared" si="17"/>
        <v>295000000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59</v>
      </c>
      <c r="H171" s="103">
        <f t="shared" si="15"/>
        <v>0</v>
      </c>
      <c r="I171" s="103">
        <f t="shared" si="13"/>
        <v>-295000000</v>
      </c>
      <c r="J171" s="103">
        <f t="shared" si="16"/>
        <v>0</v>
      </c>
      <c r="K171" s="103">
        <f t="shared" si="17"/>
        <v>-295000000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53</v>
      </c>
      <c r="H172" s="103">
        <f t="shared" si="15"/>
        <v>1</v>
      </c>
      <c r="I172" s="103">
        <f t="shared" si="13"/>
        <v>25792</v>
      </c>
      <c r="J172" s="103">
        <f t="shared" si="16"/>
        <v>3259412</v>
      </c>
      <c r="K172" s="103">
        <f t="shared" si="17"/>
        <v>-3233620</v>
      </c>
    </row>
    <row r="173" spans="1:13">
      <c r="A173" s="103" t="s">
        <v>4021</v>
      </c>
      <c r="B173" s="18">
        <v>785000</v>
      </c>
      <c r="C173" s="18">
        <v>0</v>
      </c>
      <c r="D173" s="18">
        <f t="shared" si="18"/>
        <v>785000</v>
      </c>
      <c r="E173" s="103" t="s">
        <v>4022</v>
      </c>
      <c r="F173" s="103">
        <v>11</v>
      </c>
      <c r="G173" s="36">
        <f t="shared" si="14"/>
        <v>52</v>
      </c>
      <c r="H173" s="103">
        <f t="shared" si="15"/>
        <v>1</v>
      </c>
      <c r="I173" s="103">
        <f t="shared" si="13"/>
        <v>40035000</v>
      </c>
      <c r="J173" s="103">
        <f t="shared" si="16"/>
        <v>0</v>
      </c>
      <c r="K173" s="103">
        <f t="shared" si="17"/>
        <v>40035000</v>
      </c>
    </row>
    <row r="174" spans="1:13">
      <c r="A174" s="11" t="s">
        <v>4021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41</v>
      </c>
      <c r="H174" s="103">
        <f t="shared" si="15"/>
        <v>0</v>
      </c>
      <c r="I174" s="103">
        <f t="shared" si="13"/>
        <v>-1312000</v>
      </c>
      <c r="J174" s="103">
        <f t="shared" si="16"/>
        <v>0</v>
      </c>
      <c r="K174" s="103">
        <f t="shared" si="17"/>
        <v>-1312000</v>
      </c>
    </row>
    <row r="175" spans="1:13">
      <c r="A175" s="103" t="s">
        <v>4023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39</v>
      </c>
      <c r="H175" s="103">
        <f t="shared" si="15"/>
        <v>0</v>
      </c>
      <c r="I175" s="103">
        <f t="shared" si="13"/>
        <v>-29250000</v>
      </c>
      <c r="J175" s="103">
        <f t="shared" si="16"/>
        <v>0</v>
      </c>
      <c r="K175" s="103">
        <f t="shared" si="17"/>
        <v>-29250000</v>
      </c>
    </row>
    <row r="176" spans="1:13">
      <c r="A176" s="103" t="s">
        <v>4057</v>
      </c>
      <c r="B176" s="18">
        <v>-9396</v>
      </c>
      <c r="C176" s="18">
        <v>0</v>
      </c>
      <c r="D176" s="18">
        <f t="shared" si="18"/>
        <v>-9396</v>
      </c>
      <c r="E176" s="103" t="s">
        <v>4058</v>
      </c>
      <c r="F176" s="103">
        <v>1</v>
      </c>
      <c r="G176" s="36">
        <f t="shared" si="14"/>
        <v>30</v>
      </c>
      <c r="H176" s="103">
        <f t="shared" si="15"/>
        <v>0</v>
      </c>
      <c r="I176" s="103">
        <f t="shared" si="13"/>
        <v>-281880</v>
      </c>
      <c r="J176" s="103">
        <f t="shared" si="16"/>
        <v>0</v>
      </c>
      <c r="K176" s="103">
        <f t="shared" si="17"/>
        <v>-281880</v>
      </c>
    </row>
    <row r="177" spans="1:14">
      <c r="A177" s="103" t="s">
        <v>4061</v>
      </c>
      <c r="B177" s="18">
        <v>-43300</v>
      </c>
      <c r="C177" s="18">
        <v>0</v>
      </c>
      <c r="D177" s="18">
        <f t="shared" si="18"/>
        <v>-43300</v>
      </c>
      <c r="E177" s="103" t="s">
        <v>4063</v>
      </c>
      <c r="F177" s="103">
        <v>3</v>
      </c>
      <c r="G177" s="36">
        <f t="shared" si="14"/>
        <v>29</v>
      </c>
      <c r="H177" s="103">
        <f t="shared" si="15"/>
        <v>0</v>
      </c>
      <c r="I177" s="103">
        <f t="shared" si="13"/>
        <v>-1255700</v>
      </c>
      <c r="J177" s="103">
        <f t="shared" si="16"/>
        <v>0</v>
      </c>
      <c r="K177" s="103">
        <f t="shared" si="17"/>
        <v>-1255700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4074</v>
      </c>
      <c r="F178" s="103">
        <v>2</v>
      </c>
      <c r="G178" s="36">
        <f t="shared" si="14"/>
        <v>26</v>
      </c>
      <c r="H178" s="103">
        <f t="shared" si="15"/>
        <v>1</v>
      </c>
      <c r="I178" s="103">
        <f t="shared" si="13"/>
        <v>9000000</v>
      </c>
      <c r="J178" s="103">
        <f t="shared" si="16"/>
        <v>0</v>
      </c>
      <c r="K178" s="103">
        <f t="shared" si="17"/>
        <v>9000000</v>
      </c>
    </row>
    <row r="179" spans="1:14">
      <c r="A179" s="103" t="s">
        <v>4076</v>
      </c>
      <c r="B179" s="18">
        <v>3000000</v>
      </c>
      <c r="C179" s="18">
        <v>0</v>
      </c>
      <c r="D179" s="18">
        <f t="shared" si="18"/>
        <v>3000000</v>
      </c>
      <c r="E179" s="103" t="s">
        <v>4077</v>
      </c>
      <c r="F179" s="103">
        <v>0</v>
      </c>
      <c r="G179" s="36">
        <f t="shared" si="14"/>
        <v>24</v>
      </c>
      <c r="H179" s="103">
        <f t="shared" si="15"/>
        <v>1</v>
      </c>
      <c r="I179" s="103">
        <f t="shared" si="13"/>
        <v>69000000</v>
      </c>
      <c r="J179" s="103">
        <f t="shared" si="16"/>
        <v>0</v>
      </c>
      <c r="K179" s="103">
        <f t="shared" si="17"/>
        <v>69000000</v>
      </c>
    </row>
    <row r="180" spans="1:14">
      <c r="A180" s="103" t="s">
        <v>4076</v>
      </c>
      <c r="B180" s="18">
        <v>-12050</v>
      </c>
      <c r="C180" s="18">
        <v>0</v>
      </c>
      <c r="D180" s="18">
        <f t="shared" si="18"/>
        <v>-12050</v>
      </c>
      <c r="E180" s="103" t="s">
        <v>4058</v>
      </c>
      <c r="F180" s="103">
        <v>2</v>
      </c>
      <c r="G180" s="36">
        <f t="shared" si="14"/>
        <v>24</v>
      </c>
      <c r="H180" s="103">
        <f t="shared" si="15"/>
        <v>0</v>
      </c>
      <c r="I180" s="103">
        <f t="shared" si="13"/>
        <v>-289200</v>
      </c>
      <c r="J180" s="103">
        <f t="shared" si="16"/>
        <v>0</v>
      </c>
      <c r="K180" s="103">
        <f t="shared" si="17"/>
        <v>-289200</v>
      </c>
    </row>
    <row r="181" spans="1:14">
      <c r="A181" s="103" t="s">
        <v>4081</v>
      </c>
      <c r="B181" s="18">
        <v>3000000</v>
      </c>
      <c r="C181" s="18">
        <v>0</v>
      </c>
      <c r="D181" s="18">
        <f t="shared" si="18"/>
        <v>3000000</v>
      </c>
      <c r="E181" s="103" t="s">
        <v>4082</v>
      </c>
      <c r="F181" s="103">
        <v>2</v>
      </c>
      <c r="G181" s="36">
        <f t="shared" si="14"/>
        <v>22</v>
      </c>
      <c r="H181" s="103">
        <f t="shared" si="15"/>
        <v>1</v>
      </c>
      <c r="I181" s="103">
        <f t="shared" si="13"/>
        <v>63000000</v>
      </c>
      <c r="J181" s="103">
        <f t="shared" si="16"/>
        <v>0</v>
      </c>
      <c r="K181" s="103">
        <f t="shared" si="17"/>
        <v>63000000</v>
      </c>
    </row>
    <row r="182" spans="1:14">
      <c r="A182" s="103" t="s">
        <v>4092</v>
      </c>
      <c r="B182" s="18">
        <v>-35800</v>
      </c>
      <c r="C182" s="18">
        <v>0</v>
      </c>
      <c r="D182" s="18">
        <f t="shared" si="18"/>
        <v>-35800</v>
      </c>
      <c r="E182" s="103" t="s">
        <v>4093</v>
      </c>
      <c r="F182" s="103">
        <v>1</v>
      </c>
      <c r="G182" s="36">
        <f t="shared" si="14"/>
        <v>20</v>
      </c>
      <c r="H182" s="103">
        <f t="shared" si="15"/>
        <v>0</v>
      </c>
      <c r="I182" s="103">
        <f t="shared" si="13"/>
        <v>-716000</v>
      </c>
      <c r="J182" s="103">
        <f t="shared" si="16"/>
        <v>0</v>
      </c>
      <c r="K182" s="103">
        <f t="shared" si="17"/>
        <v>-716000</v>
      </c>
      <c r="N182" t="s">
        <v>25</v>
      </c>
    </row>
    <row r="183" spans="1:14">
      <c r="A183" s="103" t="s">
        <v>4091</v>
      </c>
      <c r="B183" s="18">
        <v>3600000</v>
      </c>
      <c r="C183" s="18">
        <v>0</v>
      </c>
      <c r="D183" s="18">
        <f t="shared" si="18"/>
        <v>3600000</v>
      </c>
      <c r="E183" s="103" t="s">
        <v>4094</v>
      </c>
      <c r="F183" s="103">
        <v>0</v>
      </c>
      <c r="G183" s="36">
        <f t="shared" si="14"/>
        <v>19</v>
      </c>
      <c r="H183" s="103">
        <f t="shared" si="15"/>
        <v>1</v>
      </c>
      <c r="I183" s="103">
        <f t="shared" si="13"/>
        <v>64800000</v>
      </c>
      <c r="J183" s="103">
        <f t="shared" si="16"/>
        <v>0</v>
      </c>
      <c r="K183" s="103">
        <f t="shared" si="17"/>
        <v>64800000</v>
      </c>
    </row>
    <row r="184" spans="1:14">
      <c r="A184" s="103" t="s">
        <v>4091</v>
      </c>
      <c r="B184" s="18">
        <v>-33377</v>
      </c>
      <c r="C184" s="18">
        <v>0</v>
      </c>
      <c r="D184" s="18">
        <f t="shared" si="18"/>
        <v>-33377</v>
      </c>
      <c r="E184" s="103" t="s">
        <v>4095</v>
      </c>
      <c r="F184" s="103">
        <v>3</v>
      </c>
      <c r="G184" s="36">
        <f t="shared" si="14"/>
        <v>19</v>
      </c>
      <c r="H184" s="103">
        <f t="shared" si="15"/>
        <v>0</v>
      </c>
      <c r="I184" s="103">
        <f t="shared" si="13"/>
        <v>-634163</v>
      </c>
      <c r="J184" s="103">
        <f t="shared" si="16"/>
        <v>0</v>
      </c>
      <c r="K184" s="103">
        <f t="shared" si="17"/>
        <v>-634163</v>
      </c>
    </row>
    <row r="185" spans="1:14">
      <c r="A185" s="103" t="s">
        <v>4124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16</v>
      </c>
      <c r="H185" s="103">
        <f t="shared" si="15"/>
        <v>0</v>
      </c>
      <c r="I185" s="103">
        <f t="shared" si="13"/>
        <v>-156800000</v>
      </c>
      <c r="J185" s="103">
        <f t="shared" si="16"/>
        <v>0</v>
      </c>
      <c r="K185" s="103">
        <f t="shared" si="17"/>
        <v>-156800000</v>
      </c>
    </row>
    <row r="186" spans="1:14">
      <c r="A186" s="103" t="s">
        <v>4124</v>
      </c>
      <c r="B186" s="18">
        <v>18000000</v>
      </c>
      <c r="C186" s="18">
        <v>0</v>
      </c>
      <c r="D186" s="18">
        <f t="shared" si="18"/>
        <v>18000000</v>
      </c>
      <c r="E186" s="103" t="s">
        <v>4126</v>
      </c>
      <c r="F186" s="103">
        <v>0</v>
      </c>
      <c r="G186" s="36">
        <f t="shared" si="14"/>
        <v>16</v>
      </c>
      <c r="H186" s="103">
        <f t="shared" si="15"/>
        <v>1</v>
      </c>
      <c r="I186" s="103">
        <f t="shared" si="13"/>
        <v>270000000</v>
      </c>
      <c r="J186" s="103">
        <f t="shared" si="16"/>
        <v>0</v>
      </c>
      <c r="K186" s="103">
        <f t="shared" si="17"/>
        <v>270000000</v>
      </c>
    </row>
    <row r="187" spans="1:14">
      <c r="A187" s="103" t="s">
        <v>4124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16</v>
      </c>
      <c r="H187" s="103">
        <f t="shared" si="15"/>
        <v>0</v>
      </c>
      <c r="I187" s="103">
        <f t="shared" si="13"/>
        <v>-144000000</v>
      </c>
      <c r="J187" s="103">
        <f t="shared" si="16"/>
        <v>0</v>
      </c>
      <c r="K187" s="103">
        <f t="shared" si="17"/>
        <v>-144000000</v>
      </c>
    </row>
    <row r="188" spans="1:14">
      <c r="A188" s="103" t="s">
        <v>4124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16</v>
      </c>
      <c r="H188" s="103">
        <f t="shared" si="15"/>
        <v>0</v>
      </c>
      <c r="I188" s="103">
        <f t="shared" si="13"/>
        <v>-185600</v>
      </c>
      <c r="J188" s="103">
        <f t="shared" si="16"/>
        <v>0</v>
      </c>
      <c r="K188" s="103">
        <f t="shared" si="17"/>
        <v>-185600</v>
      </c>
    </row>
    <row r="189" spans="1:14">
      <c r="A189" s="103" t="s">
        <v>4124</v>
      </c>
      <c r="B189" s="18">
        <v>-3304327</v>
      </c>
      <c r="C189" s="18">
        <v>0</v>
      </c>
      <c r="D189" s="18">
        <f t="shared" si="18"/>
        <v>-3304327</v>
      </c>
      <c r="E189" s="103" t="s">
        <v>4128</v>
      </c>
      <c r="F189" s="103">
        <v>1</v>
      </c>
      <c r="G189" s="36">
        <f t="shared" si="14"/>
        <v>16</v>
      </c>
      <c r="H189" s="103">
        <f t="shared" si="15"/>
        <v>0</v>
      </c>
      <c r="I189" s="103">
        <f t="shared" si="13"/>
        <v>-52869232</v>
      </c>
      <c r="J189" s="103">
        <f t="shared" si="16"/>
        <v>0</v>
      </c>
      <c r="K189" s="103">
        <f t="shared" si="17"/>
        <v>-52869232</v>
      </c>
    </row>
    <row r="190" spans="1:14">
      <c r="A190" s="103" t="s">
        <v>4134</v>
      </c>
      <c r="B190" s="18">
        <v>-3000900</v>
      </c>
      <c r="C190" s="18">
        <v>0</v>
      </c>
      <c r="D190" s="18">
        <f t="shared" si="18"/>
        <v>-3000900</v>
      </c>
      <c r="E190" s="103" t="s">
        <v>4135</v>
      </c>
      <c r="F190" s="103">
        <v>1</v>
      </c>
      <c r="G190" s="36">
        <f t="shared" si="14"/>
        <v>15</v>
      </c>
      <c r="H190" s="103">
        <f t="shared" si="15"/>
        <v>0</v>
      </c>
      <c r="I190" s="103">
        <f t="shared" si="13"/>
        <v>-45013500</v>
      </c>
      <c r="J190" s="103">
        <f t="shared" si="16"/>
        <v>0</v>
      </c>
      <c r="K190" s="103">
        <f t="shared" si="17"/>
        <v>-45013500</v>
      </c>
    </row>
    <row r="191" spans="1:14">
      <c r="A191" s="103" t="s">
        <v>4140</v>
      </c>
      <c r="B191" s="18">
        <v>-2760900</v>
      </c>
      <c r="C191" s="18">
        <v>0</v>
      </c>
      <c r="D191" s="18">
        <f t="shared" si="18"/>
        <v>-2760900</v>
      </c>
      <c r="E191" s="103" t="s">
        <v>4141</v>
      </c>
      <c r="F191" s="103">
        <v>5</v>
      </c>
      <c r="G191" s="36">
        <f t="shared" si="14"/>
        <v>14</v>
      </c>
      <c r="H191" s="103">
        <f t="shared" si="15"/>
        <v>0</v>
      </c>
      <c r="I191" s="103">
        <f t="shared" si="13"/>
        <v>-38652600</v>
      </c>
      <c r="J191" s="103">
        <f t="shared" si="16"/>
        <v>0</v>
      </c>
      <c r="K191" s="103">
        <f t="shared" si="17"/>
        <v>-38652600</v>
      </c>
    </row>
    <row r="192" spans="1:14">
      <c r="A192" s="103" t="s">
        <v>4154</v>
      </c>
      <c r="B192" s="18">
        <v>1000000</v>
      </c>
      <c r="C192" s="18">
        <v>0</v>
      </c>
      <c r="D192" s="18">
        <f t="shared" si="18"/>
        <v>1000000</v>
      </c>
      <c r="E192" s="103" t="s">
        <v>4132</v>
      </c>
      <c r="F192" s="103">
        <v>1</v>
      </c>
      <c r="G192" s="36">
        <f t="shared" si="14"/>
        <v>9</v>
      </c>
      <c r="H192" s="103">
        <f t="shared" si="15"/>
        <v>1</v>
      </c>
      <c r="I192" s="103">
        <f t="shared" si="13"/>
        <v>8000000</v>
      </c>
      <c r="J192" s="103">
        <f t="shared" si="16"/>
        <v>0</v>
      </c>
      <c r="K192" s="103">
        <f t="shared" si="17"/>
        <v>8000000</v>
      </c>
    </row>
    <row r="193" spans="1:11">
      <c r="A193" s="103" t="s">
        <v>4174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8</v>
      </c>
      <c r="H193" s="103">
        <f t="shared" si="15"/>
        <v>0</v>
      </c>
      <c r="I193" s="103">
        <f t="shared" si="13"/>
        <v>-120000</v>
      </c>
      <c r="J193" s="103">
        <f t="shared" si="16"/>
        <v>0</v>
      </c>
      <c r="K193" s="103">
        <f t="shared" si="17"/>
        <v>-120000</v>
      </c>
    </row>
    <row r="194" spans="1:11">
      <c r="A194" s="103" t="s">
        <v>4170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6</v>
      </c>
      <c r="H194" s="103">
        <f t="shared" si="15"/>
        <v>0</v>
      </c>
      <c r="I194" s="103">
        <f t="shared" si="13"/>
        <v>-5940000</v>
      </c>
      <c r="J194" s="103">
        <f t="shared" si="16"/>
        <v>0</v>
      </c>
      <c r="K194" s="103">
        <f t="shared" si="17"/>
        <v>-5940000</v>
      </c>
    </row>
    <row r="195" spans="1:11">
      <c r="A195" s="103" t="s">
        <v>4170</v>
      </c>
      <c r="B195" s="18">
        <v>783000</v>
      </c>
      <c r="C195" s="18">
        <v>0</v>
      </c>
      <c r="D195" s="18">
        <f t="shared" si="18"/>
        <v>783000</v>
      </c>
      <c r="E195" s="103" t="s">
        <v>4178</v>
      </c>
      <c r="F195" s="103">
        <v>2</v>
      </c>
      <c r="G195" s="36">
        <f t="shared" si="14"/>
        <v>6</v>
      </c>
      <c r="H195" s="103">
        <f t="shared" si="15"/>
        <v>1</v>
      </c>
      <c r="I195" s="103">
        <f t="shared" si="13"/>
        <v>3915000</v>
      </c>
      <c r="J195" s="103">
        <f t="shared" si="16"/>
        <v>0</v>
      </c>
      <c r="K195" s="103">
        <f t="shared" si="17"/>
        <v>3915000</v>
      </c>
    </row>
    <row r="196" spans="1:11">
      <c r="A196" s="103" t="s">
        <v>4204</v>
      </c>
      <c r="B196" s="18">
        <v>-750500</v>
      </c>
      <c r="C196" s="18">
        <v>0</v>
      </c>
      <c r="D196" s="18">
        <f t="shared" si="18"/>
        <v>-750500</v>
      </c>
      <c r="E196" s="103" t="s">
        <v>4205</v>
      </c>
      <c r="F196" s="103">
        <v>2</v>
      </c>
      <c r="G196" s="36">
        <f t="shared" si="14"/>
        <v>4</v>
      </c>
      <c r="H196" s="103">
        <f t="shared" si="15"/>
        <v>0</v>
      </c>
      <c r="I196" s="103">
        <f t="shared" si="13"/>
        <v>-3002000</v>
      </c>
      <c r="J196" s="103">
        <f t="shared" si="16"/>
        <v>0</v>
      </c>
      <c r="K196" s="103">
        <f t="shared" si="17"/>
        <v>-3002000</v>
      </c>
    </row>
    <row r="197" spans="1:11">
      <c r="A197" s="103" t="s">
        <v>4229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2</v>
      </c>
      <c r="H197" s="103">
        <f t="shared" si="15"/>
        <v>1</v>
      </c>
      <c r="I197" s="103">
        <f t="shared" si="13"/>
        <v>700000</v>
      </c>
      <c r="J197" s="103">
        <f t="shared" si="16"/>
        <v>0</v>
      </c>
      <c r="K197" s="103">
        <f t="shared" si="17"/>
        <v>700000</v>
      </c>
    </row>
    <row r="198" spans="1:11">
      <c r="A198" s="103" t="s">
        <v>4229</v>
      </c>
      <c r="B198" s="18">
        <v>-99000</v>
      </c>
      <c r="C198" s="18">
        <v>0</v>
      </c>
      <c r="D198" s="18">
        <f t="shared" si="18"/>
        <v>-99000</v>
      </c>
      <c r="E198" s="103" t="s">
        <v>4241</v>
      </c>
      <c r="F198" s="103">
        <v>1</v>
      </c>
      <c r="G198" s="36">
        <f t="shared" si="14"/>
        <v>2</v>
      </c>
      <c r="H198" s="103">
        <f t="shared" si="15"/>
        <v>0</v>
      </c>
      <c r="I198" s="103">
        <f t="shared" si="13"/>
        <v>-198000</v>
      </c>
      <c r="J198" s="103">
        <f t="shared" si="16"/>
        <v>0</v>
      </c>
      <c r="K198" s="103">
        <f t="shared" si="17"/>
        <v>-198000</v>
      </c>
    </row>
    <row r="199" spans="1:11">
      <c r="A199" s="103" t="s">
        <v>4243</v>
      </c>
      <c r="B199" s="18">
        <v>-205750</v>
      </c>
      <c r="C199" s="18">
        <v>0</v>
      </c>
      <c r="D199" s="18">
        <f t="shared" si="18"/>
        <v>-205750</v>
      </c>
      <c r="E199" s="103" t="s">
        <v>4244</v>
      </c>
      <c r="F199" s="103">
        <v>0</v>
      </c>
      <c r="G199" s="36">
        <f t="shared" si="14"/>
        <v>1</v>
      </c>
      <c r="H199" s="103">
        <f t="shared" si="15"/>
        <v>0</v>
      </c>
      <c r="I199" s="103">
        <f t="shared" si="13"/>
        <v>-205750</v>
      </c>
      <c r="J199" s="103">
        <f t="shared" si="16"/>
        <v>0</v>
      </c>
      <c r="K199" s="103">
        <f t="shared" si="17"/>
        <v>-205750</v>
      </c>
    </row>
    <row r="200" spans="1:11">
      <c r="A200" s="103" t="s">
        <v>4243</v>
      </c>
      <c r="B200" s="18">
        <v>-95000</v>
      </c>
      <c r="C200" s="18">
        <v>0</v>
      </c>
      <c r="D200" s="18">
        <f t="shared" si="18"/>
        <v>-95000</v>
      </c>
      <c r="E200" s="103" t="s">
        <v>4245</v>
      </c>
      <c r="F200" s="103">
        <v>1</v>
      </c>
      <c r="G200" s="36">
        <f t="shared" si="14"/>
        <v>1</v>
      </c>
      <c r="H200" s="103">
        <f t="shared" si="15"/>
        <v>0</v>
      </c>
      <c r="I200" s="103">
        <f t="shared" si="13"/>
        <v>-95000</v>
      </c>
      <c r="J200" s="103">
        <f t="shared" si="16"/>
        <v>0</v>
      </c>
      <c r="K200" s="103">
        <f t="shared" si="17"/>
        <v>-95000</v>
      </c>
    </row>
    <row r="201" spans="1:11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340737</v>
      </c>
      <c r="C207" s="29">
        <f>SUM(C2:C205)</f>
        <v>7835443</v>
      </c>
      <c r="D207" s="29">
        <f>SUM(D2:D205)</f>
        <v>-7494706</v>
      </c>
      <c r="E207" s="11"/>
      <c r="F207" s="11"/>
      <c r="G207" s="11"/>
      <c r="H207" s="11"/>
      <c r="I207" s="29">
        <f>SUM(I2:I206)</f>
        <v>18810084081</v>
      </c>
      <c r="J207" s="29">
        <f>SUM(J2:J206)</f>
        <v>7989603743</v>
      </c>
      <c r="K207" s="29">
        <f>SUM(K2:K206)</f>
        <v>10820480338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21230343.206546277</v>
      </c>
      <c r="J210" s="29">
        <f>J207/G2</f>
        <v>9017611.4480812643</v>
      </c>
      <c r="K210" s="29">
        <f>K207/G2</f>
        <v>12212731.758465011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-6298067</v>
      </c>
      <c r="G214" t="s">
        <v>25</v>
      </c>
      <c r="J214">
        <f>J207/I207*1448696</f>
        <v>615335.20712756924</v>
      </c>
      <c r="K214">
        <f>K207/I207*1448696</f>
        <v>833360.79287243076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4021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4021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4023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4057</v>
      </c>
      <c r="B6" s="18">
        <v>-9396</v>
      </c>
      <c r="C6" s="18">
        <v>0</v>
      </c>
      <c r="D6" s="117">
        <f t="shared" si="0"/>
        <v>-9396</v>
      </c>
      <c r="E6" s="19" t="s">
        <v>4060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4061</v>
      </c>
      <c r="B7" s="18">
        <v>-43300</v>
      </c>
      <c r="C7" s="18">
        <v>0</v>
      </c>
      <c r="D7" s="117">
        <f t="shared" si="0"/>
        <v>-43300</v>
      </c>
      <c r="E7" s="19" t="s">
        <v>4060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4074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4078</v>
      </c>
      <c r="B9" s="18">
        <v>3000000</v>
      </c>
      <c r="C9" s="18">
        <v>0</v>
      </c>
      <c r="D9" s="117">
        <f t="shared" si="0"/>
        <v>3000000</v>
      </c>
      <c r="E9" s="21" t="s">
        <v>4077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4076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4025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4030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4035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4037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4038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4042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4045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4051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4052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4059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4062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4064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4080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T37" workbookViewId="0">
      <selection activeCell="AE59" sqref="AE59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1206</v>
      </c>
      <c r="L39" s="103" t="s">
        <v>3721</v>
      </c>
      <c r="M39" s="103" t="s">
        <v>3722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14000</v>
      </c>
      <c r="H40">
        <v>375</v>
      </c>
      <c r="L40" s="103" t="s">
        <v>3915</v>
      </c>
      <c r="M40" s="103" t="s">
        <v>3712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3978820.4115755619</v>
      </c>
      <c r="L42" s="103" t="s">
        <v>3723</v>
      </c>
      <c r="M42" s="103" t="s">
        <v>3724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3716</v>
      </c>
      <c r="M43" s="103" t="s">
        <v>3725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3753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7" t="s">
        <v>1095</v>
      </c>
      <c r="AJ50" s="197"/>
      <c r="AK50" s="197"/>
      <c r="AL50" s="197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7"/>
      <c r="AJ51" s="197"/>
      <c r="AK51" s="197"/>
      <c r="AL51" s="197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4145</v>
      </c>
      <c r="AI52" s="198" t="s">
        <v>1096</v>
      </c>
      <c r="AJ52" s="199" t="s">
        <v>1097</v>
      </c>
      <c r="AK52" s="198" t="s">
        <v>1098</v>
      </c>
      <c r="AL52" s="200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8"/>
      <c r="AJ53" s="199"/>
      <c r="AK53" s="198"/>
      <c r="AL53" s="200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4261</v>
      </c>
      <c r="AH54" s="187">
        <v>2182188588</v>
      </c>
      <c r="AI54" s="188" t="s">
        <v>1100</v>
      </c>
      <c r="AJ54" s="188" t="s">
        <v>4146</v>
      </c>
      <c r="AK54" s="188" t="s">
        <v>4151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4148</v>
      </c>
      <c r="AJ56" s="103" t="s">
        <v>4149</v>
      </c>
      <c r="AK56" s="103" t="s">
        <v>4150</v>
      </c>
      <c r="AL56" s="190" t="s">
        <v>4152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4138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3889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4258</v>
      </c>
      <c r="R8" s="119" t="s">
        <v>4259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4070</v>
      </c>
      <c r="L19" t="s">
        <v>4071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4072</v>
      </c>
      <c r="M20" t="s">
        <v>4073</v>
      </c>
      <c r="N20" t="s">
        <v>4172</v>
      </c>
      <c r="O20" t="s">
        <v>4173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4019</v>
      </c>
      <c r="B185" s="38">
        <v>-60100</v>
      </c>
      <c r="C185" s="73" t="s">
        <v>4020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4019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4036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4046</v>
      </c>
      <c r="B188" s="38">
        <v>-16000</v>
      </c>
      <c r="C188" s="73" t="s">
        <v>4047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4049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4055</v>
      </c>
      <c r="B190" s="38">
        <v>-10350</v>
      </c>
      <c r="C190" s="73" t="s">
        <v>4056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opLeftCell="F19" zoomScaleNormal="100" workbookViewId="0">
      <selection activeCell="N41" sqref="N4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-L80*12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-7494706</v>
      </c>
      <c r="P17" s="28"/>
      <c r="Q17" s="182">
        <v>74302282</v>
      </c>
      <c r="R17" s="181" t="s">
        <v>4040</v>
      </c>
      <c r="S17" s="181">
        <v>4</v>
      </c>
      <c r="T17" s="181" t="s">
        <v>4088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4137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4251</v>
      </c>
      <c r="K19" s="181" t="s">
        <v>4287</v>
      </c>
      <c r="L19" s="121">
        <f>-شهریور97!D77</f>
        <v>50016249</v>
      </c>
      <c r="M19" s="181" t="s">
        <v>4224</v>
      </c>
      <c r="N19" s="117">
        <f>1608*P30</f>
        <v>6123264</v>
      </c>
      <c r="O19" s="179" t="s">
        <v>4041</v>
      </c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4105</v>
      </c>
      <c r="AJ19" s="69" t="s">
        <v>4097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L49</f>
        <v>96959451</v>
      </c>
      <c r="G20" s="29">
        <f t="shared" si="0"/>
        <v>11106401.23819311</v>
      </c>
      <c r="H20" s="36" t="s">
        <v>4252</v>
      </c>
      <c r="K20" s="181"/>
      <c r="L20" s="121"/>
      <c r="M20" s="181" t="s">
        <v>4225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160</v>
      </c>
      <c r="AK20" s="117">
        <f>AH20*AJ20</f>
        <v>2880000000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159</v>
      </c>
      <c r="AK21" s="117">
        <f t="shared" ref="AK21:AK69" si="5">AH21*AJ21</f>
        <v>397500000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4288</v>
      </c>
      <c r="N22" s="117">
        <f>-1*L19</f>
        <v>-50016249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158</v>
      </c>
      <c r="AK22" s="117">
        <f t="shared" si="5"/>
        <v>1264000000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4101</v>
      </c>
      <c r="AH23" s="117">
        <v>-79552</v>
      </c>
      <c r="AI23" s="103">
        <v>1</v>
      </c>
      <c r="AJ23" s="103">
        <f t="shared" si="4"/>
        <v>157</v>
      </c>
      <c r="AK23" s="117">
        <f t="shared" si="5"/>
        <v>-12489664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156</v>
      </c>
      <c r="AK24" s="117">
        <f t="shared" si="5"/>
        <v>25818000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4114</v>
      </c>
      <c r="W25" s="103"/>
      <c r="X25" s="103"/>
      <c r="Y25" s="103"/>
      <c r="Z25" s="103"/>
      <c r="AA25" s="103" t="s">
        <v>4086</v>
      </c>
      <c r="AB25" s="185">
        <v>192.2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144</v>
      </c>
      <c r="AK25" s="117">
        <f t="shared" si="5"/>
        <v>-4151567088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4277</v>
      </c>
      <c r="L26" s="121">
        <v>-50000000</v>
      </c>
      <c r="M26" s="181" t="s">
        <v>1091</v>
      </c>
      <c r="N26" s="117">
        <v>106500000</v>
      </c>
      <c r="Q26" s="73"/>
      <c r="R26" s="116"/>
      <c r="S26" s="116"/>
      <c r="T26" s="116"/>
      <c r="W26" s="103"/>
      <c r="X26" s="99"/>
      <c r="Y26" s="103"/>
      <c r="Z26" s="103"/>
      <c r="AA26" s="103" t="s">
        <v>4087</v>
      </c>
      <c r="AB26" s="185">
        <v>3809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138</v>
      </c>
      <c r="AK26" s="117">
        <f t="shared" si="5"/>
        <v>2553000000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4136</v>
      </c>
      <c r="N27" s="117">
        <v>-20000000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137</v>
      </c>
      <c r="AK27" s="117">
        <f t="shared" si="5"/>
        <v>-2541350000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4277</v>
      </c>
      <c r="N28" s="117">
        <v>-50000000</v>
      </c>
      <c r="O28" s="100"/>
      <c r="P28" s="100"/>
      <c r="Q28" s="38">
        <v>2458039</v>
      </c>
      <c r="R28" s="116" t="s">
        <v>3947</v>
      </c>
      <c r="S28" s="116">
        <v>66</v>
      </c>
      <c r="T28" s="73" t="s">
        <v>4032</v>
      </c>
      <c r="U28" s="117">
        <f>Q28*0.02*S28/31</f>
        <v>104664.8864516129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136</v>
      </c>
      <c r="AK28" s="117">
        <f t="shared" si="5"/>
        <v>-8834696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45600147</v>
      </c>
      <c r="O29" s="103" t="s">
        <v>939</v>
      </c>
      <c r="P29" s="103" t="s">
        <v>3964</v>
      </c>
      <c r="Q29" s="38">
        <v>18766862</v>
      </c>
      <c r="R29" s="116" t="s">
        <v>4040</v>
      </c>
      <c r="S29" s="116">
        <f>S28-27</f>
        <v>39</v>
      </c>
      <c r="T29" s="116" t="s">
        <v>4209</v>
      </c>
      <c r="U29" s="117">
        <f t="shared" ref="U29:U31" si="6">Q29*0.02*S29/31</f>
        <v>472198.46322580642</v>
      </c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131</v>
      </c>
      <c r="AK29" s="117">
        <f t="shared" si="5"/>
        <v>838400000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 t="s">
        <v>4016</v>
      </c>
      <c r="N30" s="117">
        <f>O30*P30</f>
        <v>22947008</v>
      </c>
      <c r="O30" s="103">
        <v>6026</v>
      </c>
      <c r="P30" s="103">
        <v>3808</v>
      </c>
      <c r="Q30" s="173">
        <v>944261</v>
      </c>
      <c r="R30" s="8" t="s">
        <v>4182</v>
      </c>
      <c r="S30" s="41">
        <f>S29-33</f>
        <v>6</v>
      </c>
      <c r="T30" s="8" t="s">
        <v>4198</v>
      </c>
      <c r="U30" s="117">
        <f t="shared" si="6"/>
        <v>3655.2038709677422</v>
      </c>
      <c r="V30" s="26"/>
      <c r="W30" s="103"/>
      <c r="X30" s="103" t="s">
        <v>4117</v>
      </c>
      <c r="Y30" s="103" t="s">
        <v>4118</v>
      </c>
      <c r="Z30" s="103" t="s">
        <v>939</v>
      </c>
      <c r="AA30" s="103" t="s">
        <v>4119</v>
      </c>
      <c r="AB30" s="103"/>
      <c r="AC30" s="103"/>
      <c r="AD30" s="103"/>
      <c r="AF30" s="103">
        <v>11</v>
      </c>
      <c r="AG30" s="117" t="s">
        <v>4102</v>
      </c>
      <c r="AH30" s="117">
        <v>-170000</v>
      </c>
      <c r="AI30" s="103">
        <v>5</v>
      </c>
      <c r="AJ30" s="103">
        <f t="shared" si="4"/>
        <v>130</v>
      </c>
      <c r="AK30" s="117">
        <f t="shared" si="5"/>
        <v>-22100000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 t="s">
        <v>4123</v>
      </c>
      <c r="N31" s="117">
        <f>O31*P31</f>
        <v>5996160</v>
      </c>
      <c r="O31" s="103">
        <v>31230</v>
      </c>
      <c r="P31" s="103">
        <v>192</v>
      </c>
      <c r="Q31" s="38">
        <v>12983567</v>
      </c>
      <c r="R31" s="116" t="s">
        <v>4204</v>
      </c>
      <c r="S31" s="116">
        <f>S30-1</f>
        <v>5</v>
      </c>
      <c r="T31" s="116" t="s">
        <v>4210</v>
      </c>
      <c r="U31" s="117">
        <f t="shared" si="6"/>
        <v>41882.474193548383</v>
      </c>
      <c r="V31" s="26"/>
      <c r="W31" s="103" t="s">
        <v>4127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125</v>
      </c>
      <c r="AK31" s="117">
        <f t="shared" si="5"/>
        <v>-787500000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4190</v>
      </c>
      <c r="N32" s="117">
        <f>O32*P32</f>
        <v>93743823</v>
      </c>
      <c r="O32" s="103">
        <v>8951</v>
      </c>
      <c r="P32" s="103">
        <v>10473</v>
      </c>
      <c r="Q32" s="182">
        <v>53805</v>
      </c>
      <c r="R32" s="116" t="s">
        <v>4231</v>
      </c>
      <c r="S32" s="116">
        <f>S31-1</f>
        <v>4</v>
      </c>
      <c r="T32" s="116" t="s">
        <v>4232</v>
      </c>
      <c r="U32" s="117">
        <f t="shared" ref="U32:U33" si="7">Q32*0.02*S32/31</f>
        <v>138.8516129032258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8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124</v>
      </c>
      <c r="AK32" s="117">
        <f t="shared" si="5"/>
        <v>-6449860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/>
      <c r="N33" s="117"/>
      <c r="O33" s="174"/>
      <c r="P33" s="69"/>
      <c r="Q33" s="182">
        <v>74499487</v>
      </c>
      <c r="R33" s="181" t="s">
        <v>4231</v>
      </c>
      <c r="S33" s="181">
        <f>S32</f>
        <v>4</v>
      </c>
      <c r="T33" s="181" t="s">
        <v>4233</v>
      </c>
      <c r="U33" s="173">
        <f t="shared" si="7"/>
        <v>192256.74064516128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108</v>
      </c>
      <c r="AK33" s="117">
        <f t="shared" si="5"/>
        <v>2161879200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4230</v>
      </c>
      <c r="N34" s="117">
        <f>O34*P34</f>
        <v>58969</v>
      </c>
      <c r="O34" s="192">
        <v>109</v>
      </c>
      <c r="P34" s="103">
        <v>541</v>
      </c>
      <c r="Q34" s="182">
        <v>5804358</v>
      </c>
      <c r="R34" s="116" t="s">
        <v>4272</v>
      </c>
      <c r="S34" s="116">
        <f>S33-4</f>
        <v>0</v>
      </c>
      <c r="T34" s="116" t="s">
        <v>4271</v>
      </c>
      <c r="W34" s="103"/>
      <c r="X34" s="103" t="s">
        <v>4120</v>
      </c>
      <c r="Y34" s="103" t="s">
        <v>4118</v>
      </c>
      <c r="Z34" s="103"/>
      <c r="AA34" s="103" t="s">
        <v>4122</v>
      </c>
      <c r="AB34" s="103"/>
      <c r="AC34" s="103"/>
      <c r="AD34" s="103" t="s">
        <v>4121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108</v>
      </c>
      <c r="AK34" s="117">
        <f t="shared" si="5"/>
        <v>109562328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158887206.80890375</v>
      </c>
      <c r="F35" s="3"/>
      <c r="G35" s="11"/>
      <c r="H35" s="11"/>
      <c r="K35" s="56"/>
      <c r="L35" s="121"/>
      <c r="M35" s="103"/>
      <c r="N35" s="117"/>
      <c r="O35" s="178"/>
      <c r="P35" s="103"/>
      <c r="Q35" s="182"/>
      <c r="R35" s="181"/>
      <c r="S35" s="181"/>
      <c r="T35" s="181"/>
      <c r="W35" s="103" t="s">
        <v>4127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19099700.58467529</v>
      </c>
      <c r="AC35" s="103">
        <f>AB35/($AB$26*(1+$X$42))</f>
        <v>4989.9103175420469</v>
      </c>
      <c r="AD35" s="103">
        <f>AC35-Z31</f>
        <v>-87.089682457953131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96</v>
      </c>
      <c r="AK35" s="117">
        <f t="shared" si="5"/>
        <v>34560000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03"/>
      <c r="R36" s="103"/>
      <c r="S36" s="103"/>
      <c r="T36" s="103"/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94</v>
      </c>
      <c r="AK36" s="117">
        <f t="shared" si="5"/>
        <v>-32900000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2"/>
      <c r="R37" s="181"/>
      <c r="S37" s="181"/>
      <c r="T37" s="181"/>
      <c r="U37" s="100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2">Y37*Z37</f>
        <v>5261920.8896799991</v>
      </c>
      <c r="AB37" s="91">
        <f>$AB$25*Z37/(1+$X$41)</f>
        <v>6158307.2642353177</v>
      </c>
      <c r="AC37" s="103">
        <f>AB37/($AB$26*(1+$X$42))</f>
        <v>1608.8943813631188</v>
      </c>
      <c r="AD37" s="103">
        <f>AC37-Z32</f>
        <v>0.89438136311878225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94</v>
      </c>
      <c r="AK37" s="117">
        <f t="shared" si="5"/>
        <v>94000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171221508.29573494</v>
      </c>
      <c r="F38" s="3"/>
      <c r="G38" s="11"/>
      <c r="H38" s="11"/>
      <c r="K38" s="103"/>
      <c r="L38" s="103"/>
      <c r="M38" s="73"/>
      <c r="N38" s="121"/>
      <c r="Q38" s="181"/>
      <c r="R38" s="181"/>
      <c r="S38" s="181"/>
      <c r="T38" s="181"/>
      <c r="U38" s="100"/>
      <c r="Y38" t="s">
        <v>4157</v>
      </c>
      <c r="Z38">
        <f>Z35+Z36+Z37</f>
        <v>132243.14931508194</v>
      </c>
      <c r="AA38">
        <f>Z38*P31</f>
        <v>25390684.668495733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93</v>
      </c>
      <c r="AK38" s="117">
        <f t="shared" si="5"/>
        <v>3125730000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175515706.695894</v>
      </c>
      <c r="F39" s="3"/>
      <c r="G39" s="11"/>
      <c r="H39" s="11"/>
      <c r="K39" s="103"/>
      <c r="L39" s="103"/>
      <c r="M39" s="73" t="s">
        <v>4278</v>
      </c>
      <c r="N39" s="121">
        <v>48700000</v>
      </c>
      <c r="O39" s="100"/>
      <c r="Q39" s="117">
        <f>SUM(N30:N34)-SUM(Q28:Q35)</f>
        <v>7235581</v>
      </c>
      <c r="R39" s="116"/>
      <c r="S39" s="116"/>
      <c r="T39" s="116"/>
      <c r="U39" s="100"/>
      <c r="Y39" t="s">
        <v>4158</v>
      </c>
      <c r="Z39">
        <f>Z35</f>
        <v>100000.14931508193</v>
      </c>
      <c r="AA39">
        <f>Z39*P31</f>
        <v>19200028.66849573</v>
      </c>
      <c r="AB39" t="s">
        <v>25</v>
      </c>
      <c r="AF39" s="103">
        <v>20</v>
      </c>
      <c r="AG39" s="117" t="s">
        <v>4103</v>
      </c>
      <c r="AH39" s="117">
        <v>-15600000</v>
      </c>
      <c r="AI39" s="103">
        <v>3</v>
      </c>
      <c r="AJ39" s="103">
        <f t="shared" si="4"/>
        <v>89</v>
      </c>
      <c r="AK39" s="117">
        <f t="shared" si="5"/>
        <v>-1388400000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18071459</v>
      </c>
      <c r="O40" s="100" t="s">
        <v>25</v>
      </c>
      <c r="P40" t="s">
        <v>25</v>
      </c>
      <c r="U40" s="100"/>
      <c r="Y40" t="s">
        <v>4159</v>
      </c>
      <c r="Z40">
        <v>949</v>
      </c>
      <c r="AA40">
        <f>Z40*P30</f>
        <v>3613792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86</v>
      </c>
      <c r="AK40" s="117">
        <f t="shared" si="5"/>
        <v>645000000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U41" s="100"/>
      <c r="W41" t="s">
        <v>951</v>
      </c>
      <c r="X41">
        <v>6.3E-3</v>
      </c>
      <c r="Y41" t="s">
        <v>4160</v>
      </c>
      <c r="Z41" s="118">
        <f>SUM(N29:N35)</f>
        <v>168346107</v>
      </c>
      <c r="AA41" t="s">
        <v>25</v>
      </c>
      <c r="AF41" s="103">
        <v>22</v>
      </c>
      <c r="AG41" s="117" t="s">
        <v>4104</v>
      </c>
      <c r="AH41" s="117">
        <v>-98000</v>
      </c>
      <c r="AI41" s="103">
        <v>1</v>
      </c>
      <c r="AJ41" s="103">
        <f t="shared" si="4"/>
        <v>82</v>
      </c>
      <c r="AK41" s="117">
        <f t="shared" si="5"/>
        <v>-8036000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188973746.67973119</v>
      </c>
      <c r="F42" s="3"/>
      <c r="G42" s="11"/>
      <c r="H42" s="11"/>
      <c r="K42" s="181"/>
      <c r="L42" s="121"/>
      <c r="M42" s="181" t="s">
        <v>4214</v>
      </c>
      <c r="N42" s="117">
        <f>-O42*P32</f>
        <v>-29324400</v>
      </c>
      <c r="O42" s="103">
        <v>2800</v>
      </c>
      <c r="P42" s="103">
        <f>P32</f>
        <v>10473</v>
      </c>
      <c r="Q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4098</v>
      </c>
      <c r="AH42" s="117">
        <v>-26000000</v>
      </c>
      <c r="AI42" s="103">
        <v>0</v>
      </c>
      <c r="AJ42" s="103">
        <f t="shared" si="4"/>
        <v>81</v>
      </c>
      <c r="AK42" s="117">
        <f t="shared" si="5"/>
        <v>-2106000000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193658305.9256511</v>
      </c>
      <c r="F43" s="3"/>
      <c r="G43" s="11"/>
      <c r="H43" s="11"/>
      <c r="K43" s="181" t="s">
        <v>25</v>
      </c>
      <c r="L43" s="121"/>
      <c r="M43" s="181" t="s">
        <v>4216</v>
      </c>
      <c r="N43" s="117">
        <f>-O43*P43</f>
        <v>-8318548</v>
      </c>
      <c r="O43" s="103">
        <v>28</v>
      </c>
      <c r="P43" s="103">
        <v>297091</v>
      </c>
      <c r="R43" t="s">
        <v>25</v>
      </c>
      <c r="T43" t="s">
        <v>25</v>
      </c>
      <c r="U43" s="100"/>
      <c r="W43" t="s">
        <v>6</v>
      </c>
      <c r="X43">
        <f>X41+X42</f>
        <v>1.12E-2</v>
      </c>
      <c r="AF43" s="103">
        <v>24</v>
      </c>
      <c r="AG43" s="117" t="s">
        <v>4098</v>
      </c>
      <c r="AH43" s="117">
        <v>25000000</v>
      </c>
      <c r="AI43" s="103">
        <v>1</v>
      </c>
      <c r="AJ43" s="103">
        <f t="shared" si="4"/>
        <v>81</v>
      </c>
      <c r="AK43" s="117">
        <f t="shared" si="5"/>
        <v>2025000000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198445607.19961265</v>
      </c>
      <c r="F44" s="3"/>
      <c r="G44" s="11"/>
      <c r="H44" s="11"/>
      <c r="K44" s="181"/>
      <c r="L44" s="121"/>
      <c r="M44" s="181" t="s">
        <v>4217</v>
      </c>
      <c r="N44" s="117">
        <v>-2218958</v>
      </c>
      <c r="O44" s="103"/>
      <c r="P44" s="103"/>
      <c r="Q44" t="s">
        <v>25</v>
      </c>
      <c r="R44" t="s">
        <v>25</v>
      </c>
      <c r="T44" t="s">
        <v>25</v>
      </c>
      <c r="U44" s="100"/>
      <c r="Y44">
        <f>Z37*P31</f>
        <v>6190656</v>
      </c>
      <c r="AF44" s="103">
        <v>25</v>
      </c>
      <c r="AG44" s="117" t="s">
        <v>4099</v>
      </c>
      <c r="AH44" s="117">
        <v>110000</v>
      </c>
      <c r="AI44" s="103">
        <v>1</v>
      </c>
      <c r="AJ44" s="103">
        <f t="shared" si="4"/>
        <v>80</v>
      </c>
      <c r="AK44" s="117">
        <f t="shared" si="5"/>
        <v>8800000</v>
      </c>
      <c r="AL44" s="103"/>
    </row>
    <row r="45" spans="1:52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203337795.85060793</v>
      </c>
      <c r="F45" s="3"/>
      <c r="G45" s="11"/>
      <c r="H45" s="11"/>
      <c r="K45" s="181"/>
      <c r="L45" s="121"/>
      <c r="M45" s="181" t="s">
        <v>4234</v>
      </c>
      <c r="N45" s="117">
        <f>-O45*P45</f>
        <v>-4189200</v>
      </c>
      <c r="O45" s="103">
        <v>400</v>
      </c>
      <c r="P45" s="103">
        <f>P32</f>
        <v>10473</v>
      </c>
      <c r="Q45" t="s">
        <v>25</v>
      </c>
      <c r="S45" t="s">
        <v>25</v>
      </c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79</v>
      </c>
      <c r="AK45" s="117">
        <f t="shared" si="5"/>
        <v>30020000</v>
      </c>
      <c r="AL45" s="103"/>
    </row>
    <row r="46" spans="1:52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208337061.03969315</v>
      </c>
      <c r="F46" s="3"/>
      <c r="G46" s="11"/>
      <c r="H46" s="11"/>
      <c r="K46" s="181"/>
      <c r="L46" s="121"/>
      <c r="M46" s="181" t="s">
        <v>4235</v>
      </c>
      <c r="N46" s="117">
        <f>-O46*P46</f>
        <v>-1188364</v>
      </c>
      <c r="O46" s="69">
        <v>4</v>
      </c>
      <c r="P46" s="103">
        <f>P43</f>
        <v>297091</v>
      </c>
      <c r="T46" t="s">
        <v>25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72</v>
      </c>
      <c r="AK46" s="117">
        <f t="shared" si="5"/>
        <v>32400000</v>
      </c>
      <c r="AL46" s="103"/>
    </row>
    <row r="47" spans="1:52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213445636.6252808</v>
      </c>
      <c r="F47" s="3"/>
      <c r="G47" s="11"/>
      <c r="H47" s="11"/>
      <c r="K47" s="181"/>
      <c r="L47" s="121"/>
      <c r="M47" s="181" t="s">
        <v>4236</v>
      </c>
      <c r="N47" s="117">
        <v>159557</v>
      </c>
      <c r="O47" s="119"/>
      <c r="P47" s="119"/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66</v>
      </c>
      <c r="AK47" s="117">
        <f t="shared" si="5"/>
        <v>184800000</v>
      </c>
      <c r="AL47" s="103"/>
    </row>
    <row r="48" spans="1:52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218665802.06622815</v>
      </c>
      <c r="F48" s="3"/>
      <c r="G48" s="11"/>
      <c r="H48" s="11" t="s">
        <v>611</v>
      </c>
      <c r="K48" s="181"/>
      <c r="L48" s="121"/>
      <c r="M48" s="181"/>
      <c r="N48" s="117"/>
      <c r="O48" s="100"/>
      <c r="P48" s="100"/>
      <c r="Q48" s="116" t="s">
        <v>1138</v>
      </c>
      <c r="R48" s="116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65</v>
      </c>
      <c r="AK48" s="117">
        <f t="shared" si="5"/>
        <v>-97500000</v>
      </c>
      <c r="AL48" s="103"/>
    </row>
    <row r="49" spans="1:38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223999883.34307885</v>
      </c>
      <c r="F49" s="3"/>
      <c r="G49" s="11"/>
      <c r="H49" s="11"/>
      <c r="K49" s="181" t="s">
        <v>598</v>
      </c>
      <c r="L49" s="117">
        <f>SUM(L16:L38)</f>
        <v>96959451</v>
      </c>
      <c r="M49" s="181"/>
      <c r="N49" s="117">
        <f>SUM(N16:N48)</f>
        <v>183993213</v>
      </c>
      <c r="O49" t="s">
        <v>25</v>
      </c>
      <c r="Q49" s="116" t="s">
        <v>267</v>
      </c>
      <c r="R49" s="116" t="s">
        <v>1153</v>
      </c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65</v>
      </c>
      <c r="AK49" s="117">
        <f t="shared" si="5"/>
        <v>198250000</v>
      </c>
      <c r="AL49" s="103"/>
    </row>
    <row r="50" spans="1:38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229450253.89782187</v>
      </c>
      <c r="F50" s="51"/>
      <c r="G50" s="11"/>
      <c r="H50" s="11"/>
      <c r="K50" s="181" t="s">
        <v>599</v>
      </c>
      <c r="L50" s="117">
        <f>L16+L17+L21</f>
        <v>143202</v>
      </c>
      <c r="M50" s="181"/>
      <c r="N50" s="117">
        <f>N16+N17+N23</f>
        <v>-6976401</v>
      </c>
      <c r="Q50" s="14">
        <v>110000</v>
      </c>
      <c r="R50" s="116" t="s">
        <v>1154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62</v>
      </c>
      <c r="AK50" s="117">
        <f t="shared" si="5"/>
        <v>-514575944</v>
      </c>
      <c r="AL50" s="103"/>
    </row>
    <row r="51" spans="1:38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235019335.59253854</v>
      </c>
      <c r="F51" s="3"/>
      <c r="G51" s="11"/>
      <c r="H51" s="11"/>
      <c r="K51" s="56" t="s">
        <v>716</v>
      </c>
      <c r="L51" s="1">
        <f>L49+N7</f>
        <v>166959451</v>
      </c>
      <c r="M51" s="117"/>
      <c r="N51" s="181"/>
      <c r="O51" s="22"/>
      <c r="P51" t="s">
        <v>25</v>
      </c>
      <c r="Q51" s="14">
        <v>-7000000</v>
      </c>
      <c r="R51" s="116" t="s">
        <v>1155</v>
      </c>
      <c r="U51" s="100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60</v>
      </c>
      <c r="AK51" s="117">
        <f t="shared" si="5"/>
        <v>300000000</v>
      </c>
      <c r="AL51" s="103"/>
    </row>
    <row r="52" spans="1:38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240709599.68731713</v>
      </c>
      <c r="F52" s="3"/>
      <c r="G52" s="11"/>
      <c r="H52" s="11"/>
      <c r="M52" t="s">
        <v>4115</v>
      </c>
      <c r="Q52" s="14">
        <f>سارا!C207</f>
        <v>7835443</v>
      </c>
      <c r="R52" s="116" t="s">
        <v>1156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46</v>
      </c>
      <c r="AK52" s="117">
        <f t="shared" si="5"/>
        <v>-4140000</v>
      </c>
      <c r="AL52" s="103"/>
    </row>
    <row r="53" spans="1:38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246523567.83782059</v>
      </c>
      <c r="F53" s="3"/>
      <c r="G53" s="11"/>
      <c r="H53" s="11"/>
      <c r="M53" s="25" t="s">
        <v>4175</v>
      </c>
      <c r="O53" t="s">
        <v>25</v>
      </c>
      <c r="Q53" s="14">
        <f>N19+N20</f>
        <v>6182233</v>
      </c>
      <c r="R53" s="56" t="s">
        <v>3749</v>
      </c>
      <c r="AB53" t="s">
        <v>25</v>
      </c>
      <c r="AF53" s="103">
        <v>34</v>
      </c>
      <c r="AG53" s="117" t="s">
        <v>4100</v>
      </c>
      <c r="AH53" s="117">
        <v>5600000</v>
      </c>
      <c r="AI53" s="103">
        <v>4</v>
      </c>
      <c r="AJ53" s="103">
        <f t="shared" si="4"/>
        <v>45</v>
      </c>
      <c r="AK53" s="117">
        <f t="shared" si="5"/>
        <v>252000000</v>
      </c>
      <c r="AL53" s="103"/>
    </row>
    <row r="54" spans="1:38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252463813.11290169</v>
      </c>
      <c r="F54" s="3"/>
      <c r="G54" s="11"/>
      <c r="H54" s="11"/>
      <c r="M54" s="25" t="s">
        <v>4139</v>
      </c>
      <c r="P54" t="s">
        <v>25</v>
      </c>
      <c r="Q54" s="14">
        <v>1200000</v>
      </c>
      <c r="R54" s="56" t="s">
        <v>1157</v>
      </c>
      <c r="AF54" s="103">
        <v>35</v>
      </c>
      <c r="AG54" s="117" t="s">
        <v>4023</v>
      </c>
      <c r="AH54" s="117">
        <v>750000</v>
      </c>
      <c r="AI54" s="103">
        <v>2</v>
      </c>
      <c r="AJ54" s="103">
        <f t="shared" si="4"/>
        <v>41</v>
      </c>
      <c r="AK54" s="117">
        <f t="shared" si="5"/>
        <v>30750000</v>
      </c>
      <c r="AL54" s="103"/>
    </row>
    <row r="55" spans="1:38" ht="3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258532961.03266767</v>
      </c>
      <c r="F55" s="3"/>
      <c r="G55" s="11"/>
      <c r="H55" s="11"/>
      <c r="M55" s="191" t="s">
        <v>4179</v>
      </c>
      <c r="Q55" s="121">
        <v>118000000</v>
      </c>
      <c r="R55" s="56" t="s">
        <v>4116</v>
      </c>
      <c r="AF55" s="184">
        <v>36</v>
      </c>
      <c r="AG55" s="183" t="s">
        <v>4034</v>
      </c>
      <c r="AH55" s="183">
        <v>-4242000</v>
      </c>
      <c r="AI55" s="184">
        <v>2</v>
      </c>
      <c r="AJ55" s="184">
        <f t="shared" si="4"/>
        <v>39</v>
      </c>
      <c r="AK55" s="183">
        <f t="shared" si="5"/>
        <v>-165438000</v>
      </c>
      <c r="AL55" s="184" t="s">
        <v>4109</v>
      </c>
    </row>
    <row r="56" spans="1:38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264733690.62740406</v>
      </c>
      <c r="F56" s="3"/>
      <c r="G56" s="11"/>
      <c r="H56" s="11"/>
      <c r="K56" s="3"/>
      <c r="L56" s="11" t="s">
        <v>304</v>
      </c>
      <c r="M56" s="126" t="s">
        <v>4180</v>
      </c>
      <c r="N56" s="100"/>
      <c r="Q56" s="121">
        <f>N25</f>
        <v>4000000</v>
      </c>
      <c r="R56" s="56" t="s">
        <v>4250</v>
      </c>
      <c r="AF56" s="103">
        <v>37</v>
      </c>
      <c r="AG56" s="117" t="s">
        <v>4034</v>
      </c>
      <c r="AH56" s="117">
        <v>4100000</v>
      </c>
      <c r="AI56" s="103">
        <v>0</v>
      </c>
      <c r="AJ56" s="103">
        <f t="shared" si="4"/>
        <v>37</v>
      </c>
      <c r="AK56" s="117">
        <f t="shared" si="5"/>
        <v>151700000</v>
      </c>
      <c r="AL56" s="103"/>
    </row>
    <row r="57" spans="1:38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271068735.51777595</v>
      </c>
      <c r="F57" s="3"/>
      <c r="G57" s="11"/>
      <c r="H57" s="11"/>
      <c r="K57" s="1" t="s">
        <v>305</v>
      </c>
      <c r="L57" s="1">
        <v>70000</v>
      </c>
      <c r="M57" s="126" t="s">
        <v>4183</v>
      </c>
      <c r="N57" s="100" t="s">
        <v>25</v>
      </c>
      <c r="Q57" s="121">
        <v>-44103000</v>
      </c>
      <c r="R57" s="56" t="s">
        <v>4249</v>
      </c>
      <c r="AF57" s="103">
        <v>38</v>
      </c>
      <c r="AG57" s="117" t="s">
        <v>4040</v>
      </c>
      <c r="AH57" s="117">
        <v>4100000</v>
      </c>
      <c r="AI57" s="103">
        <v>1</v>
      </c>
      <c r="AJ57" s="103">
        <f t="shared" si="4"/>
        <v>37</v>
      </c>
      <c r="AK57" s="117">
        <f t="shared" si="5"/>
        <v>151700000</v>
      </c>
      <c r="AL57" s="103"/>
    </row>
    <row r="58" spans="1:38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277540885.01673353</v>
      </c>
      <c r="F58" s="3"/>
      <c r="G58" s="11"/>
      <c r="H58" s="11"/>
      <c r="K58" s="1" t="s">
        <v>321</v>
      </c>
      <c r="L58" s="1">
        <v>100000</v>
      </c>
      <c r="M58" s="126" t="s">
        <v>4242</v>
      </c>
      <c r="Q58" s="14">
        <v>2500000</v>
      </c>
      <c r="R58" s="56" t="s">
        <v>1149</v>
      </c>
      <c r="AF58" s="103">
        <v>39</v>
      </c>
      <c r="AG58" s="117" t="s">
        <v>4050</v>
      </c>
      <c r="AH58" s="117">
        <v>790000</v>
      </c>
      <c r="AI58" s="103">
        <v>15</v>
      </c>
      <c r="AJ58" s="103">
        <f t="shared" si="4"/>
        <v>36</v>
      </c>
      <c r="AK58" s="117">
        <f t="shared" si="5"/>
        <v>28440000</v>
      </c>
      <c r="AL58" s="103"/>
    </row>
    <row r="59" spans="1:38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284152985.25355631</v>
      </c>
      <c r="F59" s="3"/>
      <c r="G59" s="11"/>
      <c r="H59" s="11"/>
      <c r="K59" s="1" t="s">
        <v>306</v>
      </c>
      <c r="L59" s="1">
        <v>80000</v>
      </c>
      <c r="M59" s="126" t="s">
        <v>4262</v>
      </c>
      <c r="Q59" s="121">
        <v>1200000</v>
      </c>
      <c r="R59" s="56" t="s">
        <v>3939</v>
      </c>
      <c r="AF59" s="184">
        <v>40</v>
      </c>
      <c r="AG59" s="183" t="s">
        <v>4081</v>
      </c>
      <c r="AH59" s="183">
        <v>-3865000</v>
      </c>
      <c r="AI59" s="184">
        <v>6</v>
      </c>
      <c r="AJ59" s="184">
        <f t="shared" si="4"/>
        <v>21</v>
      </c>
      <c r="AK59" s="186">
        <f t="shared" si="5"/>
        <v>-81165000</v>
      </c>
      <c r="AL59" s="184" t="s">
        <v>4110</v>
      </c>
    </row>
    <row r="60" spans="1:38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290907940.32048041</v>
      </c>
      <c r="F60" s="3"/>
      <c r="G60" s="11"/>
      <c r="H60" s="11"/>
      <c r="K60" s="31" t="s">
        <v>307</v>
      </c>
      <c r="L60" s="1">
        <v>150000</v>
      </c>
      <c r="M60" s="100"/>
      <c r="Q60" s="14">
        <f>N40</f>
        <v>18071459</v>
      </c>
      <c r="R60" s="56" t="s">
        <v>1138</v>
      </c>
      <c r="AF60" s="20">
        <v>41</v>
      </c>
      <c r="AG60" s="121" t="s">
        <v>4124</v>
      </c>
      <c r="AH60" s="121">
        <v>18800000</v>
      </c>
      <c r="AI60" s="20">
        <v>3</v>
      </c>
      <c r="AJ60" s="103">
        <f t="shared" si="4"/>
        <v>15</v>
      </c>
      <c r="AK60" s="117">
        <f t="shared" si="5"/>
        <v>282000000</v>
      </c>
      <c r="AL60" s="20"/>
    </row>
    <row r="61" spans="1:38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297808713.44236153</v>
      </c>
      <c r="F61" s="3"/>
      <c r="G61" s="11"/>
      <c r="H61" s="11"/>
      <c r="K61" s="31" t="s">
        <v>308</v>
      </c>
      <c r="L61" s="1">
        <v>300000</v>
      </c>
      <c r="M61" s="100"/>
      <c r="Q61" s="121"/>
      <c r="R61" s="56"/>
      <c r="AF61" s="20">
        <v>42</v>
      </c>
      <c r="AG61" s="121" t="s">
        <v>4143</v>
      </c>
      <c r="AH61" s="121">
        <v>500000</v>
      </c>
      <c r="AI61" s="20">
        <v>1</v>
      </c>
      <c r="AJ61" s="103">
        <f t="shared" si="4"/>
        <v>12</v>
      </c>
      <c r="AK61" s="117">
        <f t="shared" si="5"/>
        <v>6000000</v>
      </c>
      <c r="AL61" s="20"/>
    </row>
    <row r="62" spans="1:38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304858328.16983503</v>
      </c>
      <c r="F62" s="3"/>
      <c r="G62" s="11"/>
      <c r="H62" s="11"/>
      <c r="K62" s="31" t="s">
        <v>309</v>
      </c>
      <c r="L62" s="1">
        <v>100000</v>
      </c>
      <c r="M62" s="100"/>
      <c r="Q62" s="121"/>
      <c r="R62" s="56"/>
      <c r="AF62" s="20">
        <v>43</v>
      </c>
      <c r="AG62" s="121" t="s">
        <v>4147</v>
      </c>
      <c r="AH62" s="121">
        <v>200000</v>
      </c>
      <c r="AI62" s="20">
        <v>3</v>
      </c>
      <c r="AJ62" s="103">
        <f>AJ63+AI62</f>
        <v>11</v>
      </c>
      <c r="AK62" s="117">
        <f t="shared" si="5"/>
        <v>2200000</v>
      </c>
      <c r="AL62" s="20"/>
    </row>
    <row r="63" spans="1:38">
      <c r="E63" s="26"/>
      <c r="K63" s="31" t="s">
        <v>310</v>
      </c>
      <c r="L63" s="1">
        <v>200000</v>
      </c>
      <c r="M63" s="100"/>
      <c r="Q63" s="121"/>
      <c r="R63" s="56"/>
      <c r="AF63" s="20">
        <v>44</v>
      </c>
      <c r="AG63" s="121" t="s">
        <v>4154</v>
      </c>
      <c r="AH63" s="121">
        <v>1000000</v>
      </c>
      <c r="AI63" s="20">
        <v>3</v>
      </c>
      <c r="AJ63" s="103">
        <f t="shared" si="4"/>
        <v>8</v>
      </c>
      <c r="AK63" s="117">
        <f t="shared" si="5"/>
        <v>8000000</v>
      </c>
      <c r="AL63" s="20"/>
    </row>
    <row r="64" spans="1:38">
      <c r="E64" s="26"/>
      <c r="K64" s="18" t="s">
        <v>311</v>
      </c>
      <c r="L64" s="18">
        <v>300000</v>
      </c>
      <c r="M64" s="100"/>
      <c r="Q64" s="121"/>
      <c r="R64" s="56"/>
      <c r="AF64" s="20">
        <v>45</v>
      </c>
      <c r="AG64" s="121" t="s">
        <v>4170</v>
      </c>
      <c r="AH64" s="121">
        <v>1300000</v>
      </c>
      <c r="AI64" s="20">
        <v>0</v>
      </c>
      <c r="AJ64" s="103">
        <f>AJ65+AI64</f>
        <v>5</v>
      </c>
      <c r="AK64" s="117">
        <f t="shared" si="5"/>
        <v>6500000</v>
      </c>
      <c r="AL64" s="20"/>
    </row>
    <row r="65" spans="1:38">
      <c r="K65" s="32" t="s">
        <v>312</v>
      </c>
      <c r="L65" s="1">
        <v>200000</v>
      </c>
      <c r="M65" s="100"/>
      <c r="N65" s="100"/>
      <c r="O65" s="100"/>
      <c r="Q65" s="121"/>
      <c r="R65" s="56"/>
      <c r="AF65" s="20">
        <v>45</v>
      </c>
      <c r="AG65" s="121" t="s">
        <v>4170</v>
      </c>
      <c r="AH65" s="121">
        <v>995000</v>
      </c>
      <c r="AI65" s="20">
        <v>2</v>
      </c>
      <c r="AJ65" s="103">
        <f t="shared" ref="AJ65:AJ73" si="13">AJ66+AI65</f>
        <v>5</v>
      </c>
      <c r="AK65" s="117">
        <f t="shared" si="5"/>
        <v>4975000</v>
      </c>
      <c r="AL65" s="20"/>
    </row>
    <row r="66" spans="1:38">
      <c r="K66" s="32" t="s">
        <v>313</v>
      </c>
      <c r="L66" s="1">
        <v>20000</v>
      </c>
      <c r="M66" s="100"/>
      <c r="N66" s="100"/>
      <c r="O66" s="100"/>
      <c r="Q66" s="117">
        <f>SUM(Q50:Q64)</f>
        <v>107996135</v>
      </c>
      <c r="R66" s="56" t="s">
        <v>1159</v>
      </c>
      <c r="AF66" s="20">
        <v>46</v>
      </c>
      <c r="AG66" s="121" t="s">
        <v>4204</v>
      </c>
      <c r="AH66" s="121">
        <v>13000000</v>
      </c>
      <c r="AI66" s="20">
        <v>2</v>
      </c>
      <c r="AJ66" s="103">
        <f t="shared" si="13"/>
        <v>3</v>
      </c>
      <c r="AK66" s="117">
        <f t="shared" si="5"/>
        <v>39000000</v>
      </c>
      <c r="AL66" s="20"/>
    </row>
    <row r="67" spans="1:38">
      <c r="A67" t="s">
        <v>25</v>
      </c>
      <c r="F67" t="s">
        <v>310</v>
      </c>
      <c r="G67" t="s">
        <v>4162</v>
      </c>
      <c r="K67" s="32" t="s">
        <v>315</v>
      </c>
      <c r="L67" s="1">
        <v>50000</v>
      </c>
      <c r="M67" s="100"/>
      <c r="N67" s="100"/>
      <c r="O67" s="100"/>
      <c r="Q67" s="121"/>
      <c r="R67" s="56"/>
      <c r="AF67" s="20">
        <v>47</v>
      </c>
      <c r="AG67" s="121" t="s">
        <v>4229</v>
      </c>
      <c r="AH67" s="121">
        <v>-3100000</v>
      </c>
      <c r="AI67" s="20">
        <v>1</v>
      </c>
      <c r="AJ67" s="103">
        <f t="shared" si="13"/>
        <v>1</v>
      </c>
      <c r="AK67" s="117">
        <f t="shared" si="5"/>
        <v>-3100000</v>
      </c>
      <c r="AL67" s="20"/>
    </row>
    <row r="68" spans="1:38">
      <c r="F68" t="s">
        <v>4166</v>
      </c>
      <c r="G68" t="s">
        <v>4161</v>
      </c>
      <c r="K68" s="32" t="s">
        <v>316</v>
      </c>
      <c r="L68" s="1">
        <v>90000</v>
      </c>
      <c r="M68" s="100"/>
      <c r="N68" s="100"/>
      <c r="O68" s="100"/>
      <c r="Q68" s="121"/>
      <c r="R68" s="56"/>
      <c r="AF68" s="20"/>
      <c r="AG68" s="121"/>
      <c r="AH68" s="121"/>
      <c r="AI68" s="20">
        <v>0</v>
      </c>
      <c r="AJ68" s="103">
        <f t="shared" si="13"/>
        <v>0</v>
      </c>
      <c r="AK68" s="117">
        <f t="shared" si="5"/>
        <v>0</v>
      </c>
      <c r="AL68" s="20"/>
    </row>
    <row r="69" spans="1:38">
      <c r="F69" t="s">
        <v>4167</v>
      </c>
      <c r="G69" t="s">
        <v>4163</v>
      </c>
      <c r="K69" s="32" t="s">
        <v>317</v>
      </c>
      <c r="L69" s="1">
        <v>50000</v>
      </c>
      <c r="M69" s="100"/>
      <c r="N69" s="100"/>
      <c r="O69" s="100"/>
      <c r="W69" s="119"/>
      <c r="AF69" s="20"/>
      <c r="AG69" s="121"/>
      <c r="AH69" s="121"/>
      <c r="AI69" s="20">
        <v>0</v>
      </c>
      <c r="AJ69" s="103">
        <f t="shared" si="13"/>
        <v>0</v>
      </c>
      <c r="AK69" s="117">
        <f t="shared" si="5"/>
        <v>0</v>
      </c>
      <c r="AL69" s="20"/>
    </row>
    <row r="70" spans="1:38">
      <c r="G70" t="s">
        <v>4164</v>
      </c>
      <c r="K70" s="32" t="s">
        <v>327</v>
      </c>
      <c r="L70" s="1">
        <v>150000</v>
      </c>
      <c r="M70" s="100"/>
      <c r="N70" s="100"/>
      <c r="O70" s="100"/>
      <c r="W70" s="172"/>
      <c r="AF70" s="20"/>
      <c r="AG70" s="121"/>
      <c r="AH70" s="121"/>
      <c r="AI70" s="20">
        <v>0</v>
      </c>
      <c r="AJ70" s="103">
        <f t="shared" si="13"/>
        <v>0</v>
      </c>
      <c r="AK70" s="121"/>
      <c r="AL70" s="20"/>
    </row>
    <row r="71" spans="1:38">
      <c r="G71" t="s">
        <v>4165</v>
      </c>
      <c r="K71" s="32" t="s">
        <v>318</v>
      </c>
      <c r="L71" s="1">
        <v>15000</v>
      </c>
      <c r="N71" s="100"/>
      <c r="W71" s="119"/>
      <c r="X71" s="119"/>
      <c r="Y71" s="119"/>
      <c r="Z71" s="119"/>
      <c r="AA71" s="119"/>
      <c r="AB71" s="119"/>
      <c r="AC71" s="119"/>
      <c r="AD71" s="119"/>
      <c r="AF71" s="20"/>
      <c r="AG71" s="121"/>
      <c r="AH71" s="121"/>
      <c r="AI71" s="20"/>
      <c r="AJ71" s="103">
        <f t="shared" si="13"/>
        <v>0</v>
      </c>
      <c r="AK71" s="121"/>
      <c r="AL71" s="20"/>
    </row>
    <row r="72" spans="1:38">
      <c r="G72" t="s">
        <v>4169</v>
      </c>
      <c r="K72" s="32" t="s">
        <v>319</v>
      </c>
      <c r="L72" s="1">
        <v>20000</v>
      </c>
      <c r="N72" s="100"/>
      <c r="S72" s="119"/>
      <c r="T72" s="119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3"/>
        <v>0</v>
      </c>
      <c r="AK72" s="103"/>
      <c r="AL72" s="103"/>
    </row>
    <row r="73" spans="1:38">
      <c r="G73" t="s">
        <v>4168</v>
      </c>
      <c r="K73" s="32" t="s">
        <v>320</v>
      </c>
      <c r="L73" s="1">
        <v>40000</v>
      </c>
      <c r="N73" s="100"/>
      <c r="S73" s="119"/>
      <c r="T73" s="119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3"/>
        <v>0</v>
      </c>
      <c r="AK73" s="103"/>
      <c r="AL73" s="103"/>
    </row>
    <row r="74" spans="1:38">
      <c r="K74" s="32" t="s">
        <v>322</v>
      </c>
      <c r="L74" s="1">
        <v>150000</v>
      </c>
      <c r="N74" s="100"/>
      <c r="Q74" s="119"/>
      <c r="R74" s="119"/>
      <c r="S74" s="119"/>
      <c r="T74" s="119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86801899</v>
      </c>
      <c r="AI74" s="103"/>
      <c r="AJ74" s="103"/>
      <c r="AK74" s="99">
        <f>SUM(AK20:AK70)</f>
        <v>5846532276</v>
      </c>
      <c r="AL74" s="99">
        <f>AK74*AL77/31</f>
        <v>3771956.3070967742</v>
      </c>
    </row>
    <row r="75" spans="1:38">
      <c r="K75" s="32" t="s">
        <v>324</v>
      </c>
      <c r="L75" s="1">
        <v>75000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4106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314</v>
      </c>
      <c r="L76" s="1">
        <v>140000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2" t="s">
        <v>478</v>
      </c>
      <c r="L77" s="3">
        <v>1083333</v>
      </c>
      <c r="P77" s="119"/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4107</v>
      </c>
      <c r="AL77" s="103">
        <v>0.02</v>
      </c>
    </row>
    <row r="78" spans="1:38">
      <c r="K78" s="2"/>
      <c r="L78" s="3"/>
      <c r="P78" s="132"/>
      <c r="Q78" s="126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4108</v>
      </c>
      <c r="AH79" s="99">
        <f>AH74+AL74</f>
        <v>90573855.307096779</v>
      </c>
      <c r="AI79" s="103"/>
      <c r="AJ79" s="103"/>
      <c r="AK79" s="103"/>
      <c r="AL79" s="103"/>
    </row>
    <row r="80" spans="1:38">
      <c r="K80" s="2" t="s">
        <v>6</v>
      </c>
      <c r="L80" s="3">
        <f>SUM(L57:L78)</f>
        <v>3383333</v>
      </c>
      <c r="P80" s="119"/>
      <c r="W80" s="119"/>
      <c r="X80" s="119"/>
      <c r="Y80" s="119"/>
      <c r="Z80" s="119"/>
      <c r="AA80" s="119"/>
      <c r="AB80" s="119"/>
      <c r="AC80" s="119"/>
      <c r="AD80" s="119"/>
      <c r="AG80" t="s">
        <v>4111</v>
      </c>
      <c r="AH80" s="118">
        <f>Z41</f>
        <v>168346107</v>
      </c>
    </row>
    <row r="81" spans="11:50">
      <c r="K81" s="2" t="s">
        <v>328</v>
      </c>
      <c r="L81" s="3">
        <f>L80/30</f>
        <v>112777.76666666666</v>
      </c>
      <c r="Q81" s="22"/>
      <c r="X81" s="119"/>
      <c r="Y81" s="119"/>
      <c r="Z81" s="119"/>
      <c r="AA81" s="119"/>
      <c r="AB81" s="132"/>
      <c r="AC81" s="119"/>
      <c r="AD81" s="119"/>
      <c r="AG81" t="s">
        <v>4112</v>
      </c>
      <c r="AH81" s="118">
        <f>AH80-AH79</f>
        <v>77772251.692903221</v>
      </c>
    </row>
    <row r="82" spans="11:50">
      <c r="O82" s="119"/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K87" s="48" t="s">
        <v>789</v>
      </c>
      <c r="L87" s="48" t="s">
        <v>476</v>
      </c>
      <c r="AS87" s="100" t="s">
        <v>25</v>
      </c>
    </row>
    <row r="88" spans="11:50">
      <c r="K88" s="47">
        <v>700000</v>
      </c>
      <c r="L88" s="48" t="s">
        <v>1041</v>
      </c>
      <c r="AS88" s="100" t="s">
        <v>25</v>
      </c>
    </row>
    <row r="89" spans="11:50">
      <c r="K89" s="47">
        <v>500000</v>
      </c>
      <c r="L89" s="48" t="s">
        <v>479</v>
      </c>
      <c r="AO89" t="s">
        <v>4185</v>
      </c>
    </row>
    <row r="90" spans="11:50">
      <c r="K90" s="47">
        <v>180000</v>
      </c>
      <c r="L90" s="48" t="s">
        <v>558</v>
      </c>
      <c r="AO90" t="s">
        <v>4186</v>
      </c>
      <c r="AP90">
        <v>2.6199999999999999E-3</v>
      </c>
      <c r="AT90" t="s">
        <v>25</v>
      </c>
    </row>
    <row r="91" spans="11:50">
      <c r="K91" s="47">
        <v>0</v>
      </c>
      <c r="L91" s="48" t="s">
        <v>785</v>
      </c>
      <c r="AO91" t="s">
        <v>4187</v>
      </c>
      <c r="AP91">
        <v>2.7799999999999999E-3</v>
      </c>
    </row>
    <row r="92" spans="11:50">
      <c r="K92" s="47">
        <v>0</v>
      </c>
      <c r="L92" s="48" t="s">
        <v>786</v>
      </c>
      <c r="AO92" t="s">
        <v>4188</v>
      </c>
      <c r="AP92" t="s">
        <v>4189</v>
      </c>
    </row>
    <row r="93" spans="11:50">
      <c r="K93" s="47">
        <v>500000</v>
      </c>
      <c r="L93" s="48" t="s">
        <v>787</v>
      </c>
    </row>
    <row r="94" spans="11:50">
      <c r="K94" s="47">
        <v>75000</v>
      </c>
      <c r="L94" s="48" t="s">
        <v>788</v>
      </c>
    </row>
    <row r="95" spans="11:50">
      <c r="K95" s="47">
        <v>0</v>
      </c>
      <c r="L95" s="48" t="s">
        <v>790</v>
      </c>
    </row>
    <row r="96" spans="11:50">
      <c r="K96" s="47">
        <v>500000</v>
      </c>
      <c r="L96" s="48" t="s">
        <v>564</v>
      </c>
    </row>
    <row r="97" spans="8:43">
      <c r="K97" s="47">
        <v>50000</v>
      </c>
      <c r="L97" s="48" t="s">
        <v>793</v>
      </c>
      <c r="AO97" t="s">
        <v>4199</v>
      </c>
      <c r="AP97" t="s">
        <v>4200</v>
      </c>
      <c r="AQ97" t="s">
        <v>4201</v>
      </c>
    </row>
    <row r="98" spans="8:43">
      <c r="H98" s="100"/>
      <c r="K98" s="47">
        <v>140000</v>
      </c>
      <c r="L98" s="48" t="s">
        <v>314</v>
      </c>
      <c r="AO98" t="s">
        <v>4202</v>
      </c>
      <c r="AP98" t="s">
        <v>4203</v>
      </c>
      <c r="AQ98" t="s">
        <v>4201</v>
      </c>
    </row>
    <row r="99" spans="8:43">
      <c r="K99" s="47"/>
      <c r="L99" s="48" t="s">
        <v>25</v>
      </c>
    </row>
    <row r="100" spans="8:43">
      <c r="K100" s="47">
        <f>SUM(K88:K99)</f>
        <v>2645000</v>
      </c>
      <c r="L100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workbookViewId="0">
      <selection activeCell="G3" sqref="G3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4" max="14" width="5" bestFit="1" customWidth="1"/>
    <col min="15" max="15" width="9.71093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1.28515625" bestFit="1" customWidth="1"/>
    <col min="31" max="31" width="14.570312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4192</v>
      </c>
      <c r="D1" s="103" t="s">
        <v>939</v>
      </c>
      <c r="E1" s="103" t="s">
        <v>4191</v>
      </c>
      <c r="F1" s="103" t="s">
        <v>1136</v>
      </c>
      <c r="G1" s="103" t="s">
        <v>1138</v>
      </c>
      <c r="H1" s="103" t="s">
        <v>183</v>
      </c>
      <c r="I1" s="103" t="s">
        <v>4247</v>
      </c>
      <c r="J1" s="103" t="s">
        <v>4248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4218</v>
      </c>
      <c r="Q1" s="103" t="s">
        <v>5</v>
      </c>
      <c r="R1" s="103" t="s">
        <v>4219</v>
      </c>
      <c r="S1" s="103" t="s">
        <v>4238</v>
      </c>
      <c r="T1" s="103" t="s">
        <v>4105</v>
      </c>
      <c r="U1" s="103" t="s">
        <v>4097</v>
      </c>
      <c r="V1" s="103" t="s">
        <v>37</v>
      </c>
      <c r="W1" s="103" t="s">
        <v>4222</v>
      </c>
      <c r="X1" s="103" t="s">
        <v>4239</v>
      </c>
      <c r="Y1" s="103" t="s">
        <v>8</v>
      </c>
      <c r="Z1" s="103"/>
      <c r="AE1" t="s">
        <v>4145</v>
      </c>
      <c r="AF1" s="194" t="s">
        <v>4273</v>
      </c>
      <c r="AG1" s="193" t="s">
        <v>4256</v>
      </c>
    </row>
    <row r="2" spans="1:33">
      <c r="A2" s="103">
        <v>1</v>
      </c>
      <c r="B2" s="103" t="s">
        <v>4182</v>
      </c>
      <c r="C2" s="103" t="s">
        <v>4193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4182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7</v>
      </c>
      <c r="V2" s="117">
        <f t="shared" ref="V2:V17" si="2">Q2*U2</f>
        <v>8219827</v>
      </c>
      <c r="W2" s="117">
        <f t="shared" ref="W2:W14" si="3">R2*U2</f>
        <v>0</v>
      </c>
      <c r="X2" s="117">
        <f t="shared" ref="X2:X17" si="4">S2*U2</f>
        <v>0</v>
      </c>
      <c r="Y2" s="103" t="s">
        <v>4279</v>
      </c>
      <c r="Z2" s="103"/>
    </row>
    <row r="3" spans="1:33" ht="54">
      <c r="A3" s="103">
        <v>2</v>
      </c>
      <c r="B3" s="103" t="s">
        <v>4204</v>
      </c>
      <c r="C3" s="103" t="s">
        <v>4193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4204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6</v>
      </c>
      <c r="V3" s="117">
        <f t="shared" si="2"/>
        <v>0</v>
      </c>
      <c r="W3" s="117">
        <f t="shared" si="3"/>
        <v>93123234</v>
      </c>
      <c r="X3" s="117">
        <f t="shared" si="4"/>
        <v>0</v>
      </c>
      <c r="Y3" s="103" t="s">
        <v>4280</v>
      </c>
      <c r="Z3" s="103"/>
      <c r="AG3" s="195" t="s">
        <v>4260</v>
      </c>
    </row>
    <row r="4" spans="1:33">
      <c r="A4" s="103">
        <v>3</v>
      </c>
      <c r="B4" s="103" t="s">
        <v>4231</v>
      </c>
      <c r="C4" s="103" t="s">
        <v>4193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4231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5</v>
      </c>
      <c r="V4" s="117">
        <f t="shared" si="2"/>
        <v>0</v>
      </c>
      <c r="W4" s="117">
        <f t="shared" si="3"/>
        <v>0</v>
      </c>
      <c r="X4" s="117">
        <f t="shared" si="4"/>
        <v>24455940</v>
      </c>
      <c r="Y4" s="103" t="s">
        <v>4281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4231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5</v>
      </c>
      <c r="V5" s="117">
        <f t="shared" si="2"/>
        <v>0</v>
      </c>
      <c r="W5" s="117">
        <f t="shared" si="3"/>
        <v>91709775</v>
      </c>
      <c r="X5" s="117">
        <f t="shared" si="4"/>
        <v>0</v>
      </c>
      <c r="Y5" s="103" t="s">
        <v>4282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4231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5</v>
      </c>
      <c r="V6" s="117">
        <f t="shared" si="2"/>
        <v>336269175</v>
      </c>
      <c r="W6" s="117">
        <f t="shared" si="3"/>
        <v>0</v>
      </c>
      <c r="X6" s="117">
        <f t="shared" si="4"/>
        <v>0</v>
      </c>
      <c r="Y6" s="103" t="s">
        <v>4283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4243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3</v>
      </c>
      <c r="V7" s="117">
        <f t="shared" si="2"/>
        <v>5809944</v>
      </c>
      <c r="W7" s="117">
        <f t="shared" si="3"/>
        <v>2863635</v>
      </c>
      <c r="X7" s="117">
        <f t="shared" si="4"/>
        <v>326421</v>
      </c>
      <c r="Y7" s="103" t="s">
        <v>4246</v>
      </c>
      <c r="Z7" s="103" t="s">
        <v>4285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4272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1</v>
      </c>
      <c r="V8" s="117">
        <f t="shared" si="2"/>
        <v>1980000</v>
      </c>
      <c r="W8" s="117">
        <f t="shared" si="3"/>
        <v>924000</v>
      </c>
      <c r="X8" s="117">
        <f t="shared" si="4"/>
        <v>0</v>
      </c>
      <c r="Y8" s="103" t="s">
        <v>4284</v>
      </c>
      <c r="Z8" s="103" t="s">
        <v>4286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/>
      <c r="P9" s="117"/>
      <c r="Q9" s="117"/>
      <c r="R9" s="117"/>
      <c r="S9" s="117">
        <f t="shared" si="0"/>
        <v>0</v>
      </c>
      <c r="T9" s="103"/>
      <c r="U9" s="103">
        <f t="shared" si="1"/>
        <v>0</v>
      </c>
      <c r="V9" s="117">
        <f t="shared" si="2"/>
        <v>0</v>
      </c>
      <c r="W9" s="117">
        <f t="shared" si="3"/>
        <v>0</v>
      </c>
      <c r="X9" s="117">
        <f t="shared" si="4"/>
        <v>0</v>
      </c>
      <c r="Y9" s="103"/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4263</v>
      </c>
      <c r="AE11" t="s">
        <v>4264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4265</v>
      </c>
      <c r="AE12" t="s">
        <v>4266</v>
      </c>
    </row>
    <row r="13" spans="1:33">
      <c r="D13" s="100" t="s">
        <v>6</v>
      </c>
      <c r="E13" s="100"/>
      <c r="J13" t="s">
        <v>4253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4267</v>
      </c>
      <c r="AE13" t="s">
        <v>4268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4194</v>
      </c>
      <c r="C16" t="s">
        <v>4195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26">
      <c r="B17" t="s">
        <v>4196</v>
      </c>
      <c r="C17" t="s">
        <v>4197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26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26">
      <c r="N19" s="103">
        <v>18</v>
      </c>
      <c r="O19" s="103"/>
      <c r="P19" s="117">
        <f>SUM(P2:P17)</f>
        <v>113085778</v>
      </c>
      <c r="Q19" s="117">
        <f>SUM(Q2:Q18)</f>
        <v>72344744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352278946</v>
      </c>
      <c r="W19" s="117">
        <f>SUM(W2:W18)</f>
        <v>188620644</v>
      </c>
      <c r="X19" s="117">
        <f>SUM(X2:X17)</f>
        <v>24782361</v>
      </c>
      <c r="Y19" s="103"/>
      <c r="Z19" s="103"/>
    </row>
    <row r="20" spans="2:26">
      <c r="P20" t="s">
        <v>946</v>
      </c>
      <c r="Q20" s="100" t="s">
        <v>4220</v>
      </c>
      <c r="R20" s="100" t="s">
        <v>4221</v>
      </c>
      <c r="S20" t="s">
        <v>4240</v>
      </c>
      <c r="V20" t="s">
        <v>37</v>
      </c>
      <c r="W20" t="s">
        <v>4222</v>
      </c>
      <c r="X20" t="s">
        <v>4239</v>
      </c>
    </row>
    <row r="21" spans="2:26">
      <c r="P21">
        <f>J12/P19</f>
        <v>0.47252829617531572</v>
      </c>
      <c r="V21" s="118">
        <f>J12*V19/V26</f>
        <v>33277460.50468133</v>
      </c>
      <c r="W21" s="118">
        <f>J12*W19/V26</f>
        <v>17817743.87129442</v>
      </c>
      <c r="X21" s="118">
        <f>J12*X19/V26</f>
        <v>2341025.6240242496</v>
      </c>
    </row>
    <row r="22" spans="2:26">
      <c r="P22" t="s">
        <v>4254</v>
      </c>
    </row>
    <row r="26" spans="2:26">
      <c r="V26" s="118">
        <f>V19+W19+X19</f>
        <v>565681951</v>
      </c>
    </row>
    <row r="27" spans="2:26">
      <c r="V27" t="s">
        <v>4255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4068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4069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4034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4067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4065</v>
      </c>
      <c r="B41" s="117">
        <v>-315101</v>
      </c>
      <c r="C41" s="103" t="s">
        <v>4066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4075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2018-09-15T14:54:47Z</dcterms:modified>
</cp:coreProperties>
</file>