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2" i="52" l="1"/>
  <c r="D320" i="20" l="1"/>
  <c r="D319" i="20"/>
  <c r="L36" i="18" l="1"/>
  <c r="D318" i="20"/>
  <c r="D317" i="20"/>
  <c r="P69" i="52" l="1"/>
  <c r="P70" i="52"/>
  <c r="P71" i="52"/>
  <c r="P72" i="52"/>
  <c r="P73" i="52"/>
  <c r="P74" i="52"/>
  <c r="P75" i="52"/>
  <c r="P76" i="52"/>
  <c r="P68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4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H33" i="57" l="1"/>
  <c r="G33" i="57"/>
  <c r="D315" i="20"/>
  <c r="D314" i="20"/>
  <c r="H38" i="57" l="1"/>
  <c r="I2" i="57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112" i="18" l="1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<sst xmlns="http://schemas.openxmlformats.org/spreadsheetml/2006/main" count="11061" uniqueCount="4864">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</sst>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4839</v>
      </c>
      <c r="B44" s="113">
        <v>-31000</v>
      </c>
      <c r="C44" s="99" t="s">
        <v>4852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E25" sqref="E2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4799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4813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4839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4851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4851</v>
      </c>
      <c r="B6" s="18">
        <v>-1866154</v>
      </c>
      <c r="C6" s="18">
        <v>0</v>
      </c>
      <c r="D6" s="113">
        <f t="shared" si="0"/>
        <v>-1866154</v>
      </c>
      <c r="E6" s="19" t="s">
        <v>4861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4851</v>
      </c>
      <c r="B7" s="18">
        <v>-36600</v>
      </c>
      <c r="C7" s="18">
        <v>0</v>
      </c>
      <c r="D7" s="113">
        <f t="shared" si="0"/>
        <v>-36600</v>
      </c>
      <c r="E7" s="19" t="s">
        <v>4862</v>
      </c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4696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4728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4728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4728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4643</v>
      </c>
      <c r="B31" s="219">
        <v>0</v>
      </c>
      <c r="C31" s="219">
        <v>0</v>
      </c>
      <c r="D31" s="219">
        <f t="shared" si="0"/>
        <v>0</v>
      </c>
      <c r="E31" s="219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1722807</v>
      </c>
      <c r="C32" s="113">
        <f>SUM(C2:C31)</f>
        <v>0</v>
      </c>
      <c r="D32" s="113">
        <f>SUM(D2:D31)</f>
        <v>1722807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46393630</v>
      </c>
      <c r="H33" s="18">
        <f>SUM(H2:H31)</f>
        <v>0</v>
      </c>
      <c r="I33" s="18">
        <f>SUM(I2:I31)</f>
        <v>46393630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4826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4855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4860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4861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768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21" sqref="F32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1054</v>
      </c>
      <c r="H2" s="36">
        <f>IF(B2&gt;0,1,0)</f>
        <v>1</v>
      </c>
      <c r="I2" s="11">
        <f>B2*(G2-H2)</f>
        <v>17585100</v>
      </c>
      <c r="J2" s="53">
        <f>C2*(G2-H2)</f>
        <v>17585100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1053</v>
      </c>
      <c r="H3" s="36">
        <f t="shared" ref="H3:H66" si="2">IF(B3&gt;0,1,0)</f>
        <v>1</v>
      </c>
      <c r="I3" s="11">
        <f t="shared" ref="I3:I66" si="3">B3*(G3-H3)</f>
        <v>20934800000</v>
      </c>
      <c r="J3" s="53">
        <f t="shared" ref="J3:J66" si="4">C3*(G3-H3)</f>
        <v>11979124000</v>
      </c>
      <c r="K3" s="53">
        <f t="shared" ref="K3:K66" si="5">D3*(G3-H3)</f>
        <v>8955676000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1053</v>
      </c>
      <c r="H4" s="36">
        <f t="shared" si="2"/>
        <v>0</v>
      </c>
      <c r="I4" s="11">
        <f t="shared" si="3"/>
        <v>0</v>
      </c>
      <c r="J4" s="53">
        <f t="shared" si="4"/>
        <v>8950500</v>
      </c>
      <c r="K4" s="53">
        <f t="shared" si="5"/>
        <v>-8950500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1051</v>
      </c>
      <c r="H5" s="36">
        <f t="shared" si="2"/>
        <v>1</v>
      </c>
      <c r="I5" s="11">
        <f t="shared" si="3"/>
        <v>2100000000</v>
      </c>
      <c r="J5" s="53">
        <f t="shared" si="4"/>
        <v>0</v>
      </c>
      <c r="K5" s="53">
        <f t="shared" si="5"/>
        <v>2100000000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1044</v>
      </c>
      <c r="H6" s="36">
        <f t="shared" si="2"/>
        <v>0</v>
      </c>
      <c r="I6" s="11">
        <f t="shared" si="3"/>
        <v>-5220000</v>
      </c>
      <c r="J6" s="53">
        <f t="shared" si="4"/>
        <v>0</v>
      </c>
      <c r="K6" s="53">
        <f t="shared" si="5"/>
        <v>-5220000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1040</v>
      </c>
      <c r="H7" s="36">
        <f t="shared" si="2"/>
        <v>0</v>
      </c>
      <c r="I7" s="11">
        <f t="shared" si="3"/>
        <v>-1248520000</v>
      </c>
      <c r="J7" s="53">
        <f t="shared" si="4"/>
        <v>0</v>
      </c>
      <c r="K7" s="53">
        <f t="shared" si="5"/>
        <v>-1248520000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1039</v>
      </c>
      <c r="H8" s="36">
        <f t="shared" si="2"/>
        <v>0</v>
      </c>
      <c r="I8" s="11">
        <f t="shared" si="3"/>
        <v>-207800000</v>
      </c>
      <c r="J8" s="53">
        <f t="shared" si="4"/>
        <v>0</v>
      </c>
      <c r="K8" s="53">
        <f t="shared" si="5"/>
        <v>-207800000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1037</v>
      </c>
      <c r="H9" s="36">
        <f t="shared" si="2"/>
        <v>0</v>
      </c>
      <c r="I9" s="11">
        <f t="shared" si="3"/>
        <v>-731603500</v>
      </c>
      <c r="J9" s="53">
        <f t="shared" si="4"/>
        <v>0</v>
      </c>
      <c r="K9" s="53">
        <f t="shared" si="5"/>
        <v>-731603500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1028</v>
      </c>
      <c r="H10" s="36">
        <f t="shared" si="2"/>
        <v>0</v>
      </c>
      <c r="I10" s="11">
        <f t="shared" si="3"/>
        <v>-205600000</v>
      </c>
      <c r="J10" s="53">
        <f t="shared" si="4"/>
        <v>0</v>
      </c>
      <c r="K10" s="53">
        <f t="shared" si="5"/>
        <v>-205600000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1028</v>
      </c>
      <c r="H11" s="36">
        <f t="shared" si="2"/>
        <v>1</v>
      </c>
      <c r="I11" s="11">
        <f t="shared" si="3"/>
        <v>1027000000</v>
      </c>
      <c r="J11" s="53">
        <f t="shared" si="4"/>
        <v>0</v>
      </c>
      <c r="K11" s="53">
        <f t="shared" si="5"/>
        <v>1027000000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1024</v>
      </c>
      <c r="H12" s="36">
        <f t="shared" si="2"/>
        <v>0</v>
      </c>
      <c r="I12" s="11">
        <f t="shared" si="3"/>
        <v>-307200000</v>
      </c>
      <c r="J12" s="53">
        <f t="shared" si="4"/>
        <v>0</v>
      </c>
      <c r="K12" s="53">
        <f t="shared" si="5"/>
        <v>-307200000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1019</v>
      </c>
      <c r="H13" s="36">
        <f t="shared" si="2"/>
        <v>0</v>
      </c>
      <c r="I13" s="11">
        <f t="shared" si="3"/>
        <v>-63178000</v>
      </c>
      <c r="J13" s="53">
        <f t="shared" si="4"/>
        <v>0</v>
      </c>
      <c r="K13" s="53">
        <f t="shared" si="5"/>
        <v>-63178000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1019</v>
      </c>
      <c r="H14" s="36">
        <f t="shared" si="2"/>
        <v>1</v>
      </c>
      <c r="I14" s="11">
        <f t="shared" si="3"/>
        <v>2036000000</v>
      </c>
      <c r="J14" s="53">
        <f t="shared" si="4"/>
        <v>0</v>
      </c>
      <c r="K14" s="53">
        <f t="shared" si="5"/>
        <v>2036000000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1018</v>
      </c>
      <c r="H15" s="36">
        <f t="shared" si="2"/>
        <v>1</v>
      </c>
      <c r="I15" s="11">
        <f t="shared" si="3"/>
        <v>1830600000</v>
      </c>
      <c r="J15" s="53">
        <f t="shared" si="4"/>
        <v>0</v>
      </c>
      <c r="K15" s="53">
        <f t="shared" si="5"/>
        <v>1830600000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1018</v>
      </c>
      <c r="H16" s="36">
        <f t="shared" si="2"/>
        <v>0</v>
      </c>
      <c r="I16" s="11">
        <f t="shared" si="3"/>
        <v>-203600000</v>
      </c>
      <c r="J16" s="53">
        <f t="shared" si="4"/>
        <v>0</v>
      </c>
      <c r="K16" s="53">
        <f t="shared" si="5"/>
        <v>-203600000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1014</v>
      </c>
      <c r="H17" s="36">
        <f t="shared" si="2"/>
        <v>0</v>
      </c>
      <c r="I17" s="11">
        <f t="shared" si="3"/>
        <v>-2028000000</v>
      </c>
      <c r="J17" s="53">
        <f t="shared" si="4"/>
        <v>0</v>
      </c>
      <c r="K17" s="53">
        <f t="shared" si="5"/>
        <v>-2028000000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1013</v>
      </c>
      <c r="H18" s="36">
        <f t="shared" si="2"/>
        <v>0</v>
      </c>
      <c r="I18" s="11">
        <f t="shared" si="3"/>
        <v>-303900000</v>
      </c>
      <c r="J18" s="53">
        <f t="shared" si="4"/>
        <v>0</v>
      </c>
      <c r="K18" s="53">
        <f t="shared" si="5"/>
        <v>-303900000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1012</v>
      </c>
      <c r="H19" s="36">
        <f t="shared" si="2"/>
        <v>0</v>
      </c>
      <c r="I19" s="11">
        <f t="shared" si="3"/>
        <v>-202400000</v>
      </c>
      <c r="J19" s="53">
        <f t="shared" si="4"/>
        <v>0</v>
      </c>
      <c r="K19" s="53">
        <f t="shared" si="5"/>
        <v>-202400000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1010</v>
      </c>
      <c r="H20" s="36">
        <f t="shared" si="2"/>
        <v>1</v>
      </c>
      <c r="I20" s="11">
        <f t="shared" si="3"/>
        <v>273528801</v>
      </c>
      <c r="J20" s="53">
        <f t="shared" si="4"/>
        <v>148779068</v>
      </c>
      <c r="K20" s="53">
        <f t="shared" si="5"/>
        <v>124749733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1008</v>
      </c>
      <c r="H21" s="36">
        <f t="shared" si="2"/>
        <v>0</v>
      </c>
      <c r="I21" s="11">
        <f t="shared" si="3"/>
        <v>-1517745600</v>
      </c>
      <c r="J21" s="53">
        <f t="shared" si="4"/>
        <v>0</v>
      </c>
      <c r="K21" s="53">
        <f t="shared" si="5"/>
        <v>-1517745600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1005</v>
      </c>
      <c r="H22" s="36">
        <f t="shared" si="2"/>
        <v>1</v>
      </c>
      <c r="I22" s="11">
        <f t="shared" si="3"/>
        <v>3012000000</v>
      </c>
      <c r="J22" s="53">
        <f t="shared" si="4"/>
        <v>0</v>
      </c>
      <c r="K22" s="53">
        <f t="shared" si="5"/>
        <v>3012000000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1004</v>
      </c>
      <c r="H23" s="36">
        <f t="shared" si="2"/>
        <v>1</v>
      </c>
      <c r="I23" s="11">
        <f t="shared" si="3"/>
        <v>1003000000</v>
      </c>
      <c r="J23" s="53">
        <f t="shared" si="4"/>
        <v>0</v>
      </c>
      <c r="K23" s="53">
        <f t="shared" si="5"/>
        <v>1003000000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1003</v>
      </c>
      <c r="H24" s="36">
        <f t="shared" si="2"/>
        <v>0</v>
      </c>
      <c r="I24" s="11">
        <f t="shared" si="3"/>
        <v>-3009902700</v>
      </c>
      <c r="J24" s="53">
        <f t="shared" si="4"/>
        <v>0</v>
      </c>
      <c r="K24" s="53">
        <f t="shared" si="5"/>
        <v>-3009902700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988</v>
      </c>
      <c r="H25" s="36">
        <f t="shared" si="2"/>
        <v>1</v>
      </c>
      <c r="I25" s="11">
        <f t="shared" si="3"/>
        <v>1480500000</v>
      </c>
      <c r="J25" s="53">
        <f t="shared" si="4"/>
        <v>0</v>
      </c>
      <c r="K25" s="53">
        <f t="shared" si="5"/>
        <v>1480500000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980</v>
      </c>
      <c r="H26" s="36">
        <f t="shared" si="2"/>
        <v>0</v>
      </c>
      <c r="I26" s="11">
        <f t="shared" si="3"/>
        <v>-160720000</v>
      </c>
      <c r="J26" s="53">
        <f t="shared" si="4"/>
        <v>0</v>
      </c>
      <c r="K26" s="53">
        <f t="shared" si="5"/>
        <v>-160720000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979</v>
      </c>
      <c r="H27" s="36">
        <f t="shared" si="2"/>
        <v>1</v>
      </c>
      <c r="I27" s="11">
        <f t="shared" si="3"/>
        <v>195006354</v>
      </c>
      <c r="J27" s="53">
        <f t="shared" si="4"/>
        <v>105049914</v>
      </c>
      <c r="K27" s="53">
        <f t="shared" si="5"/>
        <v>89956440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977</v>
      </c>
      <c r="H28" s="36">
        <f t="shared" si="2"/>
        <v>0</v>
      </c>
      <c r="I28" s="11">
        <f t="shared" si="3"/>
        <v>-215917000</v>
      </c>
      <c r="J28" s="53">
        <f t="shared" si="4"/>
        <v>-215917000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977</v>
      </c>
      <c r="H29" s="36">
        <f t="shared" si="2"/>
        <v>0</v>
      </c>
      <c r="I29" s="11">
        <f t="shared" si="3"/>
        <v>-488988500</v>
      </c>
      <c r="J29" s="53">
        <f t="shared" si="4"/>
        <v>0</v>
      </c>
      <c r="K29" s="53">
        <f t="shared" si="5"/>
        <v>-488988500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977</v>
      </c>
      <c r="H30" s="36">
        <f t="shared" si="2"/>
        <v>0</v>
      </c>
      <c r="I30" s="11">
        <f t="shared" si="3"/>
        <v>-14655000000</v>
      </c>
      <c r="J30" s="53">
        <f t="shared" si="4"/>
        <v>-14655000000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960</v>
      </c>
      <c r="H31" s="36">
        <f t="shared" si="2"/>
        <v>0</v>
      </c>
      <c r="I31" s="11">
        <f t="shared" si="3"/>
        <v>-2890464000</v>
      </c>
      <c r="J31" s="53">
        <f t="shared" si="4"/>
        <v>0</v>
      </c>
      <c r="K31" s="53">
        <f t="shared" si="5"/>
        <v>-2890464000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958</v>
      </c>
      <c r="H32" s="36">
        <f t="shared" si="2"/>
        <v>0</v>
      </c>
      <c r="I32" s="11">
        <f t="shared" si="3"/>
        <v>-2879652200</v>
      </c>
      <c r="J32" s="53">
        <f t="shared" si="4"/>
        <v>0</v>
      </c>
      <c r="K32" s="53">
        <f t="shared" si="5"/>
        <v>-2879652200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957</v>
      </c>
      <c r="H33" s="36">
        <f t="shared" si="2"/>
        <v>0</v>
      </c>
      <c r="I33" s="11">
        <f t="shared" si="3"/>
        <v>-856993500</v>
      </c>
      <c r="J33" s="53">
        <f t="shared" si="4"/>
        <v>0</v>
      </c>
      <c r="K33" s="53">
        <f t="shared" si="5"/>
        <v>-856993500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957</v>
      </c>
      <c r="H34" s="36">
        <f t="shared" si="2"/>
        <v>0</v>
      </c>
      <c r="I34" s="11">
        <f t="shared" si="3"/>
        <v>0</v>
      </c>
      <c r="J34" s="53">
        <f t="shared" si="4"/>
        <v>957000000</v>
      </c>
      <c r="K34" s="53">
        <f t="shared" si="5"/>
        <v>-957000000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948</v>
      </c>
      <c r="H35" s="36">
        <f t="shared" si="2"/>
        <v>1</v>
      </c>
      <c r="I35" s="11">
        <f t="shared" si="3"/>
        <v>49690984</v>
      </c>
      <c r="J35" s="53">
        <f t="shared" si="4"/>
        <v>-20514861</v>
      </c>
      <c r="K35" s="53">
        <f t="shared" si="5"/>
        <v>70205845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948</v>
      </c>
      <c r="H36" s="36">
        <f t="shared" si="2"/>
        <v>0</v>
      </c>
      <c r="I36" s="11">
        <f t="shared" si="3"/>
        <v>0</v>
      </c>
      <c r="J36" s="53">
        <f t="shared" si="4"/>
        <v>20536524</v>
      </c>
      <c r="K36" s="53">
        <f t="shared" si="5"/>
        <v>-20536524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938</v>
      </c>
      <c r="H37" s="36">
        <f t="shared" si="2"/>
        <v>0</v>
      </c>
      <c r="I37" s="11">
        <f t="shared" si="3"/>
        <v>-51590000</v>
      </c>
      <c r="J37" s="53">
        <f t="shared" si="4"/>
        <v>0</v>
      </c>
      <c r="K37" s="53">
        <f t="shared" si="5"/>
        <v>-51590000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937</v>
      </c>
      <c r="H38" s="36">
        <f t="shared" si="2"/>
        <v>1</v>
      </c>
      <c r="I38" s="11">
        <f t="shared" si="3"/>
        <v>2808000000</v>
      </c>
      <c r="J38" s="53">
        <f t="shared" si="4"/>
        <v>2808000000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936</v>
      </c>
      <c r="H39" s="36">
        <f t="shared" si="2"/>
        <v>1</v>
      </c>
      <c r="I39" s="11">
        <f t="shared" si="3"/>
        <v>2337500000</v>
      </c>
      <c r="J39" s="53">
        <f t="shared" si="4"/>
        <v>2337500000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936</v>
      </c>
      <c r="H40" s="36">
        <f t="shared" si="2"/>
        <v>0</v>
      </c>
      <c r="I40" s="11">
        <f t="shared" si="3"/>
        <v>-46800000</v>
      </c>
      <c r="J40" s="53">
        <f t="shared" si="4"/>
        <v>0</v>
      </c>
      <c r="K40" s="53">
        <f t="shared" si="5"/>
        <v>-46800000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936</v>
      </c>
      <c r="H41" s="36">
        <f t="shared" si="2"/>
        <v>1</v>
      </c>
      <c r="I41" s="11">
        <f t="shared" si="3"/>
        <v>2805000000</v>
      </c>
      <c r="J41" s="53">
        <f t="shared" si="4"/>
        <v>0</v>
      </c>
      <c r="K41" s="53">
        <f t="shared" si="5"/>
        <v>2805000000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933</v>
      </c>
      <c r="H42" s="36">
        <f t="shared" si="2"/>
        <v>0</v>
      </c>
      <c r="I42" s="11">
        <f t="shared" si="3"/>
        <v>-83223600</v>
      </c>
      <c r="J42" s="53">
        <f t="shared" si="4"/>
        <v>0</v>
      </c>
      <c r="K42" s="53">
        <f t="shared" si="5"/>
        <v>-83223600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929</v>
      </c>
      <c r="H43" s="36">
        <f t="shared" si="2"/>
        <v>0</v>
      </c>
      <c r="I43" s="11">
        <f t="shared" si="3"/>
        <v>-185800000</v>
      </c>
      <c r="J43" s="53">
        <f t="shared" si="4"/>
        <v>0</v>
      </c>
      <c r="K43" s="53">
        <f t="shared" si="5"/>
        <v>-185800000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927</v>
      </c>
      <c r="H44" s="36">
        <f t="shared" si="2"/>
        <v>0</v>
      </c>
      <c r="I44" s="11">
        <f t="shared" si="3"/>
        <v>-185400000</v>
      </c>
      <c r="J44" s="53">
        <f t="shared" si="4"/>
        <v>0</v>
      </c>
      <c r="K44" s="53">
        <f t="shared" si="5"/>
        <v>-185400000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927</v>
      </c>
      <c r="H45" s="36">
        <f t="shared" si="2"/>
        <v>0</v>
      </c>
      <c r="I45" s="11">
        <f t="shared" si="3"/>
        <v>-519120000</v>
      </c>
      <c r="J45" s="53">
        <f t="shared" si="4"/>
        <v>0</v>
      </c>
      <c r="K45" s="53">
        <f t="shared" si="5"/>
        <v>-519120000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923</v>
      </c>
      <c r="H46" s="36">
        <f t="shared" si="2"/>
        <v>0</v>
      </c>
      <c r="I46" s="11">
        <f t="shared" si="3"/>
        <v>-651176500</v>
      </c>
      <c r="J46" s="53">
        <f t="shared" si="4"/>
        <v>0</v>
      </c>
      <c r="K46" s="53">
        <f t="shared" si="5"/>
        <v>-651176500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917</v>
      </c>
      <c r="H47" s="36">
        <f t="shared" si="2"/>
        <v>1</v>
      </c>
      <c r="I47" s="11">
        <f t="shared" si="3"/>
        <v>37742864</v>
      </c>
      <c r="J47" s="53">
        <f t="shared" si="4"/>
        <v>6149108</v>
      </c>
      <c r="K47" s="53">
        <f t="shared" si="5"/>
        <v>31593756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917</v>
      </c>
      <c r="H48" s="36">
        <f t="shared" si="2"/>
        <v>1</v>
      </c>
      <c r="I48" s="11">
        <f t="shared" si="3"/>
        <v>1561505200</v>
      </c>
      <c r="J48" s="53">
        <f t="shared" si="4"/>
        <v>0</v>
      </c>
      <c r="K48" s="53">
        <f t="shared" si="5"/>
        <v>1561505200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908</v>
      </c>
      <c r="H49" s="36">
        <f t="shared" si="2"/>
        <v>0</v>
      </c>
      <c r="I49" s="11">
        <f t="shared" si="3"/>
        <v>-140740000</v>
      </c>
      <c r="J49" s="53">
        <f t="shared" si="4"/>
        <v>0</v>
      </c>
      <c r="K49" s="53">
        <f t="shared" si="5"/>
        <v>-140740000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908</v>
      </c>
      <c r="H50" s="36">
        <f t="shared" si="2"/>
        <v>0</v>
      </c>
      <c r="I50" s="11">
        <f t="shared" si="3"/>
        <v>-125304000</v>
      </c>
      <c r="J50" s="53">
        <f t="shared" si="4"/>
        <v>0</v>
      </c>
      <c r="K50" s="53">
        <f t="shared" si="5"/>
        <v>-125304000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908</v>
      </c>
      <c r="H51" s="36">
        <f t="shared" si="2"/>
        <v>0</v>
      </c>
      <c r="I51" s="11">
        <f t="shared" si="3"/>
        <v>-671920000</v>
      </c>
      <c r="J51" s="53">
        <f t="shared" si="4"/>
        <v>0</v>
      </c>
      <c r="K51" s="53">
        <f t="shared" si="5"/>
        <v>-671920000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908</v>
      </c>
      <c r="H52" s="36">
        <f t="shared" si="2"/>
        <v>0</v>
      </c>
      <c r="I52" s="11">
        <f t="shared" si="3"/>
        <v>-181600000</v>
      </c>
      <c r="J52" s="53">
        <f t="shared" si="4"/>
        <v>0</v>
      </c>
      <c r="K52" s="53">
        <f t="shared" si="5"/>
        <v>-181600000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907</v>
      </c>
      <c r="H53" s="36">
        <f t="shared" si="2"/>
        <v>0</v>
      </c>
      <c r="I53" s="11">
        <f t="shared" si="3"/>
        <v>-956885000</v>
      </c>
      <c r="J53" s="53">
        <f t="shared" si="4"/>
        <v>0</v>
      </c>
      <c r="K53" s="53">
        <f t="shared" si="5"/>
        <v>-956885000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907</v>
      </c>
      <c r="H54" s="36">
        <f t="shared" si="2"/>
        <v>0</v>
      </c>
      <c r="I54" s="11">
        <f t="shared" si="3"/>
        <v>-181400000</v>
      </c>
      <c r="J54" s="53">
        <f t="shared" si="4"/>
        <v>0</v>
      </c>
      <c r="K54" s="53">
        <f t="shared" si="5"/>
        <v>-181400000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907</v>
      </c>
      <c r="H55" s="36">
        <f t="shared" si="2"/>
        <v>0</v>
      </c>
      <c r="I55" s="11">
        <f t="shared" si="3"/>
        <v>-907453500</v>
      </c>
      <c r="J55" s="53">
        <f t="shared" si="4"/>
        <v>0</v>
      </c>
      <c r="K55" s="53">
        <f t="shared" si="5"/>
        <v>-907453500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907</v>
      </c>
      <c r="H56" s="36">
        <f t="shared" si="2"/>
        <v>0</v>
      </c>
      <c r="I56" s="11">
        <f t="shared" si="3"/>
        <v>-34466000</v>
      </c>
      <c r="J56" s="53">
        <f t="shared" si="4"/>
        <v>0</v>
      </c>
      <c r="K56" s="53">
        <f t="shared" si="5"/>
        <v>-34466000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907</v>
      </c>
      <c r="H57" s="36">
        <f t="shared" si="2"/>
        <v>0</v>
      </c>
      <c r="I57" s="11">
        <f t="shared" si="3"/>
        <v>-95235000</v>
      </c>
      <c r="J57" s="53">
        <f t="shared" si="4"/>
        <v>0</v>
      </c>
      <c r="K57" s="53">
        <f t="shared" si="5"/>
        <v>-95235000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907</v>
      </c>
      <c r="H58" s="36">
        <f t="shared" si="2"/>
        <v>0</v>
      </c>
      <c r="I58" s="11">
        <f t="shared" si="3"/>
        <v>-54420000</v>
      </c>
      <c r="J58" s="53">
        <f t="shared" si="4"/>
        <v>0</v>
      </c>
      <c r="K58" s="53">
        <f t="shared" si="5"/>
        <v>-54420000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904</v>
      </c>
      <c r="H59" s="36">
        <f t="shared" si="2"/>
        <v>1</v>
      </c>
      <c r="I59" s="11">
        <f t="shared" si="3"/>
        <v>903000000</v>
      </c>
      <c r="J59" s="53">
        <f t="shared" si="4"/>
        <v>903000000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903</v>
      </c>
      <c r="H60" s="36">
        <f t="shared" si="2"/>
        <v>1</v>
      </c>
      <c r="I60" s="11">
        <f t="shared" si="3"/>
        <v>3157000000</v>
      </c>
      <c r="J60" s="53">
        <f t="shared" si="4"/>
        <v>3157000000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901</v>
      </c>
      <c r="H61" s="36">
        <f t="shared" si="2"/>
        <v>1</v>
      </c>
      <c r="I61" s="11">
        <f t="shared" si="3"/>
        <v>900000000</v>
      </c>
      <c r="J61" s="53">
        <f t="shared" si="4"/>
        <v>900000000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901</v>
      </c>
      <c r="H62" s="36">
        <f t="shared" si="2"/>
        <v>1</v>
      </c>
      <c r="I62" s="11">
        <f t="shared" si="3"/>
        <v>2700000000</v>
      </c>
      <c r="J62" s="53">
        <f t="shared" si="4"/>
        <v>2700000000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899</v>
      </c>
      <c r="H63" s="36">
        <f t="shared" si="2"/>
        <v>0</v>
      </c>
      <c r="I63" s="11">
        <f t="shared" si="3"/>
        <v>-179800000</v>
      </c>
      <c r="J63" s="53">
        <f t="shared" si="4"/>
        <v>0</v>
      </c>
      <c r="K63" s="53">
        <f t="shared" si="5"/>
        <v>-179800000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894</v>
      </c>
      <c r="H64" s="36">
        <f t="shared" si="2"/>
        <v>0</v>
      </c>
      <c r="I64" s="11">
        <f t="shared" si="3"/>
        <v>-44700000</v>
      </c>
      <c r="J64" s="53">
        <f t="shared" si="4"/>
        <v>0</v>
      </c>
      <c r="K64" s="53">
        <f t="shared" si="5"/>
        <v>-44700000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890</v>
      </c>
      <c r="H65" s="36">
        <f t="shared" si="2"/>
        <v>0</v>
      </c>
      <c r="I65" s="11">
        <f t="shared" si="3"/>
        <v>-178000000</v>
      </c>
      <c r="J65" s="53">
        <f t="shared" si="4"/>
        <v>0</v>
      </c>
      <c r="K65" s="53">
        <f t="shared" si="5"/>
        <v>-178000000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887</v>
      </c>
      <c r="H66" s="36">
        <f t="shared" si="2"/>
        <v>0</v>
      </c>
      <c r="I66" s="11">
        <f t="shared" si="3"/>
        <v>-150790000</v>
      </c>
      <c r="J66" s="53">
        <f t="shared" si="4"/>
        <v>0</v>
      </c>
      <c r="K66" s="53">
        <f t="shared" si="5"/>
        <v>-150790000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886</v>
      </c>
      <c r="H67" s="36">
        <f t="shared" ref="H67:H131" si="8">IF(B67&gt;0,1,0)</f>
        <v>1</v>
      </c>
      <c r="I67" s="11">
        <f t="shared" ref="I67:I119" si="9">B67*(G67-H67)</f>
        <v>80822625</v>
      </c>
      <c r="J67" s="53">
        <f t="shared" ref="J67:J131" si="10">C67*(G67-H67)</f>
        <v>58164855</v>
      </c>
      <c r="K67" s="53">
        <f t="shared" ref="K67:K131" si="11">D67*(G67-H67)</f>
        <v>22657770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868</v>
      </c>
      <c r="H68" s="36">
        <f t="shared" si="8"/>
        <v>0</v>
      </c>
      <c r="I68" s="11">
        <f t="shared" si="9"/>
        <v>-125860000</v>
      </c>
      <c r="J68" s="53">
        <f t="shared" si="10"/>
        <v>0</v>
      </c>
      <c r="K68" s="53">
        <f t="shared" si="11"/>
        <v>-125860000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861</v>
      </c>
      <c r="H69" s="36">
        <f t="shared" si="8"/>
        <v>1</v>
      </c>
      <c r="I69" s="11">
        <f t="shared" si="9"/>
        <v>842800000</v>
      </c>
      <c r="J69" s="53">
        <f t="shared" si="10"/>
        <v>0</v>
      </c>
      <c r="K69" s="53">
        <f t="shared" si="11"/>
        <v>842800000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858</v>
      </c>
      <c r="H70" s="36">
        <f t="shared" si="8"/>
        <v>0</v>
      </c>
      <c r="I70" s="11">
        <f t="shared" si="9"/>
        <v>-39468000</v>
      </c>
      <c r="J70" s="53">
        <f t="shared" si="10"/>
        <v>0</v>
      </c>
      <c r="K70" s="53">
        <f t="shared" si="11"/>
        <v>-39468000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856</v>
      </c>
      <c r="H71" s="36">
        <f t="shared" si="8"/>
        <v>1</v>
      </c>
      <c r="I71" s="11">
        <f t="shared" si="9"/>
        <v>98613990</v>
      </c>
      <c r="J71" s="53">
        <f t="shared" si="10"/>
        <v>88759260</v>
      </c>
      <c r="K71" s="53">
        <f t="shared" si="11"/>
        <v>9854730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855</v>
      </c>
      <c r="H72" s="36">
        <f t="shared" si="8"/>
        <v>0</v>
      </c>
      <c r="I72" s="11">
        <f t="shared" si="9"/>
        <v>-129933495</v>
      </c>
      <c r="J72" s="53">
        <f t="shared" si="10"/>
        <v>0</v>
      </c>
      <c r="K72" s="53">
        <f t="shared" si="11"/>
        <v>-129933495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854</v>
      </c>
      <c r="H73" s="36">
        <f t="shared" si="8"/>
        <v>0</v>
      </c>
      <c r="I73" s="11">
        <f t="shared" si="9"/>
        <v>-687897000</v>
      </c>
      <c r="J73" s="53">
        <f t="shared" si="10"/>
        <v>0</v>
      </c>
      <c r="K73" s="53">
        <f t="shared" si="11"/>
        <v>-687897000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847</v>
      </c>
      <c r="H74" s="36">
        <f t="shared" si="8"/>
        <v>1</v>
      </c>
      <c r="I74" s="11">
        <f t="shared" si="9"/>
        <v>5917770000</v>
      </c>
      <c r="J74" s="53">
        <f t="shared" si="10"/>
        <v>0</v>
      </c>
      <c r="K74" s="53">
        <f t="shared" si="11"/>
        <v>5917770000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846</v>
      </c>
      <c r="H75" s="36">
        <f t="shared" si="8"/>
        <v>1</v>
      </c>
      <c r="I75" s="11">
        <f t="shared" si="9"/>
        <v>2535000000</v>
      </c>
      <c r="J75" s="53">
        <f t="shared" si="10"/>
        <v>0</v>
      </c>
      <c r="K75" s="53">
        <f t="shared" si="11"/>
        <v>2535000000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844</v>
      </c>
      <c r="H76" s="36">
        <f t="shared" si="8"/>
        <v>1</v>
      </c>
      <c r="I76" s="11">
        <f t="shared" si="9"/>
        <v>2529000000</v>
      </c>
      <c r="J76" s="53">
        <f t="shared" si="10"/>
        <v>0</v>
      </c>
      <c r="K76" s="53">
        <f t="shared" si="11"/>
        <v>2529000000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843</v>
      </c>
      <c r="H77" s="36">
        <f t="shared" si="8"/>
        <v>1</v>
      </c>
      <c r="I77" s="11">
        <f t="shared" si="9"/>
        <v>2526000000</v>
      </c>
      <c r="J77" s="53">
        <f t="shared" si="10"/>
        <v>0</v>
      </c>
      <c r="K77" s="53">
        <f t="shared" si="11"/>
        <v>2526000000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842</v>
      </c>
      <c r="H78" s="36">
        <f t="shared" si="8"/>
        <v>0</v>
      </c>
      <c r="I78" s="11">
        <f t="shared" si="9"/>
        <v>-2694400000</v>
      </c>
      <c r="J78" s="53">
        <f t="shared" si="10"/>
        <v>-2694400000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841</v>
      </c>
      <c r="H79" s="36">
        <f t="shared" si="8"/>
        <v>0</v>
      </c>
      <c r="I79" s="11">
        <f t="shared" si="9"/>
        <v>-672800000</v>
      </c>
      <c r="J79" s="53">
        <f t="shared" si="10"/>
        <v>-672800000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840</v>
      </c>
      <c r="H80" s="36">
        <f t="shared" si="8"/>
        <v>0</v>
      </c>
      <c r="I80" s="11">
        <f t="shared" si="9"/>
        <v>-40650120</v>
      </c>
      <c r="J80" s="53">
        <f t="shared" si="10"/>
        <v>0</v>
      </c>
      <c r="K80" s="53">
        <f t="shared" si="11"/>
        <v>-40650120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839</v>
      </c>
      <c r="H81" s="36">
        <f t="shared" si="8"/>
        <v>0</v>
      </c>
      <c r="I81" s="11">
        <f t="shared" si="9"/>
        <v>-117460000</v>
      </c>
      <c r="J81" s="53">
        <f t="shared" si="10"/>
        <v>0</v>
      </c>
      <c r="K81" s="53">
        <f t="shared" si="11"/>
        <v>-117460000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838</v>
      </c>
      <c r="H82" s="36">
        <f t="shared" si="8"/>
        <v>0</v>
      </c>
      <c r="I82" s="11">
        <f t="shared" si="9"/>
        <v>-209500000</v>
      </c>
      <c r="J82" s="53">
        <f t="shared" si="10"/>
        <v>0</v>
      </c>
      <c r="K82" s="53">
        <f t="shared" si="11"/>
        <v>-209500000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837</v>
      </c>
      <c r="H83" s="36">
        <f t="shared" si="8"/>
        <v>0</v>
      </c>
      <c r="I83" s="11">
        <f t="shared" si="9"/>
        <v>-167400000</v>
      </c>
      <c r="J83" s="53">
        <f t="shared" si="10"/>
        <v>0</v>
      </c>
      <c r="K83" s="53">
        <f t="shared" si="11"/>
        <v>-167400000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834</v>
      </c>
      <c r="H84" s="36">
        <f t="shared" si="8"/>
        <v>1</v>
      </c>
      <c r="I84" s="11">
        <f t="shared" si="9"/>
        <v>1362121600</v>
      </c>
      <c r="J84" s="53">
        <f t="shared" si="10"/>
        <v>0</v>
      </c>
      <c r="K84" s="53">
        <f t="shared" si="11"/>
        <v>1362121600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830</v>
      </c>
      <c r="H85" s="36">
        <f t="shared" si="8"/>
        <v>1</v>
      </c>
      <c r="I85" s="11">
        <f t="shared" si="9"/>
        <v>2072500000</v>
      </c>
      <c r="J85" s="53">
        <f t="shared" si="10"/>
        <v>0</v>
      </c>
      <c r="K85" s="53">
        <f t="shared" si="11"/>
        <v>2072500000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826</v>
      </c>
      <c r="H86" s="36">
        <f t="shared" si="8"/>
        <v>1</v>
      </c>
      <c r="I86" s="11">
        <f t="shared" si="9"/>
        <v>153697500</v>
      </c>
      <c r="J86" s="53">
        <f t="shared" si="10"/>
        <v>70083750</v>
      </c>
      <c r="K86" s="53">
        <f t="shared" si="11"/>
        <v>83613750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823</v>
      </c>
      <c r="H87" s="36">
        <f t="shared" si="8"/>
        <v>0</v>
      </c>
      <c r="I87" s="11">
        <f t="shared" si="9"/>
        <v>-164600000</v>
      </c>
      <c r="J87" s="53">
        <f t="shared" si="10"/>
        <v>0</v>
      </c>
      <c r="K87" s="53">
        <f t="shared" si="11"/>
        <v>-164600000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822</v>
      </c>
      <c r="H88" s="36">
        <f t="shared" si="8"/>
        <v>0</v>
      </c>
      <c r="I88" s="11">
        <f t="shared" si="9"/>
        <v>-96996000</v>
      </c>
      <c r="J88" s="53">
        <f t="shared" si="10"/>
        <v>-56718000</v>
      </c>
      <c r="K88" s="53">
        <f t="shared" si="11"/>
        <v>-40278000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814</v>
      </c>
      <c r="H89" s="36">
        <f t="shared" si="8"/>
        <v>0</v>
      </c>
      <c r="I89" s="11">
        <f t="shared" si="9"/>
        <v>-2605532600</v>
      </c>
      <c r="J89" s="53">
        <f t="shared" si="10"/>
        <v>0</v>
      </c>
      <c r="K89" s="53">
        <f t="shared" si="11"/>
        <v>-2605532600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813</v>
      </c>
      <c r="H90" s="36">
        <f t="shared" si="8"/>
        <v>0</v>
      </c>
      <c r="I90" s="11">
        <f t="shared" si="9"/>
        <v>-2602331700</v>
      </c>
      <c r="J90" s="53">
        <f t="shared" si="10"/>
        <v>0</v>
      </c>
      <c r="K90" s="53">
        <f t="shared" si="11"/>
        <v>-2602331700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812</v>
      </c>
      <c r="H91" s="36">
        <f t="shared" si="8"/>
        <v>0</v>
      </c>
      <c r="I91" s="11">
        <f t="shared" si="9"/>
        <v>-2599130800</v>
      </c>
      <c r="J91" s="53">
        <f t="shared" si="10"/>
        <v>0</v>
      </c>
      <c r="K91" s="53">
        <f t="shared" si="11"/>
        <v>-2599130800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811</v>
      </c>
      <c r="H92" s="36">
        <f t="shared" si="8"/>
        <v>0</v>
      </c>
      <c r="I92" s="11">
        <f t="shared" si="9"/>
        <v>-2595929900</v>
      </c>
      <c r="J92" s="53">
        <f t="shared" si="10"/>
        <v>0</v>
      </c>
      <c r="K92" s="53">
        <f t="shared" si="11"/>
        <v>-2595929900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810</v>
      </c>
      <c r="H93" s="36">
        <f t="shared" si="8"/>
        <v>0</v>
      </c>
      <c r="I93" s="11">
        <f t="shared" si="9"/>
        <v>-2592729000</v>
      </c>
      <c r="J93" s="53">
        <f t="shared" si="10"/>
        <v>0</v>
      </c>
      <c r="K93" s="53">
        <f t="shared" si="11"/>
        <v>-2592729000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809</v>
      </c>
      <c r="H94" s="36">
        <f t="shared" si="8"/>
        <v>0</v>
      </c>
      <c r="I94" s="11">
        <f t="shared" si="9"/>
        <v>-2589528100</v>
      </c>
      <c r="J94" s="53">
        <f t="shared" si="10"/>
        <v>0</v>
      </c>
      <c r="K94" s="53">
        <f t="shared" si="11"/>
        <v>-2589528100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807</v>
      </c>
      <c r="H95" s="36">
        <f t="shared" si="8"/>
        <v>0</v>
      </c>
      <c r="I95" s="11">
        <f t="shared" si="9"/>
        <v>-965652972</v>
      </c>
      <c r="J95" s="53">
        <f t="shared" si="10"/>
        <v>0</v>
      </c>
      <c r="K95" s="53">
        <f t="shared" si="11"/>
        <v>-965652972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797</v>
      </c>
      <c r="H96" s="36">
        <f t="shared" si="8"/>
        <v>0</v>
      </c>
      <c r="I96" s="11">
        <f t="shared" si="9"/>
        <v>-159400000</v>
      </c>
      <c r="J96" s="53">
        <f t="shared" si="10"/>
        <v>0</v>
      </c>
      <c r="K96" s="53">
        <f t="shared" si="11"/>
        <v>-159400000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796</v>
      </c>
      <c r="H97" s="36">
        <f t="shared" si="8"/>
        <v>1</v>
      </c>
      <c r="I97" s="11">
        <f t="shared" si="9"/>
        <v>126848610</v>
      </c>
      <c r="J97" s="53">
        <f t="shared" si="10"/>
        <v>54796170</v>
      </c>
      <c r="K97" s="53">
        <f t="shared" si="11"/>
        <v>72052440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791</v>
      </c>
      <c r="H98" s="36">
        <f t="shared" si="8"/>
        <v>1</v>
      </c>
      <c r="I98" s="11">
        <f t="shared" si="9"/>
        <v>90350720</v>
      </c>
      <c r="J98" s="53">
        <f t="shared" si="10"/>
        <v>0</v>
      </c>
      <c r="K98" s="53">
        <f t="shared" si="11"/>
        <v>90350720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788</v>
      </c>
      <c r="H99" s="36">
        <f t="shared" si="8"/>
        <v>0</v>
      </c>
      <c r="I99" s="11">
        <f t="shared" si="9"/>
        <v>-1044100000</v>
      </c>
      <c r="J99" s="53">
        <f t="shared" si="10"/>
        <v>0</v>
      </c>
      <c r="K99" s="53">
        <f t="shared" si="11"/>
        <v>-1044100000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783</v>
      </c>
      <c r="H100" s="36">
        <f t="shared" si="8"/>
        <v>1</v>
      </c>
      <c r="I100" s="11">
        <f t="shared" si="9"/>
        <v>1036150000</v>
      </c>
      <c r="J100" s="53">
        <f t="shared" si="10"/>
        <v>0</v>
      </c>
      <c r="K100" s="53">
        <f t="shared" si="11"/>
        <v>1036150000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766</v>
      </c>
      <c r="H101" s="36">
        <f t="shared" si="8"/>
        <v>1</v>
      </c>
      <c r="I101" s="11">
        <f t="shared" si="9"/>
        <v>51136425</v>
      </c>
      <c r="J101" s="53">
        <f t="shared" si="10"/>
        <v>51136425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763</v>
      </c>
      <c r="H102" s="36">
        <f t="shared" si="8"/>
        <v>1</v>
      </c>
      <c r="I102" s="11">
        <f t="shared" si="9"/>
        <v>2286000000</v>
      </c>
      <c r="J102" s="53">
        <f t="shared" si="10"/>
        <v>0</v>
      </c>
      <c r="K102" s="53">
        <f t="shared" si="11"/>
        <v>2286000000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756</v>
      </c>
      <c r="H103" s="36">
        <f t="shared" si="8"/>
        <v>0</v>
      </c>
      <c r="I103" s="11">
        <f t="shared" si="9"/>
        <v>-756000000</v>
      </c>
      <c r="J103" s="53">
        <f t="shared" si="10"/>
        <v>-756000000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746</v>
      </c>
      <c r="H104" s="36">
        <f t="shared" si="8"/>
        <v>1</v>
      </c>
      <c r="I104" s="11">
        <f t="shared" si="9"/>
        <v>2235000000</v>
      </c>
      <c r="J104" s="53">
        <f t="shared" si="10"/>
        <v>2235000000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745</v>
      </c>
      <c r="H105" s="36">
        <f t="shared" si="8"/>
        <v>1</v>
      </c>
      <c r="I105" s="11">
        <f t="shared" si="9"/>
        <v>833280000</v>
      </c>
      <c r="J105" s="53">
        <f t="shared" si="10"/>
        <v>833280000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745</v>
      </c>
      <c r="H106" s="36">
        <f t="shared" si="8"/>
        <v>0</v>
      </c>
      <c r="I106" s="11">
        <f t="shared" si="9"/>
        <v>-2235000000</v>
      </c>
      <c r="J106" s="53">
        <f t="shared" si="10"/>
        <v>0</v>
      </c>
      <c r="K106" s="53">
        <f t="shared" si="11"/>
        <v>-2235000000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736</v>
      </c>
      <c r="H107" s="36">
        <f t="shared" si="8"/>
        <v>1</v>
      </c>
      <c r="I107" s="11">
        <f t="shared" si="9"/>
        <v>66513090</v>
      </c>
      <c r="J107" s="53">
        <f t="shared" si="10"/>
        <v>55209525</v>
      </c>
      <c r="K107" s="53">
        <f t="shared" si="11"/>
        <v>11303565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734</v>
      </c>
      <c r="H108" s="36">
        <f t="shared" si="8"/>
        <v>0</v>
      </c>
      <c r="I108" s="11">
        <f t="shared" si="9"/>
        <v>-1248313800</v>
      </c>
      <c r="J108" s="53">
        <f t="shared" si="10"/>
        <v>0</v>
      </c>
      <c r="K108" s="53">
        <f t="shared" si="11"/>
        <v>-1248313800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730</v>
      </c>
      <c r="H109" s="36">
        <f t="shared" si="8"/>
        <v>0</v>
      </c>
      <c r="I109" s="11">
        <f t="shared" si="9"/>
        <v>-730365000</v>
      </c>
      <c r="J109" s="53">
        <f t="shared" si="10"/>
        <v>0</v>
      </c>
      <c r="K109" s="53">
        <f t="shared" si="11"/>
        <v>-730365000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727</v>
      </c>
      <c r="H110" s="36">
        <f t="shared" si="8"/>
        <v>1</v>
      </c>
      <c r="I110" s="11">
        <f t="shared" si="9"/>
        <v>14520000000</v>
      </c>
      <c r="J110" s="53">
        <f t="shared" si="10"/>
        <v>0</v>
      </c>
      <c r="K110" s="53">
        <f t="shared" si="11"/>
        <v>14520000000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707</v>
      </c>
      <c r="H111" s="36">
        <f t="shared" si="8"/>
        <v>1</v>
      </c>
      <c r="I111" s="11">
        <f t="shared" si="9"/>
        <v>123322668</v>
      </c>
      <c r="J111" s="53">
        <f t="shared" si="10"/>
        <v>61678278</v>
      </c>
      <c r="K111" s="53">
        <f t="shared" si="11"/>
        <v>61644390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691</v>
      </c>
      <c r="H112" s="36">
        <f t="shared" si="8"/>
        <v>0</v>
      </c>
      <c r="I112" s="11">
        <f t="shared" si="9"/>
        <v>-19624400000</v>
      </c>
      <c r="J112" s="53">
        <f t="shared" si="10"/>
        <v>0</v>
      </c>
      <c r="K112" s="53">
        <f t="shared" si="11"/>
        <v>-19624400000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676</v>
      </c>
      <c r="H113" s="36">
        <f t="shared" si="8"/>
        <v>1</v>
      </c>
      <c r="I113" s="11">
        <f t="shared" si="9"/>
        <v>110052000</v>
      </c>
      <c r="J113" s="53">
        <f t="shared" si="10"/>
        <v>82694925</v>
      </c>
      <c r="K113" s="53">
        <f t="shared" si="11"/>
        <v>27357075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676</v>
      </c>
      <c r="H114" s="36">
        <f t="shared" si="8"/>
        <v>0</v>
      </c>
      <c r="I114" s="11">
        <f t="shared" si="9"/>
        <v>-3853200</v>
      </c>
      <c r="J114" s="53">
        <f t="shared" si="10"/>
        <v>-1690000</v>
      </c>
      <c r="K114" s="53">
        <f t="shared" si="11"/>
        <v>-2163200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663</v>
      </c>
      <c r="H115" s="36">
        <f t="shared" si="8"/>
        <v>0</v>
      </c>
      <c r="I115" s="11">
        <f t="shared" si="9"/>
        <v>0</v>
      </c>
      <c r="J115" s="53">
        <f t="shared" si="10"/>
        <v>331500000</v>
      </c>
      <c r="K115" s="53">
        <f t="shared" si="11"/>
        <v>-331500000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655</v>
      </c>
      <c r="H116" s="36">
        <f t="shared" si="8"/>
        <v>0</v>
      </c>
      <c r="I116" s="11">
        <f t="shared" si="9"/>
        <v>-104800000</v>
      </c>
      <c r="J116" s="53">
        <f t="shared" si="10"/>
        <v>0</v>
      </c>
      <c r="K116" s="53">
        <f t="shared" si="11"/>
        <v>-104800000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646</v>
      </c>
      <c r="H117" s="36">
        <f t="shared" si="8"/>
        <v>1</v>
      </c>
      <c r="I117" s="11">
        <f t="shared" si="9"/>
        <v>954600</v>
      </c>
      <c r="J117" s="53">
        <f t="shared" si="10"/>
        <v>68976945</v>
      </c>
      <c r="K117" s="53">
        <f t="shared" si="11"/>
        <v>-68022345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624</v>
      </c>
      <c r="H118" s="36">
        <f t="shared" si="8"/>
        <v>1</v>
      </c>
      <c r="I118" s="11">
        <f t="shared" si="9"/>
        <v>24545888500</v>
      </c>
      <c r="J118" s="53">
        <f t="shared" si="10"/>
        <v>0</v>
      </c>
      <c r="K118" s="53">
        <f t="shared" si="11"/>
        <v>24545888500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615</v>
      </c>
      <c r="H119" s="36">
        <f t="shared" si="8"/>
        <v>1</v>
      </c>
      <c r="I119" s="11">
        <f t="shared" si="9"/>
        <v>58649894</v>
      </c>
      <c r="J119" s="53">
        <f t="shared" si="10"/>
        <v>67573156</v>
      </c>
      <c r="K119" s="53">
        <f t="shared" si="11"/>
        <v>-8923262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611</v>
      </c>
      <c r="H120" s="11">
        <f t="shared" si="8"/>
        <v>1</v>
      </c>
      <c r="I120" s="11">
        <f t="shared" ref="I120:I296" si="13">B120*(G120-H120)</f>
        <v>1220000000</v>
      </c>
      <c r="J120" s="11">
        <f t="shared" si="10"/>
        <v>0</v>
      </c>
      <c r="K120" s="11">
        <f t="shared" si="11"/>
        <v>1220000000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585</v>
      </c>
      <c r="H121" s="11">
        <f t="shared" si="8"/>
        <v>1</v>
      </c>
      <c r="I121" s="11">
        <f t="shared" si="13"/>
        <v>1518400000</v>
      </c>
      <c r="J121" s="11">
        <f t="shared" si="10"/>
        <v>0</v>
      </c>
      <c r="K121" s="11">
        <f t="shared" si="11"/>
        <v>1518400000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584</v>
      </c>
      <c r="H122" s="11">
        <f t="shared" si="8"/>
        <v>1</v>
      </c>
      <c r="I122" s="11">
        <f t="shared" si="13"/>
        <v>224193233</v>
      </c>
      <c r="J122" s="11">
        <f t="shared" si="10"/>
        <v>64659364</v>
      </c>
      <c r="K122" s="11">
        <f t="shared" si="11"/>
        <v>159533869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583</v>
      </c>
      <c r="H123" s="11">
        <f t="shared" si="8"/>
        <v>0</v>
      </c>
      <c r="I123" s="11">
        <f t="shared" si="13"/>
        <v>0</v>
      </c>
      <c r="J123" s="11">
        <f t="shared" si="10"/>
        <v>466400000</v>
      </c>
      <c r="K123" s="11">
        <f t="shared" si="11"/>
        <v>-466400000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569</v>
      </c>
      <c r="H124" s="11">
        <f t="shared" si="8"/>
        <v>0</v>
      </c>
      <c r="I124" s="11">
        <f t="shared" si="13"/>
        <v>-1707000000</v>
      </c>
      <c r="J124" s="11">
        <f t="shared" si="10"/>
        <v>0</v>
      </c>
      <c r="K124" s="11">
        <f t="shared" si="11"/>
        <v>-1707000000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554</v>
      </c>
      <c r="H125" s="11">
        <f t="shared" si="8"/>
        <v>1</v>
      </c>
      <c r="I125" s="11">
        <f t="shared" si="13"/>
        <v>221592630</v>
      </c>
      <c r="J125" s="11">
        <f t="shared" si="10"/>
        <v>65737875</v>
      </c>
      <c r="K125" s="11">
        <f t="shared" si="11"/>
        <v>155854755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554</v>
      </c>
      <c r="H126" s="11">
        <f t="shared" si="8"/>
        <v>1</v>
      </c>
      <c r="I126" s="11">
        <f t="shared" si="13"/>
        <v>23226000000</v>
      </c>
      <c r="J126" s="11">
        <f t="shared" si="10"/>
        <v>0</v>
      </c>
      <c r="K126" s="11">
        <f t="shared" si="11"/>
        <v>23226000000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529</v>
      </c>
      <c r="H127" s="11">
        <f t="shared" si="8"/>
        <v>0</v>
      </c>
      <c r="I127" s="11">
        <f t="shared" si="13"/>
        <v>-2645000</v>
      </c>
      <c r="J127" s="11">
        <f t="shared" si="10"/>
        <v>0</v>
      </c>
      <c r="K127" s="11">
        <f t="shared" si="11"/>
        <v>-2645000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523</v>
      </c>
      <c r="H128" s="11">
        <f t="shared" si="8"/>
        <v>1</v>
      </c>
      <c r="I128" s="11">
        <f t="shared" si="13"/>
        <v>402657228</v>
      </c>
      <c r="J128" s="11">
        <f t="shared" si="10"/>
        <v>63003834</v>
      </c>
      <c r="K128" s="11">
        <f t="shared" si="11"/>
        <v>339653394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520</v>
      </c>
      <c r="H129" s="11">
        <f t="shared" si="8"/>
        <v>1</v>
      </c>
      <c r="I129" s="11">
        <f t="shared" si="13"/>
        <v>1297500000</v>
      </c>
      <c r="J129" s="11">
        <f t="shared" si="10"/>
        <v>0</v>
      </c>
      <c r="K129" s="11">
        <f t="shared" si="11"/>
        <v>1297500000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506</v>
      </c>
      <c r="H130" s="11">
        <f t="shared" si="8"/>
        <v>0</v>
      </c>
      <c r="I130" s="11">
        <f t="shared" si="13"/>
        <v>-506000000</v>
      </c>
      <c r="J130" s="11">
        <f t="shared" si="10"/>
        <v>-506000000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501</v>
      </c>
      <c r="H131" s="11">
        <f t="shared" si="8"/>
        <v>0</v>
      </c>
      <c r="I131" s="11">
        <f t="shared" si="13"/>
        <v>-25050000000</v>
      </c>
      <c r="J131" s="11">
        <f t="shared" si="10"/>
        <v>0</v>
      </c>
      <c r="K131" s="11">
        <f t="shared" si="11"/>
        <v>-25050000000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493</v>
      </c>
      <c r="H132" s="11">
        <f t="shared" ref="H132:H308" si="15">IF(B132&gt;0,1,0)</f>
        <v>1</v>
      </c>
      <c r="I132" s="11">
        <f t="shared" si="13"/>
        <v>302229204</v>
      </c>
      <c r="J132" s="11">
        <f t="shared" ref="J132:J206" si="16">C132*(G132-H132)</f>
        <v>52137732</v>
      </c>
      <c r="K132" s="11">
        <f t="shared" ref="K132:K281" si="17">D132*(G132-H132)</f>
        <v>250091472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489</v>
      </c>
      <c r="H133" s="11">
        <f t="shared" si="15"/>
        <v>0</v>
      </c>
      <c r="I133" s="11">
        <f t="shared" si="13"/>
        <v>-592032300</v>
      </c>
      <c r="J133" s="11">
        <f t="shared" si="16"/>
        <v>0</v>
      </c>
      <c r="K133" s="11">
        <f t="shared" si="17"/>
        <v>-592032300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480</v>
      </c>
      <c r="H134" s="11">
        <f t="shared" si="15"/>
        <v>0</v>
      </c>
      <c r="I134" s="11">
        <f t="shared" si="13"/>
        <v>-31200000</v>
      </c>
      <c r="J134" s="11">
        <f t="shared" si="16"/>
        <v>0</v>
      </c>
      <c r="K134" s="11">
        <f t="shared" si="17"/>
        <v>-31200000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480</v>
      </c>
      <c r="H135" s="11">
        <f t="shared" si="15"/>
        <v>0</v>
      </c>
      <c r="I135" s="11">
        <f t="shared" si="13"/>
        <v>-15504000</v>
      </c>
      <c r="J135" s="11">
        <f t="shared" si="16"/>
        <v>0</v>
      </c>
      <c r="K135" s="11">
        <f t="shared" si="17"/>
        <v>-15504000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472</v>
      </c>
      <c r="H136" s="11">
        <f t="shared" si="15"/>
        <v>0</v>
      </c>
      <c r="I136" s="11">
        <f t="shared" si="13"/>
        <v>-472000000</v>
      </c>
      <c r="J136" s="11">
        <f t="shared" si="16"/>
        <v>-472000000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463</v>
      </c>
      <c r="H137" s="11">
        <f t="shared" si="15"/>
        <v>1</v>
      </c>
      <c r="I137" s="11">
        <f t="shared" si="13"/>
        <v>134383326</v>
      </c>
      <c r="J137" s="11">
        <f t="shared" si="16"/>
        <v>44979858</v>
      </c>
      <c r="K137" s="11">
        <f t="shared" si="17"/>
        <v>89403468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446</v>
      </c>
      <c r="H138" s="11">
        <f t="shared" si="15"/>
        <v>0</v>
      </c>
      <c r="I138" s="11">
        <f t="shared" si="13"/>
        <v>-446223000</v>
      </c>
      <c r="J138" s="11">
        <f t="shared" si="16"/>
        <v>-446223000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434</v>
      </c>
      <c r="H139" s="11">
        <f t="shared" si="15"/>
        <v>1</v>
      </c>
      <c r="I139" s="11">
        <f t="shared" si="13"/>
        <v>122209920</v>
      </c>
      <c r="J139" s="11">
        <f t="shared" si="16"/>
        <v>38453431</v>
      </c>
      <c r="K139" s="11">
        <f t="shared" si="17"/>
        <v>83756489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431</v>
      </c>
      <c r="H140" s="11">
        <f t="shared" si="15"/>
        <v>1</v>
      </c>
      <c r="I140" s="11">
        <f t="shared" si="13"/>
        <v>645000000</v>
      </c>
      <c r="J140" s="11">
        <f t="shared" si="16"/>
        <v>0</v>
      </c>
      <c r="K140" s="11">
        <f t="shared" si="17"/>
        <v>645000000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418</v>
      </c>
      <c r="H141" s="11">
        <f t="shared" si="15"/>
        <v>0</v>
      </c>
      <c r="I141" s="11">
        <f t="shared" si="13"/>
        <v>0</v>
      </c>
      <c r="J141" s="11">
        <f t="shared" si="16"/>
        <v>-418000000</v>
      </c>
      <c r="K141" s="11">
        <f t="shared" si="17"/>
        <v>418000000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404</v>
      </c>
      <c r="H142" s="11">
        <f t="shared" si="15"/>
        <v>1</v>
      </c>
      <c r="I142" s="11">
        <f t="shared" si="13"/>
        <v>117229879</v>
      </c>
      <c r="J142" s="11">
        <f t="shared" si="16"/>
        <v>32651866</v>
      </c>
      <c r="K142" s="11">
        <f t="shared" si="17"/>
        <v>84578013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384</v>
      </c>
      <c r="H143" s="11">
        <f t="shared" si="15"/>
        <v>0</v>
      </c>
      <c r="I143" s="11">
        <f t="shared" si="13"/>
        <v>0</v>
      </c>
      <c r="J143" s="11">
        <f t="shared" si="16"/>
        <v>-384000000</v>
      </c>
      <c r="K143" s="11">
        <f t="shared" si="17"/>
        <v>384000000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374</v>
      </c>
      <c r="H144" s="11">
        <f t="shared" si="15"/>
        <v>1</v>
      </c>
      <c r="I144" s="11">
        <f t="shared" si="13"/>
        <v>109979796</v>
      </c>
      <c r="J144" s="11">
        <f t="shared" si="16"/>
        <v>27847061</v>
      </c>
      <c r="K144" s="11">
        <f t="shared" si="17"/>
        <v>82132735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359</v>
      </c>
      <c r="H145" s="11">
        <f t="shared" si="15"/>
        <v>0</v>
      </c>
      <c r="I145" s="11">
        <f t="shared" si="13"/>
        <v>-3590000</v>
      </c>
      <c r="J145" s="11">
        <f t="shared" si="16"/>
        <v>-1795000</v>
      </c>
      <c r="K145" s="11">
        <f t="shared" si="17"/>
        <v>-1795000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354</v>
      </c>
      <c r="H146" s="11">
        <f t="shared" si="15"/>
        <v>0</v>
      </c>
      <c r="I146" s="11">
        <f t="shared" si="13"/>
        <v>-354177000</v>
      </c>
      <c r="J146" s="11">
        <f t="shared" si="16"/>
        <v>-354177000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348</v>
      </c>
      <c r="H147" s="11">
        <f t="shared" si="15"/>
        <v>0</v>
      </c>
      <c r="I147" s="11">
        <f t="shared" si="13"/>
        <v>-9396000000</v>
      </c>
      <c r="J147" s="11">
        <f t="shared" si="16"/>
        <v>0</v>
      </c>
      <c r="K147" s="11">
        <f t="shared" si="17"/>
        <v>-9396000000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345</v>
      </c>
      <c r="H148" s="11">
        <f t="shared" si="15"/>
        <v>1</v>
      </c>
      <c r="I148" s="11">
        <f t="shared" si="13"/>
        <v>86837984</v>
      </c>
      <c r="J148" s="11">
        <f t="shared" si="16"/>
        <v>22535440</v>
      </c>
      <c r="K148" s="11">
        <f t="shared" si="17"/>
        <v>64302544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337</v>
      </c>
      <c r="H149" s="11">
        <f t="shared" si="15"/>
        <v>1</v>
      </c>
      <c r="I149" s="11">
        <f t="shared" si="13"/>
        <v>17606400000</v>
      </c>
      <c r="J149" s="11">
        <f t="shared" si="16"/>
        <v>0</v>
      </c>
      <c r="K149" s="11">
        <f t="shared" si="17"/>
        <v>17606400000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330</v>
      </c>
      <c r="H150" s="11">
        <f t="shared" si="15"/>
        <v>0</v>
      </c>
      <c r="I150" s="11">
        <f t="shared" si="13"/>
        <v>-17160000000</v>
      </c>
      <c r="J150" s="11">
        <f t="shared" si="16"/>
        <v>0</v>
      </c>
      <c r="K150" s="11">
        <f t="shared" si="17"/>
        <v>-17160000000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325</v>
      </c>
      <c r="H151" s="99">
        <f t="shared" si="15"/>
        <v>0</v>
      </c>
      <c r="I151" s="99">
        <f t="shared" si="13"/>
        <v>-2600000000</v>
      </c>
      <c r="J151" s="99">
        <f t="shared" si="16"/>
        <v>-2200942575</v>
      </c>
      <c r="K151" s="11">
        <f t="shared" si="17"/>
        <v>-399057425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325</v>
      </c>
      <c r="H152" s="99">
        <f t="shared" si="15"/>
        <v>0</v>
      </c>
      <c r="I152" s="99">
        <f t="shared" si="13"/>
        <v>-10149750</v>
      </c>
      <c r="J152" s="99">
        <f t="shared" si="16"/>
        <v>0</v>
      </c>
      <c r="K152" s="99">
        <f t="shared" si="17"/>
        <v>-10149750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314</v>
      </c>
      <c r="H153" s="99">
        <f t="shared" si="15"/>
        <v>1</v>
      </c>
      <c r="I153" s="99">
        <f t="shared" si="13"/>
        <v>42282231</v>
      </c>
      <c r="J153" s="99">
        <f t="shared" si="16"/>
        <v>12873690</v>
      </c>
      <c r="K153" s="99">
        <f t="shared" si="17"/>
        <v>29408541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311</v>
      </c>
      <c r="H154" s="99">
        <f t="shared" si="15"/>
        <v>1</v>
      </c>
      <c r="I154" s="99">
        <f t="shared" si="13"/>
        <v>2115465420</v>
      </c>
      <c r="J154" s="99">
        <f t="shared" si="16"/>
        <v>2115465420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306</v>
      </c>
      <c r="H155" s="99">
        <f t="shared" si="15"/>
        <v>0</v>
      </c>
      <c r="I155" s="99">
        <f t="shared" si="13"/>
        <v>-61200000</v>
      </c>
      <c r="J155" s="99">
        <f t="shared" si="16"/>
        <v>0</v>
      </c>
      <c r="K155" s="99">
        <f t="shared" si="17"/>
        <v>-61200000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306</v>
      </c>
      <c r="H156" s="99">
        <f t="shared" si="15"/>
        <v>0</v>
      </c>
      <c r="I156" s="99">
        <f t="shared" si="13"/>
        <v>-75839040</v>
      </c>
      <c r="J156" s="99">
        <f t="shared" si="16"/>
        <v>0</v>
      </c>
      <c r="K156" s="99">
        <f t="shared" si="17"/>
        <v>-75839040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305</v>
      </c>
      <c r="H157" s="99">
        <f t="shared" si="15"/>
        <v>0</v>
      </c>
      <c r="I157" s="99">
        <f t="shared" si="13"/>
        <v>-49513700</v>
      </c>
      <c r="J157" s="99">
        <f t="shared" si="16"/>
        <v>0</v>
      </c>
      <c r="K157" s="99">
        <f t="shared" si="17"/>
        <v>-49513700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305</v>
      </c>
      <c r="H158" s="99">
        <f t="shared" si="15"/>
        <v>0</v>
      </c>
      <c r="I158" s="99">
        <f t="shared" si="13"/>
        <v>-915274500</v>
      </c>
      <c r="J158" s="99">
        <f t="shared" si="16"/>
        <v>0</v>
      </c>
      <c r="K158" s="99">
        <f t="shared" si="17"/>
        <v>-915274500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303</v>
      </c>
      <c r="H159" s="99">
        <f t="shared" si="15"/>
        <v>0</v>
      </c>
      <c r="I159" s="99">
        <f t="shared" si="13"/>
        <v>-303151500</v>
      </c>
      <c r="J159" s="99">
        <f t="shared" si="16"/>
        <v>0</v>
      </c>
      <c r="K159" s="99">
        <f t="shared" si="17"/>
        <v>-303151500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299</v>
      </c>
      <c r="H160" s="99">
        <f t="shared" si="15"/>
        <v>0</v>
      </c>
      <c r="I160" s="99">
        <f t="shared" si="13"/>
        <v>-29900000</v>
      </c>
      <c r="J160" s="99">
        <f t="shared" si="16"/>
        <v>0</v>
      </c>
      <c r="K160" s="99">
        <f t="shared" si="17"/>
        <v>-29900000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298</v>
      </c>
      <c r="H161" s="99">
        <f t="shared" si="15"/>
        <v>0</v>
      </c>
      <c r="I161" s="99">
        <f t="shared" si="13"/>
        <v>-596000000</v>
      </c>
      <c r="J161" s="99">
        <f t="shared" si="16"/>
        <v>0</v>
      </c>
      <c r="K161" s="99">
        <f t="shared" si="17"/>
        <v>-596000000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298</v>
      </c>
      <c r="H162" s="99">
        <f t="shared" si="15"/>
        <v>0</v>
      </c>
      <c r="I162" s="99">
        <f t="shared" si="13"/>
        <v>-298149000</v>
      </c>
      <c r="J162" s="99">
        <f t="shared" si="16"/>
        <v>0</v>
      </c>
      <c r="K162" s="99">
        <f t="shared" si="17"/>
        <v>-298149000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295</v>
      </c>
      <c r="H163" s="99">
        <f t="shared" si="15"/>
        <v>0</v>
      </c>
      <c r="I163" s="99">
        <f t="shared" si="13"/>
        <v>-1475000</v>
      </c>
      <c r="J163" s="99">
        <f t="shared" si="16"/>
        <v>0</v>
      </c>
      <c r="K163" s="99">
        <f t="shared" si="17"/>
        <v>-1475000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285</v>
      </c>
      <c r="H164" s="99">
        <f t="shared" si="15"/>
        <v>1</v>
      </c>
      <c r="I164" s="99">
        <f t="shared" si="13"/>
        <v>852000000</v>
      </c>
      <c r="J164" s="99">
        <f t="shared" si="16"/>
        <v>0</v>
      </c>
      <c r="K164" s="99">
        <f t="shared" si="17"/>
        <v>852000000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284</v>
      </c>
      <c r="H165" s="99">
        <f t="shared" si="15"/>
        <v>1</v>
      </c>
      <c r="I165" s="99">
        <f t="shared" si="13"/>
        <v>849000000</v>
      </c>
      <c r="J165" s="99">
        <f t="shared" si="16"/>
        <v>0</v>
      </c>
      <c r="K165" s="99">
        <f t="shared" si="17"/>
        <v>849000000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283</v>
      </c>
      <c r="H166" s="99">
        <f t="shared" si="15"/>
        <v>1</v>
      </c>
      <c r="I166" s="99">
        <f t="shared" si="13"/>
        <v>5728548</v>
      </c>
      <c r="J166" s="99">
        <f t="shared" si="16"/>
        <v>16875444</v>
      </c>
      <c r="K166" s="99">
        <f t="shared" si="17"/>
        <v>-11146896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278</v>
      </c>
      <c r="H167" s="99">
        <f t="shared" si="15"/>
        <v>0</v>
      </c>
      <c r="I167" s="99">
        <f t="shared" si="13"/>
        <v>-834250200</v>
      </c>
      <c r="J167" s="99">
        <f t="shared" si="16"/>
        <v>0</v>
      </c>
      <c r="K167" s="99">
        <f t="shared" si="17"/>
        <v>-834250200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260</v>
      </c>
      <c r="H168" s="99">
        <f t="shared" si="15"/>
        <v>0</v>
      </c>
      <c r="I168" s="99">
        <f t="shared" si="13"/>
        <v>-780234000</v>
      </c>
      <c r="J168" s="99">
        <f t="shared" si="16"/>
        <v>0</v>
      </c>
      <c r="K168" s="99">
        <f t="shared" si="17"/>
        <v>-780234000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252</v>
      </c>
      <c r="H169" s="99">
        <f t="shared" si="15"/>
        <v>1</v>
      </c>
      <c r="I169" s="99">
        <f t="shared" si="13"/>
        <v>5447955</v>
      </c>
      <c r="J169" s="99">
        <f t="shared" si="16"/>
        <v>17197265</v>
      </c>
      <c r="K169" s="99">
        <f t="shared" si="17"/>
        <v>-11749310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228</v>
      </c>
      <c r="H170" s="99">
        <f t="shared" si="15"/>
        <v>1</v>
      </c>
      <c r="I170" s="99">
        <f t="shared" si="13"/>
        <v>1135000000</v>
      </c>
      <c r="J170" s="99">
        <f t="shared" si="16"/>
        <v>0</v>
      </c>
      <c r="K170" s="99">
        <f t="shared" si="17"/>
        <v>1135000000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227</v>
      </c>
      <c r="H171" s="99">
        <f t="shared" si="15"/>
        <v>0</v>
      </c>
      <c r="I171" s="99">
        <f t="shared" si="13"/>
        <v>-1135000000</v>
      </c>
      <c r="J171" s="99">
        <f t="shared" si="16"/>
        <v>0</v>
      </c>
      <c r="K171" s="99">
        <f t="shared" si="17"/>
        <v>-1135000000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221</v>
      </c>
      <c r="H172" s="99">
        <f t="shared" si="15"/>
        <v>1</v>
      </c>
      <c r="I172" s="99">
        <f t="shared" si="13"/>
        <v>109120</v>
      </c>
      <c r="J172" s="99">
        <f t="shared" si="16"/>
        <v>13789820</v>
      </c>
      <c r="K172" s="99">
        <f t="shared" si="17"/>
        <v>-13680700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220</v>
      </c>
      <c r="H173" s="99">
        <f t="shared" si="15"/>
        <v>1</v>
      </c>
      <c r="I173" s="99">
        <f t="shared" si="13"/>
        <v>171915000</v>
      </c>
      <c r="J173" s="99">
        <f t="shared" si="16"/>
        <v>0</v>
      </c>
      <c r="K173" s="99">
        <f t="shared" si="17"/>
        <v>171915000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209</v>
      </c>
      <c r="H174" s="99">
        <f t="shared" si="15"/>
        <v>0</v>
      </c>
      <c r="I174" s="99">
        <f t="shared" si="13"/>
        <v>-6688000</v>
      </c>
      <c r="J174" s="99">
        <f t="shared" si="16"/>
        <v>0</v>
      </c>
      <c r="K174" s="99">
        <f t="shared" si="17"/>
        <v>-6688000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207</v>
      </c>
      <c r="H175" s="99">
        <f t="shared" si="15"/>
        <v>0</v>
      </c>
      <c r="I175" s="99">
        <f t="shared" si="13"/>
        <v>-155250000</v>
      </c>
      <c r="J175" s="99">
        <f t="shared" si="16"/>
        <v>0</v>
      </c>
      <c r="K175" s="99">
        <f t="shared" si="17"/>
        <v>-155250000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198</v>
      </c>
      <c r="H176" s="99">
        <f t="shared" si="15"/>
        <v>0</v>
      </c>
      <c r="I176" s="99">
        <f t="shared" si="13"/>
        <v>-1860408</v>
      </c>
      <c r="J176" s="99">
        <f t="shared" si="16"/>
        <v>0</v>
      </c>
      <c r="K176" s="99">
        <f t="shared" si="17"/>
        <v>-1860408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197</v>
      </c>
      <c r="H177" s="99">
        <f t="shared" si="15"/>
        <v>0</v>
      </c>
      <c r="I177" s="99">
        <f t="shared" si="13"/>
        <v>-8530100</v>
      </c>
      <c r="J177" s="99">
        <f t="shared" si="16"/>
        <v>0</v>
      </c>
      <c r="K177" s="99">
        <f t="shared" si="17"/>
        <v>-8530100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194</v>
      </c>
      <c r="H178" s="99">
        <f t="shared" si="15"/>
        <v>1</v>
      </c>
      <c r="I178" s="99">
        <f t="shared" si="13"/>
        <v>69480000</v>
      </c>
      <c r="J178" s="99">
        <f t="shared" si="16"/>
        <v>0</v>
      </c>
      <c r="K178" s="99">
        <f t="shared" si="17"/>
        <v>69480000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192</v>
      </c>
      <c r="H179" s="99">
        <f t="shared" si="15"/>
        <v>1</v>
      </c>
      <c r="I179" s="99">
        <f t="shared" si="13"/>
        <v>573000000</v>
      </c>
      <c r="J179" s="99">
        <f t="shared" si="16"/>
        <v>0</v>
      </c>
      <c r="K179" s="99">
        <f t="shared" si="17"/>
        <v>573000000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192</v>
      </c>
      <c r="H180" s="99">
        <f t="shared" si="15"/>
        <v>0</v>
      </c>
      <c r="I180" s="99">
        <f t="shared" si="13"/>
        <v>-2313600</v>
      </c>
      <c r="J180" s="99">
        <f t="shared" si="16"/>
        <v>0</v>
      </c>
      <c r="K180" s="99">
        <f t="shared" si="17"/>
        <v>-2313600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190</v>
      </c>
      <c r="H181" s="99">
        <f t="shared" si="15"/>
        <v>1</v>
      </c>
      <c r="I181" s="99">
        <f t="shared" si="13"/>
        <v>567000000</v>
      </c>
      <c r="J181" s="99">
        <f t="shared" si="16"/>
        <v>0</v>
      </c>
      <c r="K181" s="99">
        <f t="shared" si="17"/>
        <v>567000000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188</v>
      </c>
      <c r="H182" s="99">
        <f t="shared" si="15"/>
        <v>0</v>
      </c>
      <c r="I182" s="99">
        <f t="shared" si="13"/>
        <v>-6730400</v>
      </c>
      <c r="J182" s="99">
        <f t="shared" si="16"/>
        <v>0</v>
      </c>
      <c r="K182" s="99">
        <f t="shared" si="17"/>
        <v>-6730400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187</v>
      </c>
      <c r="H183" s="99">
        <f t="shared" si="15"/>
        <v>1</v>
      </c>
      <c r="I183" s="99">
        <f t="shared" si="13"/>
        <v>669600000</v>
      </c>
      <c r="J183" s="99">
        <f t="shared" si="16"/>
        <v>0</v>
      </c>
      <c r="K183" s="99">
        <f t="shared" si="17"/>
        <v>669600000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187</v>
      </c>
      <c r="H184" s="99">
        <f t="shared" si="15"/>
        <v>0</v>
      </c>
      <c r="I184" s="99">
        <f t="shared" si="13"/>
        <v>-6241499</v>
      </c>
      <c r="J184" s="99">
        <f t="shared" si="16"/>
        <v>0</v>
      </c>
      <c r="K184" s="99">
        <f t="shared" si="17"/>
        <v>-6241499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184</v>
      </c>
      <c r="H185" s="99">
        <f t="shared" si="15"/>
        <v>0</v>
      </c>
      <c r="I185" s="99">
        <f t="shared" si="13"/>
        <v>-1803200000</v>
      </c>
      <c r="J185" s="99">
        <f t="shared" si="16"/>
        <v>0</v>
      </c>
      <c r="K185" s="99">
        <f t="shared" si="17"/>
        <v>-1803200000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184</v>
      </c>
      <c r="H186" s="99">
        <f t="shared" si="15"/>
        <v>1</v>
      </c>
      <c r="I186" s="99">
        <f t="shared" si="13"/>
        <v>3294000000</v>
      </c>
      <c r="J186" s="99">
        <f t="shared" si="16"/>
        <v>0</v>
      </c>
      <c r="K186" s="99">
        <f t="shared" si="17"/>
        <v>3294000000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184</v>
      </c>
      <c r="H187" s="99">
        <f t="shared" si="15"/>
        <v>0</v>
      </c>
      <c r="I187" s="99">
        <f t="shared" si="13"/>
        <v>-1656000000</v>
      </c>
      <c r="J187" s="99">
        <f t="shared" si="16"/>
        <v>0</v>
      </c>
      <c r="K187" s="99">
        <f t="shared" si="17"/>
        <v>-1656000000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184</v>
      </c>
      <c r="H188" s="99">
        <f t="shared" si="15"/>
        <v>0</v>
      </c>
      <c r="I188" s="99">
        <f t="shared" si="13"/>
        <v>-2134400</v>
      </c>
      <c r="J188" s="99">
        <f t="shared" si="16"/>
        <v>0</v>
      </c>
      <c r="K188" s="99">
        <f t="shared" si="17"/>
        <v>-2134400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184</v>
      </c>
      <c r="H189" s="99">
        <f t="shared" si="15"/>
        <v>0</v>
      </c>
      <c r="I189" s="99">
        <f t="shared" si="13"/>
        <v>-607996168</v>
      </c>
      <c r="J189" s="99">
        <f t="shared" si="16"/>
        <v>0</v>
      </c>
      <c r="K189" s="99">
        <f t="shared" si="17"/>
        <v>-607996168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183</v>
      </c>
      <c r="H190" s="99">
        <f t="shared" si="15"/>
        <v>0</v>
      </c>
      <c r="I190" s="99">
        <f t="shared" si="13"/>
        <v>-549164700</v>
      </c>
      <c r="J190" s="99">
        <f t="shared" si="16"/>
        <v>0</v>
      </c>
      <c r="K190" s="99">
        <f t="shared" si="17"/>
        <v>-549164700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182</v>
      </c>
      <c r="H191" s="99">
        <f t="shared" si="15"/>
        <v>0</v>
      </c>
      <c r="I191" s="99">
        <f t="shared" si="13"/>
        <v>-502483800</v>
      </c>
      <c r="J191" s="99">
        <f t="shared" si="16"/>
        <v>0</v>
      </c>
      <c r="K191" s="99">
        <f t="shared" si="17"/>
        <v>-502483800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177</v>
      </c>
      <c r="H192" s="99">
        <f t="shared" si="15"/>
        <v>1</v>
      </c>
      <c r="I192" s="99">
        <f t="shared" si="13"/>
        <v>176000000</v>
      </c>
      <c r="J192" s="99">
        <f t="shared" si="16"/>
        <v>0</v>
      </c>
      <c r="K192" s="99">
        <f t="shared" si="17"/>
        <v>176000000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176</v>
      </c>
      <c r="H193" s="99">
        <f t="shared" si="15"/>
        <v>0</v>
      </c>
      <c r="I193" s="99">
        <f t="shared" si="13"/>
        <v>-2640000</v>
      </c>
      <c r="J193" s="99">
        <f t="shared" si="16"/>
        <v>0</v>
      </c>
      <c r="K193" s="99">
        <f t="shared" si="17"/>
        <v>-2640000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174</v>
      </c>
      <c r="H194" s="99">
        <f t="shared" si="15"/>
        <v>0</v>
      </c>
      <c r="I194" s="99">
        <f t="shared" si="13"/>
        <v>-172260000</v>
      </c>
      <c r="J194" s="99">
        <f t="shared" si="16"/>
        <v>0</v>
      </c>
      <c r="K194" s="99">
        <f t="shared" si="17"/>
        <v>-172260000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174</v>
      </c>
      <c r="H195" s="99">
        <f t="shared" si="15"/>
        <v>1</v>
      </c>
      <c r="I195" s="99">
        <f t="shared" si="13"/>
        <v>135459000</v>
      </c>
      <c r="J195" s="99">
        <f t="shared" si="16"/>
        <v>0</v>
      </c>
      <c r="K195" s="99">
        <f t="shared" si="17"/>
        <v>135459000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172</v>
      </c>
      <c r="H196" s="99">
        <f t="shared" si="15"/>
        <v>0</v>
      </c>
      <c r="I196" s="99">
        <f t="shared" si="13"/>
        <v>-129086000</v>
      </c>
      <c r="J196" s="99">
        <f t="shared" si="16"/>
        <v>0</v>
      </c>
      <c r="K196" s="99">
        <f t="shared" si="17"/>
        <v>-129086000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170</v>
      </c>
      <c r="H197" s="99">
        <f t="shared" si="15"/>
        <v>1</v>
      </c>
      <c r="I197" s="99">
        <f t="shared" si="13"/>
        <v>118300000</v>
      </c>
      <c r="J197" s="99">
        <f t="shared" si="16"/>
        <v>0</v>
      </c>
      <c r="K197" s="99">
        <f t="shared" si="17"/>
        <v>118300000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170</v>
      </c>
      <c r="H198" s="99">
        <f t="shared" si="15"/>
        <v>0</v>
      </c>
      <c r="I198" s="99">
        <f t="shared" si="13"/>
        <v>-16830000</v>
      </c>
      <c r="J198" s="99">
        <f t="shared" si="16"/>
        <v>0</v>
      </c>
      <c r="K198" s="99">
        <f t="shared" si="17"/>
        <v>-16830000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169</v>
      </c>
      <c r="H199" s="99">
        <f t="shared" si="15"/>
        <v>0</v>
      </c>
      <c r="I199" s="99">
        <f t="shared" si="13"/>
        <v>-34771750</v>
      </c>
      <c r="J199" s="99">
        <f t="shared" si="16"/>
        <v>0</v>
      </c>
      <c r="K199" s="99">
        <f t="shared" si="17"/>
        <v>-34771750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169</v>
      </c>
      <c r="H200" s="99">
        <f t="shared" si="15"/>
        <v>0</v>
      </c>
      <c r="I200" s="99">
        <f t="shared" si="13"/>
        <v>-16055000</v>
      </c>
      <c r="J200" s="99">
        <f t="shared" si="16"/>
        <v>0</v>
      </c>
      <c r="K200" s="99">
        <f t="shared" si="17"/>
        <v>-16055000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166</v>
      </c>
      <c r="H201" s="99">
        <f t="shared" si="15"/>
        <v>1</v>
      </c>
      <c r="I201" s="99">
        <f t="shared" si="13"/>
        <v>8027250000</v>
      </c>
      <c r="J201" s="99">
        <f t="shared" si="16"/>
        <v>0</v>
      </c>
      <c r="K201" s="99">
        <f t="shared" si="17"/>
        <v>8027250000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166</v>
      </c>
      <c r="H202" s="99">
        <f t="shared" si="15"/>
        <v>0</v>
      </c>
      <c r="I202" s="99">
        <f t="shared" si="13"/>
        <v>-498149400</v>
      </c>
      <c r="J202" s="99">
        <f t="shared" si="16"/>
        <v>0</v>
      </c>
      <c r="K202" s="99">
        <f t="shared" si="17"/>
        <v>-498149400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166</v>
      </c>
      <c r="H203" s="99">
        <f t="shared" si="15"/>
        <v>0</v>
      </c>
      <c r="I203" s="99">
        <f t="shared" si="13"/>
        <v>-830000</v>
      </c>
      <c r="J203" s="99">
        <f t="shared" si="16"/>
        <v>0</v>
      </c>
      <c r="K203" s="99">
        <f t="shared" si="17"/>
        <v>-830000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166</v>
      </c>
      <c r="H204" s="99">
        <f t="shared" si="15"/>
        <v>0</v>
      </c>
      <c r="I204" s="99">
        <f t="shared" si="13"/>
        <v>-5561000000</v>
      </c>
      <c r="J204" s="99">
        <f t="shared" si="16"/>
        <v>0</v>
      </c>
      <c r="K204" s="99">
        <f t="shared" si="17"/>
        <v>-5561000000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165</v>
      </c>
      <c r="H205" s="99">
        <f t="shared" si="15"/>
        <v>0</v>
      </c>
      <c r="I205" s="99">
        <f t="shared" si="13"/>
        <v>-2051775000</v>
      </c>
      <c r="J205" s="99">
        <f t="shared" si="16"/>
        <v>0</v>
      </c>
      <c r="K205" s="99">
        <f t="shared" si="17"/>
        <v>-2051775000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162</v>
      </c>
      <c r="H206" s="99">
        <f t="shared" si="15"/>
        <v>0</v>
      </c>
      <c r="I206" s="99">
        <f t="shared" si="13"/>
        <v>-2997000</v>
      </c>
      <c r="J206" s="99">
        <f t="shared" si="16"/>
        <v>0</v>
      </c>
      <c r="K206" s="99">
        <f t="shared" si="17"/>
        <v>-2997000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160</v>
      </c>
      <c r="H207" s="99">
        <f t="shared" si="15"/>
        <v>1</v>
      </c>
      <c r="I207" s="99">
        <f t="shared" si="13"/>
        <v>2302320</v>
      </c>
      <c r="J207" s="99">
        <f t="shared" ref="J207:J281" si="20">C207*(G207-H207)</f>
        <v>11268966</v>
      </c>
      <c r="K207" s="99">
        <f t="shared" si="17"/>
        <v>-8966646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159</v>
      </c>
      <c r="H208" s="99">
        <f t="shared" si="15"/>
        <v>1</v>
      </c>
      <c r="I208" s="99">
        <f t="shared" si="13"/>
        <v>131140000</v>
      </c>
      <c r="J208" s="99">
        <f t="shared" si="20"/>
        <v>0</v>
      </c>
      <c r="K208" s="99">
        <f t="shared" si="17"/>
        <v>131140000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157</v>
      </c>
      <c r="H209" s="99">
        <f t="shared" si="15"/>
        <v>0</v>
      </c>
      <c r="I209" s="99">
        <f t="shared" si="13"/>
        <v>-8233080</v>
      </c>
      <c r="J209" s="99">
        <f t="shared" si="20"/>
        <v>0</v>
      </c>
      <c r="K209" s="99">
        <f t="shared" si="17"/>
        <v>-8233080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156</v>
      </c>
      <c r="H210" s="99">
        <f t="shared" si="15"/>
        <v>0</v>
      </c>
      <c r="I210" s="99">
        <f t="shared" si="13"/>
        <v>-7971600</v>
      </c>
      <c r="J210" s="99">
        <f t="shared" si="20"/>
        <v>0</v>
      </c>
      <c r="K210" s="99">
        <f t="shared" si="17"/>
        <v>-7971600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155</v>
      </c>
      <c r="H211" s="99">
        <f t="shared" si="15"/>
        <v>0</v>
      </c>
      <c r="I211" s="99">
        <f t="shared" si="13"/>
        <v>-31000000</v>
      </c>
      <c r="J211" s="99">
        <f t="shared" si="20"/>
        <v>0</v>
      </c>
      <c r="K211" s="99">
        <f t="shared" si="17"/>
        <v>-31000000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154</v>
      </c>
      <c r="H212" s="99">
        <f t="shared" si="15"/>
        <v>0</v>
      </c>
      <c r="I212" s="99">
        <f t="shared" si="13"/>
        <v>-4312000</v>
      </c>
      <c r="J212" s="99">
        <f t="shared" si="20"/>
        <v>0</v>
      </c>
      <c r="K212" s="99">
        <f t="shared" si="17"/>
        <v>-4312000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153</v>
      </c>
      <c r="H213" s="99">
        <f t="shared" si="15"/>
        <v>0</v>
      </c>
      <c r="I213" s="99">
        <f t="shared" si="13"/>
        <v>-9042300</v>
      </c>
      <c r="J213" s="99">
        <f t="shared" si="20"/>
        <v>0</v>
      </c>
      <c r="K213" s="99">
        <f t="shared" si="17"/>
        <v>-9042300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152</v>
      </c>
      <c r="H214" s="99">
        <f t="shared" si="15"/>
        <v>0</v>
      </c>
      <c r="I214" s="99">
        <f t="shared" si="13"/>
        <v>-4560000</v>
      </c>
      <c r="J214" s="99">
        <f t="shared" si="20"/>
        <v>0</v>
      </c>
      <c r="K214" s="99">
        <f t="shared" si="17"/>
        <v>-4560000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152</v>
      </c>
      <c r="H215" s="99">
        <f t="shared" si="15"/>
        <v>0</v>
      </c>
      <c r="I215" s="99">
        <f t="shared" si="13"/>
        <v>-27056000</v>
      </c>
      <c r="J215" s="99">
        <f t="shared" si="20"/>
        <v>0</v>
      </c>
      <c r="K215" s="99">
        <f t="shared" si="17"/>
        <v>-27056000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151</v>
      </c>
      <c r="H216" s="99">
        <f t="shared" si="15"/>
        <v>0</v>
      </c>
      <c r="I216" s="99">
        <f t="shared" si="13"/>
        <v>-14437110</v>
      </c>
      <c r="J216" s="99">
        <f t="shared" si="20"/>
        <v>0</v>
      </c>
      <c r="K216" s="99">
        <f t="shared" si="17"/>
        <v>-14437110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148</v>
      </c>
      <c r="H217" s="99">
        <f t="shared" si="15"/>
        <v>0</v>
      </c>
      <c r="I217" s="99">
        <f t="shared" si="13"/>
        <v>-12432000</v>
      </c>
      <c r="J217" s="99">
        <f t="shared" si="20"/>
        <v>0</v>
      </c>
      <c r="K217" s="99">
        <f t="shared" si="17"/>
        <v>-12432000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146</v>
      </c>
      <c r="H218" s="99">
        <f t="shared" si="15"/>
        <v>0</v>
      </c>
      <c r="I218" s="99">
        <f t="shared" si="13"/>
        <v>-4818000</v>
      </c>
      <c r="J218" s="99">
        <f t="shared" si="20"/>
        <v>0</v>
      </c>
      <c r="K218" s="99">
        <f t="shared" si="17"/>
        <v>-4818000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143</v>
      </c>
      <c r="H219" s="99">
        <f t="shared" si="15"/>
        <v>1</v>
      </c>
      <c r="I219" s="99">
        <f t="shared" si="13"/>
        <v>219816000</v>
      </c>
      <c r="J219" s="99">
        <f t="shared" si="20"/>
        <v>0</v>
      </c>
      <c r="K219" s="99">
        <f t="shared" si="17"/>
        <v>219816000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142</v>
      </c>
      <c r="H220" s="99">
        <f t="shared" si="15"/>
        <v>0</v>
      </c>
      <c r="I220" s="99">
        <f t="shared" si="13"/>
        <v>-198899400</v>
      </c>
      <c r="J220" s="99">
        <f t="shared" si="20"/>
        <v>0</v>
      </c>
      <c r="K220" s="99">
        <f t="shared" si="17"/>
        <v>-198899400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142</v>
      </c>
      <c r="H221" s="99">
        <f t="shared" si="15"/>
        <v>0</v>
      </c>
      <c r="I221" s="99">
        <f t="shared" si="13"/>
        <v>-1420000</v>
      </c>
      <c r="J221" s="99">
        <f t="shared" si="20"/>
        <v>0</v>
      </c>
      <c r="K221" s="99">
        <f t="shared" si="17"/>
        <v>-1420000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142</v>
      </c>
      <c r="H222" s="99">
        <f t="shared" si="15"/>
        <v>0</v>
      </c>
      <c r="I222" s="99">
        <f t="shared" si="13"/>
        <v>-710000</v>
      </c>
      <c r="J222" s="99">
        <f t="shared" si="20"/>
        <v>-355000</v>
      </c>
      <c r="K222" s="99">
        <f t="shared" si="17"/>
        <v>-355000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136</v>
      </c>
      <c r="H223" s="99">
        <f t="shared" si="15"/>
        <v>0</v>
      </c>
      <c r="I223" s="99">
        <f t="shared" si="13"/>
        <v>-25840000</v>
      </c>
      <c r="J223" s="99">
        <f t="shared" si="20"/>
        <v>0</v>
      </c>
      <c r="K223" s="99">
        <f t="shared" si="17"/>
        <v>-25840000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129</v>
      </c>
      <c r="H224" s="99">
        <f t="shared" si="15"/>
        <v>1</v>
      </c>
      <c r="I224" s="99">
        <f t="shared" si="13"/>
        <v>244608</v>
      </c>
      <c r="J224" s="99">
        <f t="shared" si="20"/>
        <v>8316416</v>
      </c>
      <c r="K224" s="99">
        <f t="shared" si="17"/>
        <v>-8071808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123</v>
      </c>
      <c r="H225" s="99">
        <f t="shared" si="15"/>
        <v>1</v>
      </c>
      <c r="I225" s="99">
        <f t="shared" si="13"/>
        <v>610000000</v>
      </c>
      <c r="J225" s="99">
        <f t="shared" si="20"/>
        <v>0</v>
      </c>
      <c r="K225" s="99">
        <f t="shared" si="17"/>
        <v>610000000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122</v>
      </c>
      <c r="H226" s="99">
        <f t="shared" si="15"/>
        <v>0</v>
      </c>
      <c r="I226" s="99">
        <f t="shared" si="13"/>
        <v>-390400000</v>
      </c>
      <c r="J226" s="99">
        <f t="shared" si="20"/>
        <v>0</v>
      </c>
      <c r="K226" s="99">
        <f t="shared" si="17"/>
        <v>-390400000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122</v>
      </c>
      <c r="H227" s="99">
        <f t="shared" si="15"/>
        <v>1</v>
      </c>
      <c r="I227" s="99">
        <f t="shared" si="13"/>
        <v>290400000</v>
      </c>
      <c r="J227" s="99">
        <f t="shared" si="20"/>
        <v>0</v>
      </c>
      <c r="K227" s="99">
        <f t="shared" si="17"/>
        <v>290400000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120</v>
      </c>
      <c r="H228" s="99">
        <f t="shared" si="15"/>
        <v>0</v>
      </c>
      <c r="I228" s="99">
        <f t="shared" si="13"/>
        <v>-6000000</v>
      </c>
      <c r="J228" s="99">
        <f t="shared" si="20"/>
        <v>0</v>
      </c>
      <c r="K228" s="99">
        <f t="shared" si="17"/>
        <v>-6000000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119</v>
      </c>
      <c r="H229" s="99">
        <f t="shared" si="15"/>
        <v>0</v>
      </c>
      <c r="I229" s="99">
        <f t="shared" si="13"/>
        <v>-487983300</v>
      </c>
      <c r="J229" s="99">
        <f t="shared" si="20"/>
        <v>0</v>
      </c>
      <c r="K229" s="99">
        <f t="shared" si="17"/>
        <v>-487983300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115</v>
      </c>
      <c r="H230" s="99">
        <f t="shared" si="15"/>
        <v>1</v>
      </c>
      <c r="I230" s="99">
        <f t="shared" si="13"/>
        <v>1105800000</v>
      </c>
      <c r="J230" s="99">
        <f t="shared" si="20"/>
        <v>0</v>
      </c>
      <c r="K230" s="99">
        <f t="shared" si="17"/>
        <v>1105800000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115</v>
      </c>
      <c r="H231" s="99">
        <f t="shared" si="15"/>
        <v>0</v>
      </c>
      <c r="I231" s="99">
        <f t="shared" si="13"/>
        <v>-345103500</v>
      </c>
      <c r="J231" s="99">
        <f t="shared" si="20"/>
        <v>0</v>
      </c>
      <c r="K231" s="99">
        <f t="shared" si="17"/>
        <v>-345103500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114</v>
      </c>
      <c r="H232" s="99">
        <f t="shared" si="15"/>
        <v>0</v>
      </c>
      <c r="I232" s="99">
        <f t="shared" si="13"/>
        <v>-342102600</v>
      </c>
      <c r="J232" s="99">
        <f t="shared" si="20"/>
        <v>0</v>
      </c>
      <c r="K232" s="99">
        <f t="shared" si="17"/>
        <v>-342102600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114</v>
      </c>
      <c r="H233" s="99">
        <f t="shared" si="15"/>
        <v>0</v>
      </c>
      <c r="I233" s="99">
        <f t="shared" si="13"/>
        <v>-63270000</v>
      </c>
      <c r="J233" s="99">
        <f t="shared" si="20"/>
        <v>0</v>
      </c>
      <c r="K233" s="99">
        <f t="shared" si="17"/>
        <v>-63270000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113</v>
      </c>
      <c r="H234" s="99">
        <f t="shared" si="15"/>
        <v>0</v>
      </c>
      <c r="I234" s="99">
        <f t="shared" si="13"/>
        <v>-15634680</v>
      </c>
      <c r="J234" s="99">
        <f t="shared" si="20"/>
        <v>0</v>
      </c>
      <c r="K234" s="99">
        <f t="shared" si="17"/>
        <v>-15634680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112</v>
      </c>
      <c r="H235" s="99">
        <f t="shared" si="15"/>
        <v>0</v>
      </c>
      <c r="I235" s="99">
        <f t="shared" si="13"/>
        <v>-336100800</v>
      </c>
      <c r="J235" s="99">
        <f t="shared" si="20"/>
        <v>0</v>
      </c>
      <c r="K235" s="99">
        <f t="shared" si="17"/>
        <v>-336100800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110</v>
      </c>
      <c r="H236" s="99">
        <f t="shared" si="15"/>
        <v>0</v>
      </c>
      <c r="I236" s="99">
        <f t="shared" si="13"/>
        <v>-6050000</v>
      </c>
      <c r="J236" s="99">
        <f t="shared" si="20"/>
        <v>0</v>
      </c>
      <c r="K236" s="99">
        <f t="shared" si="17"/>
        <v>-6050000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106</v>
      </c>
      <c r="H237" s="99">
        <f t="shared" si="15"/>
        <v>1</v>
      </c>
      <c r="I237" s="99">
        <f t="shared" si="13"/>
        <v>633675000</v>
      </c>
      <c r="J237" s="99">
        <f t="shared" si="20"/>
        <v>0</v>
      </c>
      <c r="K237" s="99">
        <f t="shared" si="17"/>
        <v>633675000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104</v>
      </c>
      <c r="H238" s="99">
        <f t="shared" si="15"/>
        <v>0</v>
      </c>
      <c r="I238" s="99">
        <f t="shared" si="13"/>
        <v>-780000</v>
      </c>
      <c r="J238" s="99">
        <f t="shared" si="20"/>
        <v>0</v>
      </c>
      <c r="K238" s="99">
        <f t="shared" si="17"/>
        <v>-780000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103</v>
      </c>
      <c r="H239" s="99">
        <f t="shared" si="15"/>
        <v>0</v>
      </c>
      <c r="I239" s="99">
        <f t="shared" si="13"/>
        <v>-422147869</v>
      </c>
      <c r="J239" s="99">
        <f t="shared" si="20"/>
        <v>0</v>
      </c>
      <c r="K239" s="99">
        <f t="shared" si="17"/>
        <v>-422147869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103</v>
      </c>
      <c r="H240" s="99">
        <f t="shared" si="15"/>
        <v>0</v>
      </c>
      <c r="I240" s="99">
        <f t="shared" si="13"/>
        <v>-3422175</v>
      </c>
      <c r="J240" s="99">
        <f t="shared" si="20"/>
        <v>0</v>
      </c>
      <c r="K240" s="99">
        <f t="shared" si="17"/>
        <v>-3422175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103</v>
      </c>
      <c r="H241" s="99">
        <f t="shared" si="15"/>
        <v>0</v>
      </c>
      <c r="I241" s="99">
        <f t="shared" si="13"/>
        <v>-195185000</v>
      </c>
      <c r="J241" s="99">
        <f t="shared" si="20"/>
        <v>0</v>
      </c>
      <c r="K241" s="99">
        <f t="shared" si="17"/>
        <v>-195185000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96</v>
      </c>
      <c r="H242" s="99">
        <f t="shared" si="15"/>
        <v>1</v>
      </c>
      <c r="I242" s="99">
        <f t="shared" si="13"/>
        <v>237500000</v>
      </c>
      <c r="J242" s="99">
        <f t="shared" si="20"/>
        <v>0</v>
      </c>
      <c r="K242" s="99">
        <f t="shared" si="17"/>
        <v>237500000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94</v>
      </c>
      <c r="H243" s="99">
        <f t="shared" si="15"/>
        <v>0</v>
      </c>
      <c r="I243" s="99">
        <f t="shared" si="13"/>
        <v>-235000000</v>
      </c>
      <c r="J243" s="99">
        <f t="shared" si="20"/>
        <v>0</v>
      </c>
      <c r="K243" s="99">
        <f t="shared" si="17"/>
        <v>-235000000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92</v>
      </c>
      <c r="H244" s="99">
        <f t="shared" si="15"/>
        <v>1</v>
      </c>
      <c r="I244" s="99">
        <f t="shared" si="13"/>
        <v>100100000</v>
      </c>
      <c r="J244" s="99">
        <f t="shared" si="20"/>
        <v>0</v>
      </c>
      <c r="K244" s="99">
        <f t="shared" si="17"/>
        <v>100100000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90</v>
      </c>
      <c r="H245" s="99">
        <f t="shared" si="15"/>
        <v>1</v>
      </c>
      <c r="I245" s="99">
        <f t="shared" si="13"/>
        <v>267000000</v>
      </c>
      <c r="J245" s="99">
        <f t="shared" si="20"/>
        <v>0</v>
      </c>
      <c r="K245" s="99">
        <f t="shared" si="17"/>
        <v>267000000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88</v>
      </c>
      <c r="H246" s="99">
        <f t="shared" si="15"/>
        <v>0</v>
      </c>
      <c r="I246" s="99">
        <f t="shared" si="13"/>
        <v>-355581600</v>
      </c>
      <c r="J246" s="99">
        <f t="shared" si="20"/>
        <v>0</v>
      </c>
      <c r="K246" s="99">
        <f t="shared" si="17"/>
        <v>-355581600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88</v>
      </c>
      <c r="H247" s="99">
        <f t="shared" si="15"/>
        <v>1</v>
      </c>
      <c r="I247" s="99">
        <f t="shared" si="13"/>
        <v>42630000</v>
      </c>
      <c r="J247" s="99">
        <f t="shared" si="20"/>
        <v>0</v>
      </c>
      <c r="K247" s="99">
        <f t="shared" si="17"/>
        <v>42630000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87</v>
      </c>
      <c r="H248" s="99">
        <f t="shared" si="15"/>
        <v>1</v>
      </c>
      <c r="I248" s="99">
        <f t="shared" si="13"/>
        <v>120400000</v>
      </c>
      <c r="J248" s="99">
        <f t="shared" si="20"/>
        <v>0</v>
      </c>
      <c r="K248" s="99">
        <f t="shared" si="17"/>
        <v>120400000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87</v>
      </c>
      <c r="H249" s="99">
        <f t="shared" si="15"/>
        <v>0</v>
      </c>
      <c r="I249" s="99">
        <f t="shared" si="13"/>
        <v>-130500000</v>
      </c>
      <c r="J249" s="99">
        <f t="shared" si="20"/>
        <v>0</v>
      </c>
      <c r="K249" s="99">
        <f t="shared" si="17"/>
        <v>-130500000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86</v>
      </c>
      <c r="H250" s="99">
        <f t="shared" si="15"/>
        <v>0</v>
      </c>
      <c r="I250" s="99">
        <f t="shared" si="13"/>
        <v>-8600000</v>
      </c>
      <c r="J250" s="99">
        <f t="shared" si="20"/>
        <v>0</v>
      </c>
      <c r="K250" s="99">
        <f t="shared" si="17"/>
        <v>-8600000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85</v>
      </c>
      <c r="H251" s="99">
        <f t="shared" si="15"/>
        <v>0</v>
      </c>
      <c r="I251" s="99">
        <f t="shared" si="13"/>
        <v>-1181500</v>
      </c>
      <c r="J251" s="99">
        <f t="shared" si="20"/>
        <v>0</v>
      </c>
      <c r="K251" s="99">
        <f t="shared" si="17"/>
        <v>-1181500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85</v>
      </c>
      <c r="H252" s="99">
        <f t="shared" si="15"/>
        <v>1</v>
      </c>
      <c r="I252" s="99">
        <f t="shared" si="13"/>
        <v>25200000</v>
      </c>
      <c r="J252" s="99">
        <f t="shared" si="20"/>
        <v>0</v>
      </c>
      <c r="K252" s="99">
        <f t="shared" si="17"/>
        <v>25200000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83</v>
      </c>
      <c r="H253" s="99">
        <f t="shared" si="15"/>
        <v>1</v>
      </c>
      <c r="I253" s="99">
        <f t="shared" si="13"/>
        <v>984000000</v>
      </c>
      <c r="J253" s="99">
        <f t="shared" si="20"/>
        <v>0</v>
      </c>
      <c r="K253" s="99">
        <f t="shared" si="17"/>
        <v>984000000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82</v>
      </c>
      <c r="H254" s="99">
        <f t="shared" si="15"/>
        <v>1</v>
      </c>
      <c r="I254" s="99">
        <f t="shared" si="13"/>
        <v>243000000</v>
      </c>
      <c r="J254" s="99">
        <f t="shared" si="20"/>
        <v>0</v>
      </c>
      <c r="K254" s="99">
        <f t="shared" si="17"/>
        <v>243000000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81</v>
      </c>
      <c r="H255" s="99">
        <f t="shared" si="15"/>
        <v>0</v>
      </c>
      <c r="I255" s="99">
        <f t="shared" si="13"/>
        <v>-1134000000</v>
      </c>
      <c r="J255" s="99">
        <f t="shared" si="20"/>
        <v>0</v>
      </c>
      <c r="K255" s="99">
        <f t="shared" si="17"/>
        <v>-1134000000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80</v>
      </c>
      <c r="H256" s="99">
        <f t="shared" si="15"/>
        <v>0</v>
      </c>
      <c r="I256" s="99">
        <f t="shared" si="13"/>
        <v>-9997520</v>
      </c>
      <c r="J256" s="99">
        <f t="shared" si="20"/>
        <v>0</v>
      </c>
      <c r="K256" s="99">
        <f t="shared" si="17"/>
        <v>-9997520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80</v>
      </c>
      <c r="H257" s="99">
        <f t="shared" si="15"/>
        <v>0</v>
      </c>
      <c r="I257" s="99">
        <f t="shared" si="13"/>
        <v>0</v>
      </c>
      <c r="J257" s="99">
        <f t="shared" si="20"/>
        <v>-637503120</v>
      </c>
      <c r="K257" s="99">
        <f t="shared" si="17"/>
        <v>637503120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79</v>
      </c>
      <c r="H258" s="99">
        <f t="shared" si="15"/>
        <v>0</v>
      </c>
      <c r="I258" s="99">
        <f t="shared" si="13"/>
        <v>-103727000</v>
      </c>
      <c r="J258" s="99">
        <f t="shared" si="20"/>
        <v>0</v>
      </c>
      <c r="K258" s="99">
        <f t="shared" si="17"/>
        <v>-103727000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76</v>
      </c>
      <c r="H259" s="99">
        <f t="shared" si="15"/>
        <v>1</v>
      </c>
      <c r="I259" s="99">
        <f t="shared" si="13"/>
        <v>150000000</v>
      </c>
      <c r="J259" s="99">
        <f t="shared" si="20"/>
        <v>0</v>
      </c>
      <c r="K259" s="99">
        <f t="shared" si="17"/>
        <v>150000000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75</v>
      </c>
      <c r="H260" s="99">
        <f t="shared" si="15"/>
        <v>0</v>
      </c>
      <c r="I260" s="99">
        <f t="shared" si="13"/>
        <v>-142500000</v>
      </c>
      <c r="J260" s="99">
        <f t="shared" si="20"/>
        <v>0</v>
      </c>
      <c r="K260" s="99">
        <f t="shared" si="17"/>
        <v>-142500000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75</v>
      </c>
      <c r="H261" s="99">
        <f t="shared" si="15"/>
        <v>0</v>
      </c>
      <c r="I261" s="99">
        <f t="shared" si="13"/>
        <v>-7537500</v>
      </c>
      <c r="J261" s="99">
        <f t="shared" si="20"/>
        <v>0</v>
      </c>
      <c r="K261" s="99">
        <f t="shared" si="17"/>
        <v>-7537500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75</v>
      </c>
      <c r="H262" s="99">
        <f t="shared" si="15"/>
        <v>0</v>
      </c>
      <c r="I262" s="99">
        <f t="shared" si="13"/>
        <v>-5150250</v>
      </c>
      <c r="J262" s="99">
        <f t="shared" si="20"/>
        <v>0</v>
      </c>
      <c r="K262" s="99">
        <f t="shared" si="17"/>
        <v>-5150250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74</v>
      </c>
      <c r="H263" s="99">
        <f t="shared" si="15"/>
        <v>0</v>
      </c>
      <c r="I263" s="99">
        <f t="shared" si="13"/>
        <v>-8776400</v>
      </c>
      <c r="J263" s="99">
        <f t="shared" si="20"/>
        <v>0</v>
      </c>
      <c r="K263" s="99">
        <f t="shared" si="17"/>
        <v>-8776400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72</v>
      </c>
      <c r="H264" s="99">
        <f t="shared" si="15"/>
        <v>1</v>
      </c>
      <c r="I264" s="99">
        <f t="shared" si="13"/>
        <v>481309000</v>
      </c>
      <c r="J264" s="99">
        <f t="shared" si="20"/>
        <v>0</v>
      </c>
      <c r="K264" s="99">
        <f t="shared" si="17"/>
        <v>481309000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72</v>
      </c>
      <c r="H265" s="99">
        <f t="shared" si="15"/>
        <v>0</v>
      </c>
      <c r="I265" s="99">
        <f t="shared" si="13"/>
        <v>-460800000</v>
      </c>
      <c r="J265" s="99">
        <f t="shared" si="20"/>
        <v>0</v>
      </c>
      <c r="K265" s="99">
        <f t="shared" si="17"/>
        <v>-460800000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72</v>
      </c>
      <c r="H266" s="99">
        <f t="shared" si="15"/>
        <v>0</v>
      </c>
      <c r="I266" s="99">
        <f t="shared" si="13"/>
        <v>-28008000</v>
      </c>
      <c r="J266" s="99">
        <f t="shared" si="20"/>
        <v>0</v>
      </c>
      <c r="K266" s="99">
        <f t="shared" si="17"/>
        <v>-28008000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68</v>
      </c>
      <c r="H267" s="99">
        <f t="shared" si="15"/>
        <v>1</v>
      </c>
      <c r="I267" s="99">
        <f t="shared" si="13"/>
        <v>14740000</v>
      </c>
      <c r="J267" s="99">
        <f t="shared" si="20"/>
        <v>0</v>
      </c>
      <c r="K267" s="99">
        <f t="shared" si="17"/>
        <v>14740000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68</v>
      </c>
      <c r="H268" s="99">
        <f t="shared" si="15"/>
        <v>0</v>
      </c>
      <c r="I268" s="99">
        <f t="shared" si="13"/>
        <v>-7438520</v>
      </c>
      <c r="J268" s="99">
        <f t="shared" si="20"/>
        <v>0</v>
      </c>
      <c r="K268" s="99">
        <f t="shared" si="17"/>
        <v>-7438520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66</v>
      </c>
      <c r="H269" s="99">
        <f t="shared" si="15"/>
        <v>1</v>
      </c>
      <c r="I269" s="99">
        <f t="shared" si="13"/>
        <v>6500000</v>
      </c>
      <c r="J269" s="99">
        <f t="shared" si="20"/>
        <v>0</v>
      </c>
      <c r="K269" s="99">
        <f t="shared" si="17"/>
        <v>6500000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66</v>
      </c>
      <c r="H270" s="99">
        <f t="shared" si="15"/>
        <v>1</v>
      </c>
      <c r="I270" s="99">
        <f t="shared" si="13"/>
        <v>169000000</v>
      </c>
      <c r="J270" s="99">
        <f t="shared" si="20"/>
        <v>0</v>
      </c>
      <c r="K270" s="99">
        <f t="shared" si="17"/>
        <v>169000000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65</v>
      </c>
      <c r="H271" s="99">
        <f t="shared" si="15"/>
        <v>1</v>
      </c>
      <c r="I271" s="99">
        <f t="shared" si="13"/>
        <v>281600000</v>
      </c>
      <c r="J271" s="99">
        <f t="shared" si="20"/>
        <v>0</v>
      </c>
      <c r="K271" s="99">
        <f t="shared" si="17"/>
        <v>281600000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65</v>
      </c>
      <c r="H272" s="99">
        <f t="shared" si="15"/>
        <v>0</v>
      </c>
      <c r="I272" s="99">
        <f t="shared" si="13"/>
        <v>-6175000</v>
      </c>
      <c r="J272" s="99">
        <f t="shared" si="20"/>
        <v>0</v>
      </c>
      <c r="K272" s="99">
        <f t="shared" si="17"/>
        <v>-6175000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64</v>
      </c>
      <c r="H273" s="99">
        <f t="shared" si="15"/>
        <v>0</v>
      </c>
      <c r="I273" s="99">
        <f t="shared" si="13"/>
        <v>-57600000</v>
      </c>
      <c r="J273" s="99">
        <f t="shared" si="20"/>
        <v>0</v>
      </c>
      <c r="K273" s="99">
        <f t="shared" si="17"/>
        <v>-57600000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63</v>
      </c>
      <c r="H274" s="99">
        <f t="shared" si="15"/>
        <v>1</v>
      </c>
      <c r="I274" s="99">
        <f t="shared" si="13"/>
        <v>155000000</v>
      </c>
      <c r="J274" s="99">
        <f t="shared" si="20"/>
        <v>0</v>
      </c>
      <c r="K274" s="99">
        <f t="shared" si="17"/>
        <v>155000000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63</v>
      </c>
      <c r="H275" s="99">
        <f t="shared" si="15"/>
        <v>0</v>
      </c>
      <c r="I275" s="99">
        <f t="shared" si="13"/>
        <v>-81081000</v>
      </c>
      <c r="J275" s="99">
        <f t="shared" si="20"/>
        <v>0</v>
      </c>
      <c r="K275" s="99">
        <f t="shared" si="17"/>
        <v>-81081000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61</v>
      </c>
      <c r="H276" s="99">
        <f t="shared" si="15"/>
        <v>1</v>
      </c>
      <c r="I276" s="99">
        <f t="shared" si="13"/>
        <v>228000000</v>
      </c>
      <c r="J276" s="99">
        <f t="shared" si="20"/>
        <v>0</v>
      </c>
      <c r="K276" s="99">
        <f t="shared" si="17"/>
        <v>228000000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60</v>
      </c>
      <c r="H277" s="99">
        <f t="shared" si="15"/>
        <v>1</v>
      </c>
      <c r="I277" s="99">
        <f t="shared" si="13"/>
        <v>1239000000</v>
      </c>
      <c r="J277" s="99">
        <f t="shared" si="20"/>
        <v>0</v>
      </c>
      <c r="K277" s="99">
        <f t="shared" si="17"/>
        <v>1239000000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59</v>
      </c>
      <c r="H278" s="99">
        <f t="shared" si="15"/>
        <v>1</v>
      </c>
      <c r="I278" s="99">
        <f t="shared" si="13"/>
        <v>174000000</v>
      </c>
      <c r="J278" s="99">
        <f t="shared" si="20"/>
        <v>0</v>
      </c>
      <c r="K278" s="99">
        <f t="shared" si="17"/>
        <v>174000000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59</v>
      </c>
      <c r="H279" s="99">
        <f t="shared" si="15"/>
        <v>1</v>
      </c>
      <c r="I279" s="99">
        <f t="shared" si="13"/>
        <v>116000000</v>
      </c>
      <c r="J279" s="99">
        <f t="shared" si="20"/>
        <v>0</v>
      </c>
      <c r="K279" s="99">
        <f t="shared" si="17"/>
        <v>116000000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58</v>
      </c>
      <c r="H280" s="99">
        <f t="shared" si="15"/>
        <v>0</v>
      </c>
      <c r="I280" s="99">
        <f t="shared" si="13"/>
        <v>-116000000</v>
      </c>
      <c r="J280" s="99">
        <f t="shared" si="20"/>
        <v>0</v>
      </c>
      <c r="K280" s="99">
        <f t="shared" si="17"/>
        <v>-116000000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57</v>
      </c>
      <c r="H281" s="99">
        <f t="shared" si="15"/>
        <v>0</v>
      </c>
      <c r="I281" s="99">
        <f t="shared" si="13"/>
        <v>-570000000</v>
      </c>
      <c r="J281" s="99">
        <f t="shared" si="20"/>
        <v>0</v>
      </c>
      <c r="K281" s="99">
        <f t="shared" si="17"/>
        <v>-570000000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53</v>
      </c>
      <c r="H282" s="99">
        <f t="shared" si="15"/>
        <v>0</v>
      </c>
      <c r="I282" s="99">
        <f t="shared" si="13"/>
        <v>-885100000</v>
      </c>
      <c r="J282" s="99">
        <f t="shared" ref="J282:J296" si="22">C282*(G282-H282)</f>
        <v>0</v>
      </c>
      <c r="K282" s="99">
        <f t="shared" ref="K282:K296" si="23">D282*(G282-H282)</f>
        <v>-885100000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51</v>
      </c>
      <c r="H283" s="99">
        <f t="shared" si="15"/>
        <v>1</v>
      </c>
      <c r="I283" s="99">
        <f t="shared" si="13"/>
        <v>600000000</v>
      </c>
      <c r="J283" s="99">
        <f t="shared" si="22"/>
        <v>0</v>
      </c>
      <c r="K283" s="99">
        <f t="shared" si="23"/>
        <v>600000000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50</v>
      </c>
      <c r="H284" s="99">
        <f t="shared" si="15"/>
        <v>1</v>
      </c>
      <c r="I284" s="99">
        <f t="shared" si="13"/>
        <v>93100000</v>
      </c>
      <c r="J284" s="99">
        <f t="shared" si="22"/>
        <v>0</v>
      </c>
      <c r="K284" s="99">
        <f t="shared" si="23"/>
        <v>93100000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50</v>
      </c>
      <c r="H285" s="99">
        <f t="shared" si="15"/>
        <v>0</v>
      </c>
      <c r="I285" s="99">
        <f t="shared" si="13"/>
        <v>-199750000</v>
      </c>
      <c r="J285" s="99">
        <f t="shared" si="22"/>
        <v>0</v>
      </c>
      <c r="K285" s="99">
        <f t="shared" si="23"/>
        <v>-199750000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47</v>
      </c>
      <c r="H286" s="99">
        <f t="shared" si="15"/>
        <v>0</v>
      </c>
      <c r="I286" s="99">
        <f t="shared" si="13"/>
        <v>-94502900</v>
      </c>
      <c r="J286" s="99">
        <f t="shared" si="22"/>
        <v>0</v>
      </c>
      <c r="K286" s="99">
        <f t="shared" si="23"/>
        <v>-94502900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47</v>
      </c>
      <c r="H287" s="99">
        <f t="shared" si="15"/>
        <v>0</v>
      </c>
      <c r="I287" s="99">
        <f t="shared" si="13"/>
        <v>-188000000</v>
      </c>
      <c r="J287" s="99">
        <f t="shared" si="22"/>
        <v>0</v>
      </c>
      <c r="K287" s="99">
        <f t="shared" si="23"/>
        <v>-188000000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46</v>
      </c>
      <c r="H288" s="99">
        <f t="shared" si="15"/>
        <v>0</v>
      </c>
      <c r="I288" s="99">
        <f t="shared" si="13"/>
        <v>-262200000</v>
      </c>
      <c r="J288" s="99">
        <f t="shared" si="22"/>
        <v>0</v>
      </c>
      <c r="K288" s="99">
        <f t="shared" si="23"/>
        <v>-262200000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44</v>
      </c>
      <c r="H289" s="99">
        <f t="shared" si="15"/>
        <v>1</v>
      </c>
      <c r="I289" s="99">
        <f t="shared" si="13"/>
        <v>344000000</v>
      </c>
      <c r="J289" s="99">
        <f t="shared" si="22"/>
        <v>0</v>
      </c>
      <c r="K289" s="99">
        <f t="shared" si="23"/>
        <v>344000000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43</v>
      </c>
      <c r="H290" s="99">
        <f t="shared" si="15"/>
        <v>0</v>
      </c>
      <c r="I290" s="99">
        <f t="shared" si="13"/>
        <v>-344000000</v>
      </c>
      <c r="J290" s="99">
        <f t="shared" si="22"/>
        <v>0</v>
      </c>
      <c r="K290" s="99">
        <f t="shared" si="23"/>
        <v>-344000000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40</v>
      </c>
      <c r="H291" s="99">
        <f t="shared" si="15"/>
        <v>0</v>
      </c>
      <c r="I291" s="99">
        <f t="shared" si="13"/>
        <v>-240000000</v>
      </c>
      <c r="J291" s="99">
        <f t="shared" si="22"/>
        <v>0</v>
      </c>
      <c r="K291" s="99">
        <f t="shared" si="23"/>
        <v>-240000000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40</v>
      </c>
      <c r="H292" s="99">
        <f t="shared" si="15"/>
        <v>0</v>
      </c>
      <c r="I292" s="99">
        <f t="shared" si="13"/>
        <v>-3092600</v>
      </c>
      <c r="J292" s="99">
        <f t="shared" si="22"/>
        <v>0</v>
      </c>
      <c r="K292" s="99">
        <f t="shared" si="23"/>
        <v>-3092600</v>
      </c>
    </row>
    <row r="293" spans="1:13">
      <c r="A293" s="99" t="s">
        <v>4643</v>
      </c>
      <c r="B293" s="18">
        <v>-96850</v>
      </c>
      <c r="C293" s="18">
        <v>0</v>
      </c>
      <c r="D293" s="18">
        <f t="shared" si="18"/>
        <v>-96850</v>
      </c>
      <c r="E293" s="99" t="s">
        <v>4649</v>
      </c>
      <c r="F293" s="99">
        <v>2</v>
      </c>
      <c r="G293" s="36">
        <f t="shared" si="21"/>
        <v>39</v>
      </c>
      <c r="H293" s="99">
        <f t="shared" si="15"/>
        <v>0</v>
      </c>
      <c r="I293" s="99">
        <f t="shared" si="13"/>
        <v>-3777150</v>
      </c>
      <c r="J293" s="99">
        <f t="shared" si="22"/>
        <v>0</v>
      </c>
      <c r="K293" s="99">
        <f t="shared" si="23"/>
        <v>-3777150</v>
      </c>
    </row>
    <row r="294" spans="1:13">
      <c r="A294" s="99" t="s">
        <v>4653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37</v>
      </c>
      <c r="H294" s="99">
        <f t="shared" si="15"/>
        <v>0</v>
      </c>
      <c r="I294" s="99">
        <f t="shared" si="13"/>
        <v>-1665000</v>
      </c>
      <c r="J294" s="99">
        <f t="shared" si="22"/>
        <v>0</v>
      </c>
      <c r="K294" s="99">
        <f t="shared" si="23"/>
        <v>-1665000</v>
      </c>
    </row>
    <row r="295" spans="1:13">
      <c r="A295" s="99" t="s">
        <v>4653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37</v>
      </c>
      <c r="H295" s="99">
        <f t="shared" si="15"/>
        <v>0</v>
      </c>
      <c r="I295" s="99">
        <f t="shared" si="13"/>
        <v>-1770376</v>
      </c>
      <c r="J295" s="99">
        <f t="shared" si="22"/>
        <v>0</v>
      </c>
      <c r="K295" s="99">
        <f t="shared" si="23"/>
        <v>-1770376</v>
      </c>
      <c r="M295" t="s">
        <v>25</v>
      </c>
    </row>
    <row r="296" spans="1:13">
      <c r="A296" s="99" t="s">
        <v>4669</v>
      </c>
      <c r="B296" s="18">
        <v>-200000</v>
      </c>
      <c r="C296" s="18">
        <v>0</v>
      </c>
      <c r="D296" s="18">
        <f t="shared" si="18"/>
        <v>-200000</v>
      </c>
      <c r="E296" s="99" t="s">
        <v>4670</v>
      </c>
      <c r="F296" s="99">
        <v>3</v>
      </c>
      <c r="G296" s="36">
        <f t="shared" si="21"/>
        <v>36</v>
      </c>
      <c r="H296" s="99">
        <f t="shared" si="15"/>
        <v>0</v>
      </c>
      <c r="I296" s="99">
        <f t="shared" si="13"/>
        <v>-7200000</v>
      </c>
      <c r="J296" s="99">
        <f t="shared" si="22"/>
        <v>0</v>
      </c>
      <c r="K296" s="99">
        <f t="shared" si="23"/>
        <v>-7200000</v>
      </c>
    </row>
    <row r="297" spans="1:13">
      <c r="A297" s="99" t="s">
        <v>4680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33</v>
      </c>
      <c r="H297" s="99">
        <f t="shared" si="15"/>
        <v>0</v>
      </c>
      <c r="I297" s="99">
        <f t="shared" ref="I297:I308" si="24">B297*(G297-H297)</f>
        <v>-1995180</v>
      </c>
      <c r="J297" s="99">
        <f t="shared" ref="J297:J308" si="25">C297*(G297-H297)</f>
        <v>0</v>
      </c>
      <c r="K297" s="99">
        <f t="shared" ref="K297:K308" si="26">D297*(G297-H297)</f>
        <v>-1995180</v>
      </c>
    </row>
    <row r="298" spans="1:13">
      <c r="A298" s="99" t="s">
        <v>4686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32</v>
      </c>
      <c r="H298" s="99">
        <f t="shared" si="15"/>
        <v>0</v>
      </c>
      <c r="I298" s="99">
        <f t="shared" si="24"/>
        <v>-1920000</v>
      </c>
      <c r="J298" s="99">
        <f t="shared" si="25"/>
        <v>0</v>
      </c>
      <c r="K298" s="99">
        <f t="shared" si="26"/>
        <v>-1920000</v>
      </c>
    </row>
    <row r="299" spans="1:13">
      <c r="A299" s="99" t="s">
        <v>4686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32</v>
      </c>
      <c r="H299" s="99">
        <f t="shared" si="15"/>
        <v>1</v>
      </c>
      <c r="I299" s="99">
        <f t="shared" si="24"/>
        <v>74400000</v>
      </c>
      <c r="J299" s="99">
        <f t="shared" si="25"/>
        <v>0</v>
      </c>
      <c r="K299" s="99">
        <f t="shared" si="26"/>
        <v>74400000</v>
      </c>
    </row>
    <row r="300" spans="1:13">
      <c r="A300" s="99" t="s">
        <v>4686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32</v>
      </c>
      <c r="H300" s="99">
        <f t="shared" si="15"/>
        <v>0</v>
      </c>
      <c r="I300" s="99">
        <f t="shared" si="24"/>
        <v>-4389216</v>
      </c>
      <c r="J300" s="99">
        <f t="shared" si="25"/>
        <v>0</v>
      </c>
      <c r="K300" s="99">
        <f t="shared" si="26"/>
        <v>-4389216</v>
      </c>
      <c r="L300" t="s">
        <v>25</v>
      </c>
      <c r="M300" t="s">
        <v>25</v>
      </c>
    </row>
    <row r="301" spans="1:13">
      <c r="A301" s="99" t="s">
        <v>4686</v>
      </c>
      <c r="B301" s="18">
        <v>-51400</v>
      </c>
      <c r="C301" s="18">
        <v>0</v>
      </c>
      <c r="D301" s="18">
        <f t="shared" si="18"/>
        <v>-51400</v>
      </c>
      <c r="E301" s="99" t="s">
        <v>4693</v>
      </c>
      <c r="F301" s="99">
        <v>1</v>
      </c>
      <c r="G301" s="36">
        <f t="shared" si="27"/>
        <v>32</v>
      </c>
      <c r="H301" s="99">
        <f t="shared" si="15"/>
        <v>0</v>
      </c>
      <c r="I301" s="99">
        <f t="shared" si="24"/>
        <v>-1644800</v>
      </c>
      <c r="J301" s="99">
        <f t="shared" si="25"/>
        <v>0</v>
      </c>
      <c r="K301" s="99">
        <f t="shared" si="26"/>
        <v>-1644800</v>
      </c>
    </row>
    <row r="302" spans="1:13">
      <c r="A302" s="99" t="s">
        <v>4696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31</v>
      </c>
      <c r="H302" s="99">
        <f t="shared" si="15"/>
        <v>0</v>
      </c>
      <c r="I302" s="99">
        <f t="shared" si="24"/>
        <v>-69750000</v>
      </c>
      <c r="J302" s="99">
        <f t="shared" si="25"/>
        <v>0</v>
      </c>
      <c r="K302" s="99">
        <f t="shared" si="26"/>
        <v>-69750000</v>
      </c>
      <c r="M302" t="s">
        <v>25</v>
      </c>
    </row>
    <row r="303" spans="1:13">
      <c r="A303" s="99" t="s">
        <v>4696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31</v>
      </c>
      <c r="H303" s="99">
        <f t="shared" si="15"/>
        <v>1</v>
      </c>
      <c r="I303" s="99">
        <f t="shared" si="24"/>
        <v>21000000</v>
      </c>
      <c r="J303" s="99">
        <f t="shared" si="25"/>
        <v>0</v>
      </c>
      <c r="K303" s="99">
        <f t="shared" si="26"/>
        <v>21000000</v>
      </c>
    </row>
    <row r="304" spans="1:13">
      <c r="A304" s="99" t="s">
        <v>4728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29</v>
      </c>
      <c r="H304" s="99">
        <f t="shared" si="15"/>
        <v>1</v>
      </c>
      <c r="I304" s="99">
        <f t="shared" si="24"/>
        <v>15960000</v>
      </c>
      <c r="J304" s="99">
        <f t="shared" si="25"/>
        <v>0</v>
      </c>
      <c r="K304" s="99">
        <f t="shared" si="26"/>
        <v>15960000</v>
      </c>
    </row>
    <row r="305" spans="1:13">
      <c r="A305" s="99" t="s">
        <v>4728</v>
      </c>
      <c r="B305" s="18">
        <v>-276773</v>
      </c>
      <c r="C305" s="18">
        <v>0</v>
      </c>
      <c r="D305" s="18">
        <f t="shared" si="18"/>
        <v>-276773</v>
      </c>
      <c r="E305" s="99" t="s">
        <v>4732</v>
      </c>
      <c r="F305" s="99">
        <v>2</v>
      </c>
      <c r="G305" s="36">
        <f t="shared" si="27"/>
        <v>29</v>
      </c>
      <c r="H305" s="99">
        <f t="shared" si="15"/>
        <v>0</v>
      </c>
      <c r="I305" s="99">
        <f t="shared" si="24"/>
        <v>-8026417</v>
      </c>
      <c r="J305" s="99">
        <f t="shared" si="25"/>
        <v>0</v>
      </c>
      <c r="K305" s="99">
        <f t="shared" si="26"/>
        <v>-8026417</v>
      </c>
    </row>
    <row r="306" spans="1:13">
      <c r="A306" s="99" t="s">
        <v>4733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27</v>
      </c>
      <c r="H306" s="99">
        <f t="shared" si="15"/>
        <v>0</v>
      </c>
      <c r="I306" s="99">
        <f t="shared" si="24"/>
        <v>-3097170</v>
      </c>
      <c r="J306" s="99">
        <f t="shared" si="25"/>
        <v>0</v>
      </c>
      <c r="K306" s="99">
        <f t="shared" si="26"/>
        <v>-3097170</v>
      </c>
      <c r="M306" t="s">
        <v>25</v>
      </c>
    </row>
    <row r="307" spans="1:13">
      <c r="A307" s="99" t="s">
        <v>4749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23</v>
      </c>
      <c r="H307" s="99">
        <f t="shared" si="15"/>
        <v>0</v>
      </c>
      <c r="I307" s="99">
        <f t="shared" si="24"/>
        <v>-23000</v>
      </c>
      <c r="J307" s="99">
        <f t="shared" si="25"/>
        <v>0</v>
      </c>
      <c r="K307" s="99">
        <f t="shared" si="26"/>
        <v>-23000</v>
      </c>
    </row>
    <row r="308" spans="1:13">
      <c r="A308" s="99" t="s">
        <v>4756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22</v>
      </c>
      <c r="H308" s="99">
        <f t="shared" si="15"/>
        <v>1</v>
      </c>
      <c r="I308" s="99">
        <f t="shared" si="24"/>
        <v>5250000</v>
      </c>
      <c r="J308" s="99">
        <f t="shared" si="25"/>
        <v>0</v>
      </c>
      <c r="K308" s="99">
        <f t="shared" si="26"/>
        <v>5250000</v>
      </c>
    </row>
    <row r="309" spans="1:13">
      <c r="A309" s="99" t="s">
        <v>4756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22</v>
      </c>
      <c r="H309" s="99">
        <f t="shared" ref="H309:H325" si="29">IF(B309&gt;0,1,0)</f>
        <v>0</v>
      </c>
      <c r="I309" s="99">
        <f t="shared" ref="I309:I325" si="30">B309*(G309-H309)</f>
        <v>-1212640</v>
      </c>
      <c r="J309" s="99">
        <f t="shared" ref="J309:J325" si="31">C309*(G309-H309)</f>
        <v>0</v>
      </c>
      <c r="K309" s="99">
        <f t="shared" ref="K309:K325" si="32">D309*(G309-H309)</f>
        <v>-1212640</v>
      </c>
    </row>
    <row r="310" spans="1:13">
      <c r="A310" s="99" t="s">
        <v>4768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19</v>
      </c>
      <c r="H310" s="99">
        <f t="shared" si="29"/>
        <v>0</v>
      </c>
      <c r="I310" s="99">
        <f t="shared" si="30"/>
        <v>-2185000</v>
      </c>
      <c r="J310" s="99">
        <f t="shared" si="31"/>
        <v>0</v>
      </c>
      <c r="K310" s="99">
        <f t="shared" si="32"/>
        <v>-2185000</v>
      </c>
    </row>
    <row r="311" spans="1:13">
      <c r="A311" s="99" t="s">
        <v>4758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18</v>
      </c>
      <c r="H311" s="99">
        <f t="shared" si="29"/>
        <v>0</v>
      </c>
      <c r="I311" s="99">
        <f t="shared" si="30"/>
        <v>-3861882</v>
      </c>
      <c r="J311" s="99">
        <f t="shared" si="31"/>
        <v>0</v>
      </c>
      <c r="K311" s="99">
        <f t="shared" si="32"/>
        <v>-3861882</v>
      </c>
      <c r="L311" t="s">
        <v>25</v>
      </c>
    </row>
    <row r="312" spans="1:13">
      <c r="A312" s="99" t="s">
        <v>4760</v>
      </c>
      <c r="B312" s="18">
        <v>-324747</v>
      </c>
      <c r="C312" s="18">
        <v>0</v>
      </c>
      <c r="D312" s="18">
        <f t="shared" si="18"/>
        <v>-324747</v>
      </c>
      <c r="E312" s="99" t="s">
        <v>4769</v>
      </c>
      <c r="F312" s="99">
        <v>3</v>
      </c>
      <c r="G312" s="36">
        <f t="shared" si="28"/>
        <v>16</v>
      </c>
      <c r="H312" s="99">
        <f t="shared" si="29"/>
        <v>0</v>
      </c>
      <c r="I312" s="99">
        <f t="shared" si="30"/>
        <v>-5195952</v>
      </c>
      <c r="J312" s="99">
        <f t="shared" si="31"/>
        <v>0</v>
      </c>
      <c r="K312" s="99">
        <f t="shared" si="32"/>
        <v>-5195952</v>
      </c>
      <c r="M312" t="s">
        <v>25</v>
      </c>
    </row>
    <row r="313" spans="1:13">
      <c r="A313" s="99" t="s">
        <v>4778</v>
      </c>
      <c r="B313" s="18">
        <v>-297992</v>
      </c>
      <c r="C313" s="18">
        <v>0</v>
      </c>
      <c r="D313" s="18">
        <f t="shared" si="18"/>
        <v>-297992</v>
      </c>
      <c r="E313" s="99" t="s">
        <v>4779</v>
      </c>
      <c r="F313" s="99">
        <v>2</v>
      </c>
      <c r="G313" s="36">
        <f t="shared" si="28"/>
        <v>13</v>
      </c>
      <c r="H313" s="99">
        <f t="shared" si="29"/>
        <v>0</v>
      </c>
      <c r="I313" s="99">
        <f t="shared" si="30"/>
        <v>-3873896</v>
      </c>
      <c r="J313" s="99">
        <f t="shared" si="31"/>
        <v>0</v>
      </c>
      <c r="K313" s="99">
        <f t="shared" si="32"/>
        <v>-3873896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11</v>
      </c>
      <c r="H314" s="99">
        <f t="shared" si="29"/>
        <v>0</v>
      </c>
      <c r="I314" s="99">
        <f t="shared" si="30"/>
        <v>-1430000</v>
      </c>
      <c r="J314" s="99">
        <f t="shared" si="31"/>
        <v>0</v>
      </c>
      <c r="K314" s="99">
        <f t="shared" si="32"/>
        <v>-1430000</v>
      </c>
    </row>
    <row r="315" spans="1:13">
      <c r="A315" s="99" t="s">
        <v>4788</v>
      </c>
      <c r="B315" s="18">
        <v>-40000</v>
      </c>
      <c r="C315" s="18">
        <v>0</v>
      </c>
      <c r="D315" s="18">
        <f t="shared" si="18"/>
        <v>-40000</v>
      </c>
      <c r="E315" s="99" t="s">
        <v>4807</v>
      </c>
      <c r="F315" s="99">
        <v>4</v>
      </c>
      <c r="G315" s="36">
        <f t="shared" si="28"/>
        <v>10</v>
      </c>
      <c r="H315" s="99">
        <f t="shared" si="29"/>
        <v>0</v>
      </c>
      <c r="I315" s="99">
        <f t="shared" si="30"/>
        <v>-400000</v>
      </c>
      <c r="J315" s="99">
        <f t="shared" si="31"/>
        <v>0</v>
      </c>
      <c r="K315" s="99">
        <f t="shared" si="32"/>
        <v>-400000</v>
      </c>
    </row>
    <row r="316" spans="1:13">
      <c r="A316" s="99" t="s">
        <v>4813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6</v>
      </c>
      <c r="H316" s="99">
        <f t="shared" si="29"/>
        <v>1</v>
      </c>
      <c r="I316" s="99">
        <f t="shared" si="30"/>
        <v>8348450</v>
      </c>
      <c r="J316" s="99">
        <f t="shared" si="31"/>
        <v>0</v>
      </c>
      <c r="K316" s="99">
        <f t="shared" si="32"/>
        <v>8348450</v>
      </c>
    </row>
    <row r="317" spans="1:13">
      <c r="A317" s="11" t="s">
        <v>4839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</v>
      </c>
      <c r="H317" s="99">
        <f t="shared" si="29"/>
        <v>0</v>
      </c>
      <c r="I317" s="99">
        <f t="shared" si="30"/>
        <v>-1097086</v>
      </c>
      <c r="J317" s="99">
        <f t="shared" si="31"/>
        <v>0</v>
      </c>
      <c r="K317" s="99">
        <f t="shared" si="32"/>
        <v>-1097086</v>
      </c>
    </row>
    <row r="318" spans="1:13">
      <c r="A318" s="11" t="s">
        <v>4851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</v>
      </c>
      <c r="H318" s="99">
        <f t="shared" si="29"/>
        <v>1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 t="s">
        <v>4851</v>
      </c>
      <c r="B319" s="18">
        <v>-1866154</v>
      </c>
      <c r="C319" s="18">
        <v>0</v>
      </c>
      <c r="D319" s="18">
        <f t="shared" si="18"/>
        <v>-1866154</v>
      </c>
      <c r="E319" s="19" t="s">
        <v>4861</v>
      </c>
      <c r="F319" s="99">
        <v>0</v>
      </c>
      <c r="G319" s="36">
        <f t="shared" si="28"/>
        <v>1</v>
      </c>
      <c r="H319" s="99">
        <f t="shared" si="29"/>
        <v>0</v>
      </c>
      <c r="I319" s="99">
        <f t="shared" si="30"/>
        <v>-1866154</v>
      </c>
      <c r="J319" s="99">
        <f t="shared" si="31"/>
        <v>0</v>
      </c>
      <c r="K319" s="99">
        <f t="shared" si="32"/>
        <v>-1866154</v>
      </c>
    </row>
    <row r="320" spans="1:13">
      <c r="A320" s="11" t="s">
        <v>4851</v>
      </c>
      <c r="B320" s="18">
        <v>-36600</v>
      </c>
      <c r="C320" s="18">
        <v>0</v>
      </c>
      <c r="D320" s="18">
        <f t="shared" si="18"/>
        <v>-36600</v>
      </c>
      <c r="E320" s="99" t="s">
        <v>4862</v>
      </c>
      <c r="F320" s="99">
        <v>1</v>
      </c>
      <c r="G320" s="36">
        <f t="shared" si="28"/>
        <v>1</v>
      </c>
      <c r="H320" s="99">
        <f t="shared" si="29"/>
        <v>0</v>
      </c>
      <c r="I320" s="99">
        <f t="shared" si="30"/>
        <v>-36600</v>
      </c>
      <c r="J320" s="99">
        <f t="shared" si="31"/>
        <v>0</v>
      </c>
      <c r="K320" s="99">
        <f t="shared" si="32"/>
        <v>-36600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1722807</v>
      </c>
      <c r="C326" s="29">
        <f>SUM(C2:C325)</f>
        <v>0</v>
      </c>
      <c r="D326" s="29">
        <f>SUM(D2:D325)</f>
        <v>1722807</v>
      </c>
      <c r="E326" s="11"/>
      <c r="F326" s="11"/>
      <c r="G326" s="11"/>
      <c r="H326" s="11"/>
      <c r="I326" s="29">
        <f>SUM(I2:I325)</f>
        <v>19192613152</v>
      </c>
      <c r="J326" s="29">
        <f>SUM(J2:J325)</f>
        <v>8687685429</v>
      </c>
      <c r="K326" s="29">
        <f>SUM(K2:K325)</f>
        <v>10504927723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18209310.390891839</v>
      </c>
      <c r="J329" s="29">
        <f>J326/G2</f>
        <v>8242585.7960151806</v>
      </c>
      <c r="K329" s="29">
        <f>K326/G2</f>
        <v>9966724.59487666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2919446</v>
      </c>
      <c r="G333" t="s">
        <v>25</v>
      </c>
      <c r="J333">
        <f>J326/I326*1448696</f>
        <v>655763.49768395431</v>
      </c>
      <c r="K333">
        <f>K326/I326*1448696</f>
        <v>792932.50231604569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4799</v>
      </c>
      <c r="B75" s="113">
        <v>-20000</v>
      </c>
      <c r="C75" s="99" t="s">
        <v>4808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4641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-66850</v>
      </c>
      <c r="C30" s="18">
        <v>0</v>
      </c>
      <c r="D30" s="113">
        <f t="shared" si="0"/>
        <v>-66850</v>
      </c>
      <c r="E30" s="19" t="s">
        <v>4648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4643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4669</v>
      </c>
      <c r="B5" s="18">
        <v>-200000</v>
      </c>
      <c r="C5" s="18">
        <v>0</v>
      </c>
      <c r="D5" s="113">
        <f t="shared" si="0"/>
        <v>-200000</v>
      </c>
      <c r="E5" s="20" t="s">
        <v>4666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4686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4686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4686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4686</v>
      </c>
      <c r="B10" s="18">
        <v>-51400</v>
      </c>
      <c r="C10" s="18">
        <v>0</v>
      </c>
      <c r="D10" s="113">
        <f t="shared" si="0"/>
        <v>-51400</v>
      </c>
      <c r="E10" s="19" t="s">
        <v>4693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4696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4696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4760</v>
      </c>
      <c r="B22" s="18">
        <v>-324747</v>
      </c>
      <c r="C22" s="18">
        <v>0</v>
      </c>
      <c r="D22" s="113">
        <f t="shared" si="0"/>
        <v>-324747</v>
      </c>
      <c r="E22" s="19" t="s">
        <v>4769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4778</v>
      </c>
      <c r="B23" s="18">
        <v>-297992</v>
      </c>
      <c r="C23" s="18">
        <v>0</v>
      </c>
      <c r="D23" s="113">
        <f t="shared" si="0"/>
        <v>-297992</v>
      </c>
      <c r="E23" s="19" t="s">
        <v>4779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4773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4805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4806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4653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4784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4774</v>
      </c>
      <c r="B2" s="95">
        <v>10300</v>
      </c>
      <c r="C2" s="95">
        <v>0</v>
      </c>
      <c r="D2" s="99" t="s">
        <v>4785</v>
      </c>
      <c r="E2" s="96"/>
      <c r="F2" s="96"/>
      <c r="G2" s="96"/>
    </row>
    <row r="3" spans="1:7">
      <c r="A3" s="99" t="s">
        <v>4774</v>
      </c>
      <c r="B3" s="95">
        <v>0</v>
      </c>
      <c r="C3" s="95">
        <v>5500</v>
      </c>
      <c r="D3" s="99" t="s">
        <v>4786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4799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4817</v>
      </c>
      <c r="B6" s="95">
        <v>0</v>
      </c>
      <c r="C6" s="95">
        <v>3000</v>
      </c>
      <c r="D6" s="99" t="s">
        <v>4821</v>
      </c>
      <c r="E6" s="96"/>
      <c r="F6" s="96"/>
      <c r="G6" s="96"/>
    </row>
    <row r="7" spans="1:7">
      <c r="A7" s="99" t="s">
        <v>4817</v>
      </c>
      <c r="B7" s="95">
        <v>9200</v>
      </c>
      <c r="C7" s="95">
        <v>0</v>
      </c>
      <c r="D7" s="99" t="s">
        <v>4785</v>
      </c>
      <c r="E7" s="96"/>
      <c r="F7" s="96"/>
      <c r="G7" s="96"/>
    </row>
    <row r="8" spans="1:7">
      <c r="A8" s="99" t="s">
        <v>4819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4829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4829</v>
      </c>
      <c r="B10" s="95">
        <v>10200</v>
      </c>
      <c r="C10" s="95">
        <v>0</v>
      </c>
      <c r="D10" s="99" t="s">
        <v>4785</v>
      </c>
      <c r="E10" s="96"/>
      <c r="F10" s="96"/>
      <c r="G10" s="96"/>
    </row>
    <row r="11" spans="1:7">
      <c r="A11" s="99" t="s">
        <v>4851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4819</v>
      </c>
      <c r="B26" s="230">
        <v>6700</v>
      </c>
      <c r="C26" s="230">
        <v>0</v>
      </c>
      <c r="D26" s="23" t="s">
        <v>4822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4818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abSelected="1" topLeftCell="G17" zoomScaleNormal="100" workbookViewId="0">
      <selection activeCell="M42" sqref="M4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1722807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379239030.15595883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4394</v>
      </c>
      <c r="S21" s="194">
        <f>S20-52</f>
        <v>104</v>
      </c>
      <c r="T21" s="168" t="s">
        <v>4397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-768</v>
      </c>
      <c r="M22" s="168" t="s">
        <v>4392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4432</v>
      </c>
      <c r="S22" s="168">
        <f>S21-7</f>
        <v>97</v>
      </c>
      <c r="T22" s="19" t="s">
        <v>4435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4411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4432</v>
      </c>
      <c r="S23" s="168">
        <f>S22</f>
        <v>97</v>
      </c>
      <c r="T23" s="19" t="s">
        <v>4436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385889772.15595883</v>
      </c>
      <c r="G24" s="95">
        <f t="shared" si="0"/>
        <v>-105583426.7740202</v>
      </c>
      <c r="H24" s="11"/>
      <c r="I24" s="96"/>
      <c r="J24" s="96"/>
      <c r="K24" s="219"/>
      <c r="L24" s="117"/>
      <c r="M24" s="219" t="s">
        <v>4545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4432</v>
      </c>
      <c r="S24" s="200">
        <f>S23</f>
        <v>97</v>
      </c>
      <c r="T24" s="19" t="s">
        <v>4478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4440</v>
      </c>
      <c r="S25" s="168">
        <f>S24-3</f>
        <v>94</v>
      </c>
      <c r="T25" s="19" t="s">
        <v>4515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72</v>
      </c>
      <c r="T26" s="168" t="s">
        <v>4523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4529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4530</v>
      </c>
      <c r="S28" s="199">
        <f>S27-2</f>
        <v>69</v>
      </c>
      <c r="T28" s="168" t="s">
        <v>4536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4392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4635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4411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4680</v>
      </c>
      <c r="S30" s="199">
        <f>S29-10</f>
        <v>31</v>
      </c>
      <c r="T30" s="168" t="s">
        <v>4681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4735</v>
      </c>
      <c r="S31" s="199">
        <f>S30-7</f>
        <v>24</v>
      </c>
      <c r="T31" s="219" t="s">
        <v>4736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4787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4788</v>
      </c>
      <c r="S33" s="199">
        <f>S32-1</f>
        <v>8</v>
      </c>
      <c r="T33" s="219" t="s">
        <v>4789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-379239030.15595883</v>
      </c>
      <c r="O34" s="96" t="s">
        <v>25</v>
      </c>
      <c r="P34" s="96" t="s">
        <v>25</v>
      </c>
      <c r="Q34" s="169">
        <v>10881161</v>
      </c>
      <c r="R34" s="219" t="s">
        <v>4788</v>
      </c>
      <c r="S34" s="199">
        <f>S33</f>
        <v>8</v>
      </c>
      <c r="T34" s="219" t="s">
        <v>4790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4788</v>
      </c>
      <c r="S35" s="199">
        <f>S34</f>
        <v>8</v>
      </c>
      <c r="T35" s="219" t="s">
        <v>4791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42750000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4788</v>
      </c>
      <c r="S36" s="199">
        <f>S35</f>
        <v>8</v>
      </c>
      <c r="T36" s="219" t="s">
        <v>4792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4857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9" t="s">
        <v>4799</v>
      </c>
      <c r="S37" s="199">
        <f>S36-1</f>
        <v>7</v>
      </c>
      <c r="T37" s="219" t="s">
        <v>4803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فیزیکی'!M47+3)*10*P55</f>
        <v>33250000</v>
      </c>
      <c r="O38" s="96"/>
      <c r="P38" s="96" t="s">
        <v>25</v>
      </c>
      <c r="Q38" s="169">
        <v>13402013</v>
      </c>
      <c r="R38" s="219" t="s">
        <v>4799</v>
      </c>
      <c r="S38" s="199">
        <f>S37</f>
        <v>7</v>
      </c>
      <c r="T38" s="219" t="s">
        <v>4804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-20000</v>
      </c>
      <c r="M39" s="168" t="s">
        <v>4856</v>
      </c>
      <c r="N39" s="113">
        <v>-18000000</v>
      </c>
      <c r="O39" s="96"/>
      <c r="P39" s="114"/>
      <c r="Q39" s="169">
        <v>138358</v>
      </c>
      <c r="R39" s="219" t="s">
        <v>4809</v>
      </c>
      <c r="S39" s="199">
        <f>S38-1</f>
        <v>6</v>
      </c>
      <c r="T39" s="219" t="s">
        <v>4810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4858</v>
      </c>
      <c r="N40" s="113">
        <v>-47000000</v>
      </c>
      <c r="O40" s="96"/>
      <c r="P40" s="96"/>
      <c r="Q40" s="169">
        <v>3377001</v>
      </c>
      <c r="R40" s="219" t="s">
        <v>4819</v>
      </c>
      <c r="S40" s="199">
        <f>S39-4</f>
        <v>2</v>
      </c>
      <c r="T40" s="219" t="s">
        <v>4825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4819</v>
      </c>
      <c r="S41" s="199">
        <f>S40</f>
        <v>2</v>
      </c>
      <c r="T41" s="219" t="s">
        <v>4823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19965</v>
      </c>
      <c r="P42" t="s">
        <v>25</v>
      </c>
      <c r="Q42" s="169">
        <v>15499033</v>
      </c>
      <c r="R42" s="219" t="s">
        <v>4819</v>
      </c>
      <c r="S42" s="199">
        <f>S41</f>
        <v>2</v>
      </c>
      <c r="T42" s="219" t="s">
        <v>4824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9" t="s">
        <v>4829</v>
      </c>
      <c r="S43" s="199">
        <f>S42-1</f>
        <v>1</v>
      </c>
      <c r="T43" s="219" t="s">
        <v>4834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4829</v>
      </c>
      <c r="S44" s="199">
        <f>S43</f>
        <v>1</v>
      </c>
      <c r="T44" s="219" t="s">
        <v>4835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4829</v>
      </c>
      <c r="S45" s="199">
        <f>S44</f>
        <v>1</v>
      </c>
      <c r="T45" s="219" t="s">
        <v>4836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4645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4440</v>
      </c>
      <c r="S53" s="168">
        <f>S52-62</f>
        <v>94</v>
      </c>
      <c r="T53" s="192" t="s">
        <v>4516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4519</v>
      </c>
      <c r="S54" s="199">
        <f>S53-21</f>
        <v>73</v>
      </c>
      <c r="T54" s="191" t="s">
        <v>4520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14250000</v>
      </c>
      <c r="O55" s="69">
        <v>30</v>
      </c>
      <c r="P55" s="69">
        <v>475000</v>
      </c>
      <c r="Q55" s="169">
        <v>101153</v>
      </c>
      <c r="R55" s="168" t="s">
        <v>4522</v>
      </c>
      <c r="S55" s="199">
        <f>S54-1</f>
        <v>72</v>
      </c>
      <c r="T55" s="191" t="s">
        <v>4524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4528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4635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4680</v>
      </c>
      <c r="S58" s="199">
        <f>S57-10</f>
        <v>31</v>
      </c>
      <c r="T58" s="191" t="s">
        <v>4681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4735</v>
      </c>
      <c r="S59" s="199">
        <f>S58-7</f>
        <v>24</v>
      </c>
      <c r="T59" s="191" t="s">
        <v>4737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4788</v>
      </c>
      <c r="S60" s="199">
        <f>S59-16</f>
        <v>8</v>
      </c>
      <c r="T60" s="191" t="s">
        <v>4797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4448</v>
      </c>
      <c r="N63" s="113">
        <f>-S149</f>
        <v>-14860832.108958352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4761</v>
      </c>
      <c r="N64" s="113">
        <f>50*P55</f>
        <v>23750000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385889772.15595883</v>
      </c>
      <c r="M66" s="168"/>
      <c r="N66" s="113">
        <f>SUM(N16:N65)</f>
        <v>412075294.63508278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2336112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455889772.15595883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4347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4342</v>
      </c>
      <c r="S72" s="5">
        <f>S71-11</f>
        <v>114</v>
      </c>
      <c r="T72" s="5" t="s">
        <v>4346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4783</v>
      </c>
      <c r="Q73" s="35">
        <v>1429825</v>
      </c>
      <c r="R73" s="5" t="s">
        <v>4373</v>
      </c>
      <c r="S73" s="5">
        <f>S72-7</f>
        <v>107</v>
      </c>
      <c r="T73" s="5" t="s">
        <v>4382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4412</v>
      </c>
      <c r="O74" s="114"/>
      <c r="Q74" s="35">
        <v>1420747</v>
      </c>
      <c r="R74" s="5" t="s">
        <v>4373</v>
      </c>
      <c r="S74" s="5">
        <f>S73</f>
        <v>107</v>
      </c>
      <c r="T74" s="5" t="s">
        <v>4384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4513</v>
      </c>
      <c r="N75" s="96"/>
      <c r="Q75" s="35">
        <v>2412371</v>
      </c>
      <c r="R75" s="5" t="s">
        <v>4375</v>
      </c>
      <c r="S75" s="5">
        <f>S74-1</f>
        <v>106</v>
      </c>
      <c r="T75" s="5" t="s">
        <v>4391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4587</v>
      </c>
      <c r="N76" s="96"/>
      <c r="P76" t="s">
        <v>25</v>
      </c>
      <c r="Q76" s="35">
        <v>2010885</v>
      </c>
      <c r="R76" s="5" t="s">
        <v>4394</v>
      </c>
      <c r="S76" s="5">
        <f>S75-2</f>
        <v>104</v>
      </c>
      <c r="T76" s="5" t="s">
        <v>4400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4814</v>
      </c>
      <c r="L77" s="22" t="s">
        <v>4777</v>
      </c>
      <c r="M77" s="211" t="s">
        <v>4750</v>
      </c>
      <c r="N77" s="96"/>
      <c r="P77" s="115"/>
      <c r="Q77" s="35">
        <v>1994038</v>
      </c>
      <c r="R77" s="5" t="s">
        <v>4405</v>
      </c>
      <c r="S77" s="5">
        <f>S76-3</f>
        <v>101</v>
      </c>
      <c r="T77" s="5" t="s">
        <v>4422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4815</v>
      </c>
      <c r="M78" s="122"/>
      <c r="N78" s="96"/>
      <c r="P78" s="115" t="s">
        <v>25</v>
      </c>
      <c r="Q78" s="35">
        <v>444</v>
      </c>
      <c r="R78" s="5" t="s">
        <v>4405</v>
      </c>
      <c r="S78" s="5">
        <f>S77</f>
        <v>101</v>
      </c>
      <c r="T78" s="5" t="s">
        <v>4624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4591</v>
      </c>
      <c r="L79" s="96"/>
      <c r="M79" s="122" t="s">
        <v>4589</v>
      </c>
      <c r="O79" t="s">
        <v>25</v>
      </c>
      <c r="P79" s="115"/>
      <c r="Q79" s="35">
        <v>1971103</v>
      </c>
      <c r="R79" s="5" t="s">
        <v>4417</v>
      </c>
      <c r="S79" s="5">
        <f>S78-1</f>
        <v>100</v>
      </c>
      <c r="T79" s="5" t="s">
        <v>4418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4440</v>
      </c>
      <c r="S80" s="5">
        <f>S79-6</f>
        <v>94</v>
      </c>
      <c r="T80" s="5" t="s">
        <v>4479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4816</v>
      </c>
      <c r="M81" t="s">
        <v>4267</v>
      </c>
      <c r="P81" s="115"/>
      <c r="Q81" s="35">
        <v>1783234</v>
      </c>
      <c r="R81" s="5" t="s">
        <v>4442</v>
      </c>
      <c r="S81" s="5">
        <f>S80-2</f>
        <v>92</v>
      </c>
      <c r="T81" s="5" t="s">
        <v>4443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4593</v>
      </c>
      <c r="N82" t="s">
        <v>25</v>
      </c>
      <c r="P82" s="115"/>
      <c r="Q82" s="35">
        <v>1662335</v>
      </c>
      <c r="R82" s="5" t="s">
        <v>4446</v>
      </c>
      <c r="S82" s="5">
        <f>S81-5</f>
        <v>87</v>
      </c>
      <c r="T82" s="224" t="s">
        <v>4605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4595</v>
      </c>
      <c r="S83" s="168">
        <f>S82-37</f>
        <v>50</v>
      </c>
      <c r="T83" s="73" t="s">
        <v>4596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4606</v>
      </c>
      <c r="S84" s="168">
        <f>S83-2</f>
        <v>48</v>
      </c>
      <c r="T84" s="168" t="s">
        <v>4607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4616</v>
      </c>
      <c r="S85" s="5">
        <f>S84-3</f>
        <v>45</v>
      </c>
      <c r="T85" s="5" t="s">
        <v>4617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4622</v>
      </c>
      <c r="S86" s="5">
        <f>S85-1</f>
        <v>44</v>
      </c>
      <c r="T86" s="5" t="s">
        <v>4623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4626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4628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4631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4542</v>
      </c>
      <c r="Q90" s="35">
        <v>12636487</v>
      </c>
      <c r="R90" s="5" t="s">
        <v>3691</v>
      </c>
      <c r="S90" s="5">
        <f>S89-2</f>
        <v>41</v>
      </c>
      <c r="T90" s="5" t="s">
        <v>4634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4543</v>
      </c>
      <c r="Q91" s="169">
        <v>1210169</v>
      </c>
      <c r="R91" s="168" t="s">
        <v>4637</v>
      </c>
      <c r="S91" s="168">
        <f>S90-3</f>
        <v>38</v>
      </c>
      <c r="T91" s="168" t="s">
        <v>4638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4544</v>
      </c>
      <c r="Q92" s="35">
        <v>12131182</v>
      </c>
      <c r="R92" s="5" t="s">
        <v>4637</v>
      </c>
      <c r="S92" s="5">
        <f>S91</f>
        <v>38</v>
      </c>
      <c r="T92" s="5" t="s">
        <v>4639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4392</v>
      </c>
      <c r="Q93" s="35">
        <v>8978273</v>
      </c>
      <c r="R93" s="5" t="s">
        <v>4643</v>
      </c>
      <c r="S93" s="5">
        <f>S92-1</f>
        <v>37</v>
      </c>
      <c r="T93" s="5" t="s">
        <v>4644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4411</v>
      </c>
      <c r="Q94" s="169">
        <v>1013762</v>
      </c>
      <c r="R94" s="168" t="s">
        <v>4643</v>
      </c>
      <c r="S94" s="168">
        <f>S93</f>
        <v>37</v>
      </c>
      <c r="T94" s="168" t="s">
        <v>4646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4545</v>
      </c>
      <c r="Q95" s="169">
        <v>12953846</v>
      </c>
      <c r="R95" s="168" t="s">
        <v>4643</v>
      </c>
      <c r="S95" s="168">
        <f>S94</f>
        <v>37</v>
      </c>
      <c r="T95" s="168" t="s">
        <v>4772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4396</v>
      </c>
      <c r="Q96" s="35">
        <v>4068640</v>
      </c>
      <c r="R96" s="5" t="s">
        <v>4650</v>
      </c>
      <c r="S96" s="5">
        <f>S95-1</f>
        <v>36</v>
      </c>
      <c r="T96" s="5" t="s">
        <v>4651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4546</v>
      </c>
      <c r="Q97" s="35">
        <v>12656982</v>
      </c>
      <c r="R97" s="5" t="s">
        <v>4650</v>
      </c>
      <c r="S97" s="5">
        <f>S96</f>
        <v>36</v>
      </c>
      <c r="T97" s="5" t="s">
        <v>4652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4547</v>
      </c>
      <c r="P98" s="115"/>
      <c r="Q98" s="169">
        <v>100905</v>
      </c>
      <c r="R98" s="168" t="s">
        <v>4653</v>
      </c>
      <c r="S98" s="168">
        <f>S97-1</f>
        <v>35</v>
      </c>
      <c r="T98" s="168" t="s">
        <v>4659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4653</v>
      </c>
      <c r="S99" s="5">
        <f>S98</f>
        <v>35</v>
      </c>
      <c r="T99" s="5" t="s">
        <v>4657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4653</v>
      </c>
      <c r="S100" s="5">
        <f>S99</f>
        <v>35</v>
      </c>
      <c r="T100" s="5" t="s">
        <v>4658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4669</v>
      </c>
      <c r="S101" s="168">
        <f>S100-1</f>
        <v>34</v>
      </c>
      <c r="T101" s="168" t="s">
        <v>4741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4740</v>
      </c>
      <c r="G102" s="99" t="s">
        <v>941</v>
      </c>
      <c r="H102" s="99" t="s">
        <v>4717</v>
      </c>
      <c r="I102" s="99" t="s">
        <v>4716</v>
      </c>
      <c r="J102" s="32" t="s">
        <v>4548</v>
      </c>
      <c r="K102" s="168" t="s">
        <v>4702</v>
      </c>
      <c r="L102" s="32" t="s">
        <v>4704</v>
      </c>
      <c r="M102" s="32" t="s">
        <v>4672</v>
      </c>
      <c r="N102" s="168" t="s">
        <v>4673</v>
      </c>
      <c r="Q102" s="35">
        <v>37856769</v>
      </c>
      <c r="R102" s="5" t="s">
        <v>4669</v>
      </c>
      <c r="S102" s="5">
        <f>S101</f>
        <v>34</v>
      </c>
      <c r="T102" s="5" t="s">
        <v>4671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25592.672413793105</v>
      </c>
      <c r="G103" s="184">
        <f>P54</f>
        <v>185.6</v>
      </c>
      <c r="H103" s="184" t="s">
        <v>4721</v>
      </c>
      <c r="I103" s="184" t="s">
        <v>4720</v>
      </c>
      <c r="J103" s="220" t="s">
        <v>4243</v>
      </c>
      <c r="K103" s="201">
        <v>60</v>
      </c>
      <c r="L103" s="221">
        <f t="shared" ref="L103:L109" si="28">K103*$L$112</f>
        <v>285000000</v>
      </c>
      <c r="M103" s="221">
        <f>N21+N31+N54</f>
        <v>253585465.59999999</v>
      </c>
      <c r="N103" s="185">
        <f t="shared" ref="N103:N109" si="29">L103-M103</f>
        <v>31414534.400000006</v>
      </c>
      <c r="Q103" s="35">
        <v>155151</v>
      </c>
      <c r="R103" s="5" t="s">
        <v>4680</v>
      </c>
      <c r="S103" s="5">
        <f>S102-3</f>
        <v>31</v>
      </c>
      <c r="T103" s="5" t="s">
        <v>4682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900.76422733392747</v>
      </c>
      <c r="G104" s="99">
        <f>P47</f>
        <v>5273.3</v>
      </c>
      <c r="H104" s="99" t="s">
        <v>4723</v>
      </c>
      <c r="I104" s="99" t="s">
        <v>4722</v>
      </c>
      <c r="J104" s="32" t="s">
        <v>4396</v>
      </c>
      <c r="K104" s="168">
        <v>30</v>
      </c>
      <c r="L104" s="1">
        <f t="shared" si="28"/>
        <v>142500000</v>
      </c>
      <c r="M104" s="1">
        <f>N25+N47+N28</f>
        <v>158784336.30000001</v>
      </c>
      <c r="N104" s="113">
        <f t="shared" si="29"/>
        <v>-16284336.300000012</v>
      </c>
      <c r="Q104" s="169">
        <v>109726</v>
      </c>
      <c r="R104" s="168" t="s">
        <v>4680</v>
      </c>
      <c r="S104" s="168">
        <f>S103</f>
        <v>31</v>
      </c>
      <c r="T104" s="168" t="s">
        <v>4683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1430.4643739083299</v>
      </c>
      <c r="G105" s="184">
        <f>P44</f>
        <v>3320.6</v>
      </c>
      <c r="H105" s="184" t="s">
        <v>3881</v>
      </c>
      <c r="I105" s="184" t="s">
        <v>4724</v>
      </c>
      <c r="J105" s="220" t="s">
        <v>4392</v>
      </c>
      <c r="K105" s="201">
        <v>30</v>
      </c>
      <c r="L105" s="221">
        <f t="shared" si="28"/>
        <v>142500000</v>
      </c>
      <c r="M105" s="221">
        <f>N44+N29+N22</f>
        <v>153318743.19999999</v>
      </c>
      <c r="N105" s="185">
        <f t="shared" si="29"/>
        <v>-10818743.199999988</v>
      </c>
      <c r="Q105" s="35">
        <v>8938737</v>
      </c>
      <c r="R105" s="5" t="s">
        <v>4686</v>
      </c>
      <c r="S105" s="5">
        <f>S104-1</f>
        <v>30</v>
      </c>
      <c r="T105" s="5" t="s">
        <v>4688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8940.3350272915504</v>
      </c>
      <c r="G106" s="99">
        <f>P48</f>
        <v>531.29999999999995</v>
      </c>
      <c r="H106" s="99" t="s">
        <v>4719</v>
      </c>
      <c r="I106" s="99" t="s">
        <v>4718</v>
      </c>
      <c r="J106" s="32" t="s">
        <v>4411</v>
      </c>
      <c r="K106" s="168">
        <v>30</v>
      </c>
      <c r="L106" s="1">
        <f t="shared" si="28"/>
        <v>142500000</v>
      </c>
      <c r="M106" s="1">
        <f>N48+N23+N30</f>
        <v>136246572</v>
      </c>
      <c r="N106" s="113">
        <f t="shared" si="29"/>
        <v>6253428</v>
      </c>
      <c r="Q106" s="35">
        <v>2595417</v>
      </c>
      <c r="R106" s="5" t="s">
        <v>4696</v>
      </c>
      <c r="S106" s="5">
        <f>S105-1</f>
        <v>29</v>
      </c>
      <c r="T106" s="5" t="s">
        <v>4697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982.80606649976198</v>
      </c>
      <c r="G107" s="184">
        <f>P50</f>
        <v>4833.1000000000004</v>
      </c>
      <c r="H107" s="184" t="s">
        <v>4725</v>
      </c>
      <c r="I107" s="184" t="s">
        <v>4724</v>
      </c>
      <c r="J107" s="220" t="s">
        <v>4544</v>
      </c>
      <c r="K107" s="201">
        <v>19</v>
      </c>
      <c r="L107" s="221">
        <f t="shared" si="28"/>
        <v>90250000</v>
      </c>
      <c r="M107" s="221">
        <f>N50</f>
        <v>14078820.300000001</v>
      </c>
      <c r="N107" s="185">
        <f t="shared" si="29"/>
        <v>76171179.700000003</v>
      </c>
      <c r="Q107" s="169">
        <v>2505816</v>
      </c>
      <c r="R107" s="168" t="s">
        <v>4696</v>
      </c>
      <c r="S107" s="168">
        <f>S106</f>
        <v>29</v>
      </c>
      <c r="T107" s="168" t="s">
        <v>4698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1158.4518205984928</v>
      </c>
      <c r="G108" s="99">
        <f>P49</f>
        <v>4100.3</v>
      </c>
      <c r="H108" s="99" t="s">
        <v>4726</v>
      </c>
      <c r="I108" s="99" t="s">
        <v>4727</v>
      </c>
      <c r="J108" s="32" t="s">
        <v>4545</v>
      </c>
      <c r="K108" s="168">
        <v>19</v>
      </c>
      <c r="L108" s="1">
        <f t="shared" si="28"/>
        <v>90250000</v>
      </c>
      <c r="M108" s="1">
        <f>N49+N24</f>
        <v>86110400.300000012</v>
      </c>
      <c r="N108" s="113">
        <f t="shared" si="29"/>
        <v>4139599.6999999881</v>
      </c>
      <c r="Q108" s="169">
        <v>183283</v>
      </c>
      <c r="R108" s="215" t="s">
        <v>4700</v>
      </c>
      <c r="S108" s="215">
        <f>S107-1</f>
        <v>28</v>
      </c>
      <c r="T108" s="215" t="s">
        <v>4714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4685</v>
      </c>
      <c r="K109" s="201">
        <v>5</v>
      </c>
      <c r="L109" s="221">
        <f t="shared" si="28"/>
        <v>23750000</v>
      </c>
      <c r="M109" s="221">
        <f>N45+N46+N51+N53+N52</f>
        <v>6548288</v>
      </c>
      <c r="N109" s="185">
        <f t="shared" si="29"/>
        <v>17201712</v>
      </c>
      <c r="Q109" s="169">
        <v>177438</v>
      </c>
      <c r="R109" s="215" t="s">
        <v>4700</v>
      </c>
      <c r="S109" s="215">
        <f t="shared" ref="S109:S113" si="30">S108</f>
        <v>28</v>
      </c>
      <c r="T109" s="215" t="s">
        <v>4709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4846</v>
      </c>
      <c r="K110" s="201"/>
      <c r="L110" s="221"/>
      <c r="M110" s="221"/>
      <c r="N110" s="185">
        <v>50000000</v>
      </c>
      <c r="Q110" s="35">
        <v>559461</v>
      </c>
      <c r="R110" s="5" t="s">
        <v>4700</v>
      </c>
      <c r="S110" s="5">
        <f t="shared" si="30"/>
        <v>28</v>
      </c>
      <c r="T110" s="5" t="s">
        <v>4710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4705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4700</v>
      </c>
      <c r="S111" s="5">
        <f t="shared" si="30"/>
        <v>28</v>
      </c>
      <c r="T111" s="5" t="s">
        <v>4711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4750000</v>
      </c>
      <c r="M112" s="221">
        <f>K112*L112</f>
        <v>114000000</v>
      </c>
      <c r="N112" s="185">
        <f>SUM(N103:N110)-M112</f>
        <v>44077374.300000012</v>
      </c>
      <c r="Q112" s="35">
        <v>9376000</v>
      </c>
      <c r="R112" s="5" t="s">
        <v>4700</v>
      </c>
      <c r="S112" s="5">
        <f>S111</f>
        <v>28</v>
      </c>
      <c r="T112" s="5" t="s">
        <v>4712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4838</v>
      </c>
      <c r="L113" s="168" t="s">
        <v>4253</v>
      </c>
      <c r="M113" s="168" t="s">
        <v>4694</v>
      </c>
      <c r="N113" s="168" t="s">
        <v>4695</v>
      </c>
      <c r="Q113" s="169">
        <v>128675</v>
      </c>
      <c r="R113" s="215" t="s">
        <v>4700</v>
      </c>
      <c r="S113" s="215">
        <f t="shared" si="30"/>
        <v>28</v>
      </c>
      <c r="T113" s="215" t="s">
        <v>4713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4703</v>
      </c>
      <c r="K114" s="201"/>
      <c r="L114" s="201"/>
      <c r="M114" s="201"/>
      <c r="N114" s="201"/>
      <c r="Q114" s="35">
        <v>13100555</v>
      </c>
      <c r="R114" s="5" t="s">
        <v>4728</v>
      </c>
      <c r="S114" s="5">
        <f>S113-1</f>
        <v>27</v>
      </c>
      <c r="T114" s="5" t="s">
        <v>4729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4728</v>
      </c>
      <c r="S115" s="5">
        <f>S114</f>
        <v>27</v>
      </c>
      <c r="T115" s="5" t="s">
        <v>4730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4735</v>
      </c>
      <c r="S116" s="5">
        <f>S115-3</f>
        <v>24</v>
      </c>
      <c r="T116" s="5" t="s">
        <v>4739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4840</v>
      </c>
      <c r="K117" s="168" t="s">
        <v>4548</v>
      </c>
      <c r="L117" s="168" t="s">
        <v>4549</v>
      </c>
      <c r="M117" s="168" t="s">
        <v>4438</v>
      </c>
      <c r="N117" s="56" t="s">
        <v>190</v>
      </c>
      <c r="Q117" s="35">
        <v>4394591</v>
      </c>
      <c r="R117" s="5" t="s">
        <v>4742</v>
      </c>
      <c r="S117" s="5">
        <f>S116-1</f>
        <v>23</v>
      </c>
      <c r="T117" s="5" t="s">
        <v>4743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4364</v>
      </c>
      <c r="G118" s="219" t="s">
        <v>941</v>
      </c>
      <c r="H118" s="219" t="s">
        <v>4548</v>
      </c>
      <c r="I118" s="219" t="s">
        <v>937</v>
      </c>
      <c r="J118" s="219" t="s">
        <v>4841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4745</v>
      </c>
      <c r="S118" s="19">
        <f>S117-1</f>
        <v>22</v>
      </c>
      <c r="T118" s="19" t="s">
        <v>4746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4392</v>
      </c>
      <c r="I119" s="219">
        <v>3761</v>
      </c>
      <c r="J119" s="1">
        <f>I119*P44</f>
        <v>12488776.6</v>
      </c>
      <c r="K119" s="5" t="s">
        <v>4543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4747</v>
      </c>
      <c r="S119" s="19">
        <f>S118</f>
        <v>22</v>
      </c>
      <c r="T119" s="19" t="s">
        <v>4748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4396</v>
      </c>
      <c r="I120" s="219">
        <v>7163</v>
      </c>
      <c r="J120" s="1">
        <f>I120*P47</f>
        <v>37772647.899999999</v>
      </c>
      <c r="K120" s="5" t="s">
        <v>4544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4749</v>
      </c>
      <c r="S120" s="19">
        <f>S119-1</f>
        <v>21</v>
      </c>
      <c r="T120" s="19" t="s">
        <v>4751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4411</v>
      </c>
      <c r="I121" s="219">
        <v>0</v>
      </c>
      <c r="J121" s="1">
        <f>I121*P48</f>
        <v>0</v>
      </c>
      <c r="K121" s="19" t="s">
        <v>4392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4760</v>
      </c>
      <c r="S121" s="19">
        <f>S120-7</f>
        <v>14</v>
      </c>
      <c r="T121" s="19" t="s">
        <v>4762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4545</v>
      </c>
      <c r="I122" s="219">
        <v>130</v>
      </c>
      <c r="J122" s="1">
        <f>I122*P49</f>
        <v>533039</v>
      </c>
      <c r="K122" s="5" t="s">
        <v>4411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4763</v>
      </c>
      <c r="S122" s="19">
        <f>S121-1</f>
        <v>13</v>
      </c>
      <c r="T122" s="19" t="s">
        <v>4771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4640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4545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4774</v>
      </c>
      <c r="S123" s="19">
        <f>S122-3</f>
        <v>10</v>
      </c>
      <c r="T123" s="19" t="s">
        <v>4800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4643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4654</v>
      </c>
    </row>
    <row r="124" spans="6:43">
      <c r="F124" s="219"/>
      <c r="G124" s="219"/>
      <c r="H124" s="219"/>
      <c r="I124" s="219"/>
      <c r="J124" s="219" t="s">
        <v>6</v>
      </c>
      <c r="K124" s="19" t="s">
        <v>4396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4788</v>
      </c>
      <c r="S124" s="19">
        <f>S123-2</f>
        <v>8</v>
      </c>
      <c r="T124" s="19" t="s">
        <v>4793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4643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4655</v>
      </c>
    </row>
    <row r="125" spans="6:43">
      <c r="K125" s="5" t="s">
        <v>4547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4788</v>
      </c>
      <c r="S125" s="19">
        <f>S124</f>
        <v>8</v>
      </c>
      <c r="T125" s="19" t="s">
        <v>4794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4656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4788</v>
      </c>
      <c r="S126" s="19">
        <f>S125</f>
        <v>8</v>
      </c>
      <c r="T126" s="19" t="s">
        <v>4795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4579</v>
      </c>
      <c r="Q127" s="117">
        <v>441608</v>
      </c>
      <c r="R127" s="19" t="s">
        <v>4788</v>
      </c>
      <c r="S127" s="19">
        <f>S126</f>
        <v>8</v>
      </c>
      <c r="T127" s="19" t="s">
        <v>4796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4653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4664</v>
      </c>
      <c r="AQ127" t="s">
        <v>25</v>
      </c>
    </row>
    <row r="128" spans="6:43">
      <c r="K128" s="208" t="s">
        <v>4580</v>
      </c>
      <c r="Q128" s="117">
        <v>5001091</v>
      </c>
      <c r="R128" s="19" t="s">
        <v>4799</v>
      </c>
      <c r="S128" s="19">
        <f>S127-1</f>
        <v>7</v>
      </c>
      <c r="T128" s="19" t="s">
        <v>4801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4653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4665</v>
      </c>
    </row>
    <row r="129" spans="11:44">
      <c r="K129" s="208" t="s">
        <v>4581</v>
      </c>
      <c r="Q129" s="117">
        <v>12497226</v>
      </c>
      <c r="R129" s="19" t="s">
        <v>4839</v>
      </c>
      <c r="S129" s="19">
        <f>S128-7</f>
        <v>0</v>
      </c>
      <c r="T129" s="19" t="s">
        <v>4843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4680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4684</v>
      </c>
    </row>
    <row r="130" spans="11:44">
      <c r="P130" s="114"/>
      <c r="Q130" s="117">
        <v>24695044</v>
      </c>
      <c r="R130" s="19" t="s">
        <v>4839</v>
      </c>
      <c r="S130" s="19">
        <f>S129</f>
        <v>0</v>
      </c>
      <c r="T130" s="19" t="s">
        <v>4844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4686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4687</v>
      </c>
      <c r="AQ130" t="s">
        <v>25</v>
      </c>
    </row>
    <row r="131" spans="11:44">
      <c r="Q131" s="117">
        <v>529210</v>
      </c>
      <c r="R131" s="19" t="s">
        <v>4839</v>
      </c>
      <c r="S131" s="19">
        <f>S130</f>
        <v>0</v>
      </c>
      <c r="T131" s="19" t="s">
        <v>4845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4696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4851</v>
      </c>
      <c r="S132" s="19">
        <f>S131-1</f>
        <v>-1</v>
      </c>
      <c r="T132" s="19" t="s">
        <v>4853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4696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4701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4700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4700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4701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4700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4715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4742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4744</v>
      </c>
    </row>
    <row r="137" spans="11:44">
      <c r="Q137" s="113">
        <f>SUM(N44:N55)-SUM(Q70:Q136)</f>
        <v>1143710.7000000477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4749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4758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4684</v>
      </c>
    </row>
    <row r="139" spans="11:44">
      <c r="R139" s="32" t="s">
        <v>4583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4764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4701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4839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4842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4465</v>
      </c>
      <c r="R144" s="99" t="s">
        <v>4467</v>
      </c>
      <c r="S144" s="99"/>
      <c r="T144" s="99" t="s">
        <v>4468</v>
      </c>
      <c r="U144" s="99"/>
      <c r="V144" s="99"/>
      <c r="W144" s="99" t="s">
        <v>4586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4452</v>
      </c>
      <c r="R146" s="168" t="s">
        <v>4470</v>
      </c>
      <c r="S146" s="168" t="s">
        <v>4472</v>
      </c>
      <c r="T146" s="168" t="s">
        <v>180</v>
      </c>
      <c r="U146" s="168" t="s">
        <v>4466</v>
      </c>
      <c r="V146" s="56" t="s">
        <v>4469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430016152.43508273</v>
      </c>
      <c r="T147" s="168" t="s">
        <v>4464</v>
      </c>
      <c r="U147" s="168">
        <f>$Q$145*$T$145*S147/$R$171</f>
        <v>391.34309802693861</v>
      </c>
      <c r="V147" s="95">
        <f>S147+U147</f>
        <v>430016543.77818078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4454</v>
      </c>
      <c r="R148" s="56">
        <v>1475785</v>
      </c>
      <c r="S148" s="113">
        <f>R148*$T$209</f>
        <v>379239030.15595883</v>
      </c>
      <c r="T148" s="168" t="s">
        <v>4464</v>
      </c>
      <c r="U148" s="168">
        <f>$Q$145*$T$145*S148/$R$171+Q145*R145</f>
        <v>595.13256330846684</v>
      </c>
      <c r="V148" s="95">
        <f>S148+U148</f>
        <v>379239625.28852212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4453</v>
      </c>
      <c r="R149" s="56">
        <v>57830</v>
      </c>
      <c r="S149" s="113">
        <f>R149*$T$209</f>
        <v>14860832.108958352</v>
      </c>
      <c r="T149" s="168" t="s">
        <v>4464</v>
      </c>
      <c r="U149" s="168">
        <f>$Q$145*$T$145*S149/$R$171</f>
        <v>13.524338664594529</v>
      </c>
      <c r="V149" s="95">
        <f>S149+U149</f>
        <v>14860845.633297017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571426977.70000005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32100891.700000048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-265108.29677414894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4488</v>
      </c>
      <c r="V160" s="99" t="s">
        <v>4489</v>
      </c>
      <c r="W160" s="99" t="s">
        <v>4499</v>
      </c>
      <c r="X160" s="99" t="s">
        <v>8</v>
      </c>
    </row>
    <row r="161" spans="16:40">
      <c r="Q161" s="36" t="s">
        <v>4582</v>
      </c>
      <c r="R161" s="95">
        <f>SUM(N44:N55)</f>
        <v>571407012.70000005</v>
      </c>
      <c r="T161" s="113" t="s">
        <v>4464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4455</v>
      </c>
      <c r="R162" s="95">
        <f>SUM(N21:N25)</f>
        <v>247324240.30000001</v>
      </c>
      <c r="T162" s="168" t="s">
        <v>4446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4456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4457</v>
      </c>
      <c r="R164" s="95">
        <f>N42</f>
        <v>19965</v>
      </c>
      <c r="T164" s="168" t="s">
        <v>4501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4453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4458</v>
      </c>
      <c r="R165" s="95">
        <f>N20</f>
        <v>357</v>
      </c>
      <c r="T165" s="168" t="s">
        <v>4501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4459</v>
      </c>
      <c r="R166" s="95">
        <f>N27</f>
        <v>2881</v>
      </c>
      <c r="T166" s="168" t="s">
        <v>4511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4453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P167" s="114"/>
      <c r="Q167" s="99" t="s">
        <v>4471</v>
      </c>
      <c r="R167" s="95">
        <v>686222</v>
      </c>
      <c r="T167" s="168" t="s">
        <v>4511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4706</v>
      </c>
      <c r="R168" s="95">
        <v>0</v>
      </c>
      <c r="T168" s="168" t="s">
        <v>4518</v>
      </c>
      <c r="U168" s="168">
        <v>8334</v>
      </c>
      <c r="V168" s="113">
        <v>239.97</v>
      </c>
      <c r="W168" s="113">
        <f t="shared" si="35"/>
        <v>1999909.98</v>
      </c>
      <c r="X168" s="99" t="s">
        <v>4453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4759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4738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4453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4463</v>
      </c>
      <c r="R171" s="95">
        <f>SUM(R161:R170)</f>
        <v>824116014.70000005</v>
      </c>
      <c r="S171" s="122"/>
      <c r="T171" s="168" t="s">
        <v>4606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4637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4643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4650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4650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4653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4453</v>
      </c>
      <c r="R177" s="99"/>
      <c r="T177" s="168" t="s">
        <v>4653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4680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4446</v>
      </c>
      <c r="R179" s="95">
        <v>3000000</v>
      </c>
      <c r="T179" s="168" t="s">
        <v>4680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4501</v>
      </c>
      <c r="R180" s="95">
        <v>2000000</v>
      </c>
      <c r="T180" s="168" t="s">
        <v>4686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4453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4511</v>
      </c>
      <c r="R181" s="95">
        <v>1000000</v>
      </c>
      <c r="T181" s="168" t="s">
        <v>4696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4518</v>
      </c>
      <c r="R182" s="95">
        <v>2000000</v>
      </c>
      <c r="T182" s="168" t="s">
        <v>4696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4700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4686</v>
      </c>
      <c r="R184" s="95">
        <v>3000000</v>
      </c>
      <c r="T184" s="215" t="s">
        <v>4700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4742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4742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4758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4758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4763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4763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4774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4774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4653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4446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4653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4487</v>
      </c>
      <c r="R195" s="95">
        <v>1400000</v>
      </c>
      <c r="T195" s="219" t="s">
        <v>4788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4763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4788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4776</v>
      </c>
    </row>
    <row r="197" spans="17:44">
      <c r="Q197" s="99" t="s">
        <v>4231</v>
      </c>
      <c r="R197" s="95">
        <v>6780000</v>
      </c>
      <c r="T197" s="219" t="s">
        <v>4799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4774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4781</v>
      </c>
      <c r="AQ197" t="s">
        <v>25</v>
      </c>
    </row>
    <row r="198" spans="17:44">
      <c r="Q198" s="99" t="s">
        <v>4606</v>
      </c>
      <c r="R198" s="95">
        <v>-4000000</v>
      </c>
      <c r="T198" s="219" t="s">
        <v>4799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4781</v>
      </c>
    </row>
    <row r="199" spans="17:44">
      <c r="Q199" s="99" t="s">
        <v>4643</v>
      </c>
      <c r="R199" s="95">
        <v>16727037</v>
      </c>
      <c r="T199" s="219" t="s">
        <v>4819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4788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4798</v>
      </c>
    </row>
    <row r="200" spans="17:44">
      <c r="Q200" s="99" t="s">
        <v>4650</v>
      </c>
      <c r="R200" s="95">
        <v>46460683</v>
      </c>
      <c r="T200" s="219" t="s">
        <v>4819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4817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4820</v>
      </c>
      <c r="AR200" t="s">
        <v>25</v>
      </c>
    </row>
    <row r="201" spans="17:44">
      <c r="Q201" s="99" t="s">
        <v>4653</v>
      </c>
      <c r="R201" s="95">
        <v>19663646</v>
      </c>
      <c r="S201" t="s">
        <v>25</v>
      </c>
      <c r="T201" s="219" t="s">
        <v>4829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4819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4828</v>
      </c>
    </row>
    <row r="202" spans="17:44">
      <c r="Q202" s="99" t="s">
        <v>4680</v>
      </c>
      <c r="R202" s="95">
        <v>4374525</v>
      </c>
      <c r="T202" s="219" t="s">
        <v>4829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4696</v>
      </c>
      <c r="R203" s="95">
        <v>6550580</v>
      </c>
      <c r="T203" s="168" t="s">
        <v>4839</v>
      </c>
      <c r="U203" s="168">
        <v>196500</v>
      </c>
      <c r="V203" s="113">
        <v>254.452</v>
      </c>
      <c r="W203" s="113">
        <f t="shared" si="35"/>
        <v>49999818</v>
      </c>
      <c r="X203" s="99" t="s">
        <v>4847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4700</v>
      </c>
      <c r="R204" s="95">
        <v>6650895</v>
      </c>
      <c r="T204" s="219" t="s">
        <v>4839</v>
      </c>
      <c r="U204" s="219">
        <v>2561</v>
      </c>
      <c r="V204" s="113">
        <v>254.536</v>
      </c>
      <c r="W204" s="113">
        <f t="shared" si="35"/>
        <v>651866.696</v>
      </c>
      <c r="X204" s="99" t="s">
        <v>4848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4742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4758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4763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4774</v>
      </c>
      <c r="R208" s="95">
        <v>6667654</v>
      </c>
      <c r="T208" s="202" t="s">
        <v>4490</v>
      </c>
    </row>
    <row r="209" spans="17:44">
      <c r="Q209" s="99" t="s">
        <v>4782</v>
      </c>
      <c r="R209" s="95">
        <v>8981245</v>
      </c>
      <c r="T209" s="201">
        <f>R171/U206</f>
        <v>256.97444421508476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4788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4799</v>
      </c>
      <c r="R211" s="95">
        <v>11811208</v>
      </c>
      <c r="U211" s="96" t="s">
        <v>267</v>
      </c>
      <c r="V211" t="s">
        <v>4491</v>
      </c>
      <c r="AI211" t="s">
        <v>4136</v>
      </c>
      <c r="AJ211" s="114">
        <f>AJ210-AJ206</f>
        <v>4937653</v>
      </c>
    </row>
    <row r="212" spans="17:44">
      <c r="Q212" s="99" t="s">
        <v>4819</v>
      </c>
      <c r="R212" s="95">
        <v>41248054</v>
      </c>
      <c r="S212" t="s">
        <v>25</v>
      </c>
      <c r="T212" s="114"/>
      <c r="U212" s="113">
        <v>652000</v>
      </c>
      <c r="V212">
        <f>U212/T209</f>
        <v>2537.2172785177163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4829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Y214" s="96">
        <f>W214/15</f>
        <v>4977170.7333333334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4474</v>
      </c>
      <c r="X217" t="s">
        <v>25</v>
      </c>
    </row>
    <row r="218" spans="17:44" ht="45">
      <c r="T218" s="22" t="s">
        <v>4475</v>
      </c>
    </row>
    <row r="219" spans="17:44">
      <c r="Q219" s="99" t="s">
        <v>452</v>
      </c>
      <c r="R219" s="99"/>
    </row>
    <row r="220" spans="17:44">
      <c r="Q220" s="99" t="s">
        <v>4446</v>
      </c>
      <c r="R220" s="95">
        <v>63115000</v>
      </c>
    </row>
    <row r="221" spans="17:44">
      <c r="Q221" s="99" t="s">
        <v>4501</v>
      </c>
      <c r="R221" s="95">
        <v>13300000</v>
      </c>
      <c r="T221" s="99" t="s">
        <v>4492</v>
      </c>
      <c r="U221" s="99" t="s">
        <v>4463</v>
      </c>
      <c r="V221" s="99" t="s">
        <v>953</v>
      </c>
    </row>
    <row r="222" spans="17:44">
      <c r="Q222" s="99" t="s">
        <v>4511</v>
      </c>
      <c r="R222" s="95">
        <v>2269000</v>
      </c>
      <c r="T222" s="95">
        <f>R187+R215+R240</f>
        <v>786346401</v>
      </c>
      <c r="U222" s="95">
        <f>R171</f>
        <v>824116014.70000005</v>
      </c>
      <c r="V222" s="95">
        <f>U222-T222</f>
        <v>37769613.700000048</v>
      </c>
    </row>
    <row r="223" spans="17:44">
      <c r="Q223" s="99" t="s">
        <v>4637</v>
      </c>
      <c r="R223" s="95">
        <v>25071612</v>
      </c>
    </row>
    <row r="224" spans="17:44">
      <c r="Q224" s="99" t="s">
        <v>4650</v>
      </c>
      <c r="R224" s="95">
        <v>42236984</v>
      </c>
    </row>
    <row r="225" spans="17:20">
      <c r="Q225" s="99" t="s">
        <v>4653</v>
      </c>
      <c r="R225" s="95">
        <v>19663646</v>
      </c>
    </row>
    <row r="226" spans="17:20">
      <c r="Q226" s="99" t="s">
        <v>4680</v>
      </c>
      <c r="R226" s="95">
        <v>4374525</v>
      </c>
    </row>
    <row r="227" spans="17:20">
      <c r="Q227" s="99" t="s">
        <v>4696</v>
      </c>
      <c r="R227" s="95">
        <v>6550580</v>
      </c>
      <c r="T227" t="s">
        <v>25</v>
      </c>
    </row>
    <row r="228" spans="17:20">
      <c r="Q228" s="99" t="s">
        <v>4700</v>
      </c>
      <c r="R228" s="95">
        <v>7054895</v>
      </c>
      <c r="T228" t="s">
        <v>25</v>
      </c>
    </row>
    <row r="229" spans="17:20">
      <c r="Q229" s="99" t="s">
        <v>4742</v>
      </c>
      <c r="R229" s="95">
        <v>2145814</v>
      </c>
    </row>
    <row r="230" spans="17:20">
      <c r="Q230" s="99" t="s">
        <v>4758</v>
      </c>
      <c r="R230" s="95">
        <v>4369730</v>
      </c>
      <c r="T230" t="s">
        <v>25</v>
      </c>
    </row>
    <row r="231" spans="17:20">
      <c r="Q231" s="99" t="s">
        <v>4763</v>
      </c>
      <c r="R231" s="95">
        <v>8739459</v>
      </c>
    </row>
    <row r="232" spans="17:20">
      <c r="Q232" s="99" t="s">
        <v>4774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4788</v>
      </c>
      <c r="R234" s="95">
        <v>9181756</v>
      </c>
      <c r="T234" t="s">
        <v>25</v>
      </c>
    </row>
    <row r="235" spans="17:20">
      <c r="Q235" s="99" t="s">
        <v>4799</v>
      </c>
      <c r="R235" s="95">
        <v>11811208</v>
      </c>
      <c r="T235" t="s">
        <v>25</v>
      </c>
    </row>
    <row r="236" spans="17:20">
      <c r="Q236" s="99" t="s">
        <v>4819</v>
      </c>
      <c r="R236" s="95">
        <v>41248054</v>
      </c>
    </row>
    <row r="237" spans="17:20">
      <c r="Q237" s="99" t="s">
        <v>4829</v>
      </c>
      <c r="R237" s="95">
        <v>37328780</v>
      </c>
      <c r="T237" t="s">
        <v>25</v>
      </c>
    </row>
    <row r="238" spans="17:20">
      <c r="Q238" s="99" t="s">
        <v>4839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A43" workbookViewId="0">
      <selection activeCell="D73" sqref="D7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4660</v>
      </c>
      <c r="AE1" s="168" t="s">
        <v>4661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4632</v>
      </c>
      <c r="L5" s="226">
        <v>0</v>
      </c>
      <c r="M5" s="225">
        <v>3</v>
      </c>
      <c r="N5" s="226">
        <f t="shared" ref="N5" si="3">L5*M5</f>
        <v>0</v>
      </c>
      <c r="O5" s="227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4643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4643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4643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4650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4643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4650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4650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4396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4653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4396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-30829</v>
      </c>
      <c r="C12" s="169"/>
      <c r="D12" s="59" t="s">
        <v>4851</v>
      </c>
      <c r="F12" s="114">
        <v>0</v>
      </c>
      <c r="J12" s="168">
        <v>11</v>
      </c>
      <c r="K12" s="168" t="s">
        <v>4680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4653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4411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4696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4669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4396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4696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4686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4396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4700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4700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4700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4700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4411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9">
        <v>17</v>
      </c>
      <c r="K18" s="219" t="s">
        <v>4742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4728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9">
        <v>18</v>
      </c>
      <c r="K19" s="219" t="s">
        <v>4742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4728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4411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9">
        <v>19</v>
      </c>
      <c r="K20" s="219" t="s">
        <v>4758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4735</v>
      </c>
      <c r="X20" s="168" t="s">
        <v>1086</v>
      </c>
      <c r="Y20" s="113">
        <v>4183832</v>
      </c>
      <c r="Z20" s="219">
        <v>0.24415416297786335</v>
      </c>
      <c r="AA20" s="228" t="s">
        <v>4411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9">
        <v>20</v>
      </c>
      <c r="K21" s="219" t="s">
        <v>4758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4742</v>
      </c>
      <c r="X21" s="219" t="s">
        <v>1086</v>
      </c>
      <c r="Y21" s="113">
        <v>4183832</v>
      </c>
      <c r="Z21" s="219">
        <v>0.23385260211213069</v>
      </c>
      <c r="AA21" s="228" t="s">
        <v>4411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4760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4745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9">
        <v>22</v>
      </c>
      <c r="K23" s="219" t="s">
        <v>4760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4745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5">
        <v>23</v>
      </c>
      <c r="K24" s="225" t="s">
        <v>4760</v>
      </c>
      <c r="L24" s="226">
        <v>4388600</v>
      </c>
      <c r="M24" s="225">
        <v>5</v>
      </c>
      <c r="N24" s="226">
        <f t="shared" si="7"/>
        <v>21943000</v>
      </c>
      <c r="O24" s="227" t="s">
        <v>4775</v>
      </c>
      <c r="W24" s="219" t="s">
        <v>4760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9">
        <v>24</v>
      </c>
      <c r="K25" s="219" t="s">
        <v>4763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4763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9">
        <v>25</v>
      </c>
      <c r="K26" s="219" t="s">
        <v>4763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4774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4411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9">
        <v>26</v>
      </c>
      <c r="K27" s="219" t="s">
        <v>4774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4411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9">
        <v>27</v>
      </c>
      <c r="K28" s="219" t="s">
        <v>4774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4788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4411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4788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4392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4788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9">
        <v>30</v>
      </c>
      <c r="K31" s="219" t="s">
        <v>4788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4788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4788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4799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4392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4802</v>
      </c>
    </row>
    <row r="33" spans="1:32">
      <c r="A33" s="99"/>
      <c r="B33" s="205"/>
      <c r="C33" s="169"/>
      <c r="D33" s="99"/>
      <c r="J33" s="219">
        <v>32</v>
      </c>
      <c r="K33" s="219" t="s">
        <v>4817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4799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4392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4817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4799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4545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4819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4819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4392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4819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4819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4545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4819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4411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4829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4411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4829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4396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4829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4392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4752</v>
      </c>
      <c r="C42" s="99" t="s">
        <v>4753</v>
      </c>
      <c r="D42" s="99" t="s">
        <v>4754</v>
      </c>
      <c r="E42" s="69" t="s">
        <v>4755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4686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4696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4700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4728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4749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4756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4758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AA52" s="96"/>
      <c r="AB52" s="96"/>
      <c r="AC52" s="96"/>
      <c r="AD52" s="96" t="s">
        <v>25</v>
      </c>
    </row>
    <row r="53" spans="1:30">
      <c r="A53" s="99" t="s">
        <v>4763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4774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4788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4674</v>
      </c>
      <c r="AA56" s="96"/>
      <c r="AB56" s="96"/>
      <c r="AC56" s="96"/>
      <c r="AD56" s="96"/>
    </row>
    <row r="57" spans="1:30">
      <c r="A57" s="99" t="s">
        <v>4799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4675</v>
      </c>
      <c r="AA57" s="212">
        <v>35441</v>
      </c>
      <c r="AB57" s="96"/>
      <c r="AC57" s="96"/>
      <c r="AD57" s="96"/>
    </row>
    <row r="58" spans="1:30" ht="120">
      <c r="A58" s="99" t="s">
        <v>4809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4678</v>
      </c>
      <c r="Y58" s="22" t="s">
        <v>4677</v>
      </c>
      <c r="Z58" s="22" t="s">
        <v>4676</v>
      </c>
      <c r="AA58" s="22" t="s">
        <v>4679</v>
      </c>
    </row>
    <row r="59" spans="1:30">
      <c r="A59" s="99" t="s">
        <v>4817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4819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4829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4839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4851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4832</v>
      </c>
      <c r="K63" s="99" t="s">
        <v>180</v>
      </c>
      <c r="L63" s="187" t="s">
        <v>4830</v>
      </c>
      <c r="M63" s="187" t="s">
        <v>4831</v>
      </c>
      <c r="N63" s="99" t="s">
        <v>6</v>
      </c>
      <c r="O63" s="99" t="s">
        <v>4833</v>
      </c>
      <c r="P63" s="99" t="s">
        <v>4854</v>
      </c>
    </row>
    <row r="64" spans="1:30">
      <c r="A64" s="99" t="s">
        <v>4863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99"/>
      <c r="J64" s="99"/>
      <c r="K64" s="99" t="s">
        <v>4760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4799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4809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4817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4819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4829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4850</v>
      </c>
      <c r="J70" s="95">
        <f t="shared" si="10"/>
        <v>45893629</v>
      </c>
      <c r="K70" s="99" t="s">
        <v>4839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4851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B64-B47+L19</f>
        <v>4811628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2019-02-28T14:21:11Z</dcterms:modified>
</cp:coreProperties>
</file>