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4" activeTab="43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D64" i="50" l="1"/>
  <c r="R22" i="33" l="1"/>
  <c r="N22" i="33"/>
  <c r="C22" i="33"/>
  <c r="E22" i="33"/>
  <c r="F22" i="33"/>
  <c r="J22" i="33"/>
  <c r="Q52" i="18"/>
  <c r="AH89" i="18"/>
  <c r="AL89" i="18"/>
  <c r="AK89" i="18"/>
  <c r="AK80" i="18"/>
  <c r="AK81" i="18"/>
  <c r="AK82" i="18"/>
  <c r="AK83" i="18"/>
  <c r="AK84" i="18"/>
  <c r="AK85" i="18"/>
  <c r="AK86" i="18"/>
  <c r="AK87" i="18"/>
  <c r="AK88" i="18"/>
  <c r="AJ88" i="18"/>
  <c r="AJ87" i="18" s="1"/>
  <c r="AJ86" i="18" s="1"/>
  <c r="AJ85" i="18" s="1"/>
  <c r="AJ84" i="18" s="1"/>
  <c r="AJ83" i="18" s="1"/>
  <c r="AJ82" i="18" s="1"/>
  <c r="AJ81" i="18" s="1"/>
  <c r="AJ80" i="18" s="1"/>
  <c r="B22" i="33" l="1"/>
  <c r="I22" i="33"/>
  <c r="L22" i="33"/>
  <c r="H22" i="33"/>
  <c r="D22" i="33"/>
  <c r="K22" i="33"/>
  <c r="G22" i="33"/>
  <c r="C8" i="36"/>
  <c r="AH122" i="18" l="1"/>
  <c r="AA28" i="18"/>
  <c r="AB28" i="18" s="1"/>
  <c r="AJ120" i="18"/>
  <c r="AJ119" i="18" s="1"/>
  <c r="P21" i="18"/>
  <c r="N21" i="18" s="1"/>
  <c r="S21" i="18"/>
  <c r="S22" i="18" s="1"/>
  <c r="S23" i="18" l="1"/>
  <c r="S24" i="18" s="1"/>
  <c r="S25" i="18" s="1"/>
  <c r="S26" i="18" s="1"/>
  <c r="AK119" i="18"/>
  <c r="AJ118" i="18"/>
  <c r="P20" i="18"/>
  <c r="N20" i="18" s="1"/>
  <c r="N45" i="18"/>
  <c r="AK118" i="18" l="1"/>
  <c r="AJ117" i="18"/>
  <c r="AK117" i="18" l="1"/>
  <c r="AJ116" i="18"/>
  <c r="AA27" i="18"/>
  <c r="AB27" i="18" s="1"/>
  <c r="N44" i="18"/>
  <c r="AJ115" i="18" l="1"/>
  <c r="AK116" i="18"/>
  <c r="R52" i="18"/>
  <c r="AK115" i="18" l="1"/>
  <c r="AJ114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14" i="18" l="1"/>
  <c r="AJ113" i="18"/>
  <c r="AA24" i="18"/>
  <c r="AB24" i="18" s="1"/>
  <c r="N47" i="18"/>
  <c r="AA26" i="18"/>
  <c r="AB26" i="18" s="1"/>
  <c r="D73" i="48"/>
  <c r="N46" i="18"/>
  <c r="AA25" i="18"/>
  <c r="AB25" i="18" s="1"/>
  <c r="P24" i="18"/>
  <c r="N24" i="18" s="1"/>
  <c r="AB31" i="18" l="1"/>
  <c r="AK113" i="18"/>
  <c r="AJ112" i="18"/>
  <c r="N33" i="18"/>
  <c r="AJ111" i="18" l="1"/>
  <c r="AK112" i="18"/>
  <c r="P52" i="18"/>
  <c r="AJ110" i="18" l="1"/>
  <c r="AK111" i="18"/>
  <c r="T16" i="49"/>
  <c r="AJ109" i="18" l="1"/>
  <c r="AK11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J108" i="18" l="1"/>
  <c r="AK10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J107" i="18" l="1"/>
  <c r="AK10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3" i="18"/>
  <c r="P19" i="18"/>
  <c r="N19" i="18" s="1"/>
  <c r="B263" i="15"/>
  <c r="Q29" i="18" l="1"/>
  <c r="AH126" i="18"/>
  <c r="AH127" i="18" s="1"/>
  <c r="AJ106" i="18"/>
  <c r="AK106" i="18" s="1"/>
  <c r="AK107" i="18"/>
  <c r="Q20" i="49"/>
  <c r="P20" i="49" s="1"/>
  <c r="S18" i="49"/>
  <c r="R18" i="49" s="1"/>
  <c r="U19" i="49"/>
  <c r="T19" i="49" s="1"/>
  <c r="S39" i="18"/>
  <c r="S40" i="18" s="1"/>
  <c r="S41" i="18" s="1"/>
  <c r="S42" i="18" l="1"/>
  <c r="S43" i="18" s="1"/>
  <c r="S44" i="18" s="1"/>
  <c r="S45" i="18" s="1"/>
  <c r="AK122" i="18"/>
  <c r="AL122" i="18" s="1"/>
  <c r="Q21" i="49"/>
  <c r="P21" i="49" s="1"/>
  <c r="S19" i="49"/>
  <c r="R19" i="49" s="1"/>
  <c r="S20" i="49" s="1"/>
  <c r="R20" i="49" s="1"/>
  <c r="S21" i="49" s="1"/>
  <c r="R21" i="49" s="1"/>
  <c r="U20" i="49"/>
  <c r="T20" i="49" s="1"/>
  <c r="AH128" i="18" l="1"/>
  <c r="AH129" i="18" s="1"/>
  <c r="AH125" i="18"/>
  <c r="Q22" i="49"/>
  <c r="P22" i="49"/>
  <c r="U21" i="49"/>
  <c r="T21" i="49" s="1"/>
  <c r="S22" i="49"/>
  <c r="R22" i="49" s="1"/>
  <c r="P41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5" i="33" l="1"/>
  <c r="N24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31" i="18"/>
  <c r="K231" i="20" l="1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30" i="20" l="1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1" i="18" l="1"/>
  <c r="AP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9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52" i="18"/>
  <c r="AJ76" i="18" l="1"/>
  <c r="AK77" i="18"/>
  <c r="AJ75" i="18" l="1"/>
  <c r="AK76" i="18"/>
  <c r="N40" i="18"/>
  <c r="Q47" i="18" s="1"/>
  <c r="AH95" i="18" l="1"/>
  <c r="AH96" i="18" s="1"/>
  <c r="AJ74" i="18"/>
  <c r="AK75" i="18"/>
  <c r="AJ73" i="18" l="1"/>
  <c r="AK74" i="18"/>
  <c r="U53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7" i="33"/>
  <c r="J55" i="33"/>
  <c r="J54" i="33"/>
  <c r="AJ36" i="18" l="1"/>
  <c r="AK37" i="18"/>
  <c r="L57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J20" i="18" s="1"/>
  <c r="AK22" i="18"/>
  <c r="E175" i="13"/>
  <c r="G176" i="13"/>
  <c r="F241" i="15"/>
  <c r="D240" i="15"/>
  <c r="D164" i="20"/>
  <c r="AK21" i="18" l="1"/>
  <c r="AK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H94" i="18" l="1"/>
  <c r="AH98" i="18" s="1"/>
  <c r="E172" i="13"/>
  <c r="G173" i="13"/>
  <c r="D237" i="15"/>
  <c r="F238" i="15"/>
  <c r="D62" i="38"/>
  <c r="AH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5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4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5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5" i="18" l="1"/>
  <c r="L54" i="18"/>
  <c r="E33" i="13"/>
  <c r="G34" i="13"/>
  <c r="I97" i="20"/>
  <c r="K97" i="20"/>
  <c r="J97" i="20"/>
  <c r="F108" i="15"/>
  <c r="C20" i="18"/>
  <c r="G20" i="14"/>
  <c r="G21" i="14"/>
  <c r="L56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<sst xmlns="http://schemas.openxmlformats.org/spreadsheetml/2006/main" count="9304" uniqueCount="4416">
  <si>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</si>
  <si>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</si>
  <si>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</si>
  <si>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</si>
  <si>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</si>
  <si>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</si>
  <si>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</si>
  <si>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</si>
  <si>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</si>
  <si>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</si>
  <si>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</si>
  <si>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</si>
  <si>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</si>
  <si>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</si>
  <si>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</si>
  <si>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</si>
  <si>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</si>
  <si>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</si>
  <si>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</si>
  <si>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</si>
  <si>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</si>
  <si>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</si>
  <si>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</si>
  <si>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</si>
  <si>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</si>
  <si>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</si>
  <si>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</si>
  <si>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</si>
  <si>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</si>
  <si>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</si>
  <si>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</si>
  <si>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</si>
  <si>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</si>
  <si>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</si>
  <si>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</si>
  <si>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</si>
  <si>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</si>
  <si>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</si>
  <si>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</si>
  <si>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</si>
  <si>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</si>
  <si>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</si>
  <si>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</si>
  <si>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</si>
  <si>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</si>
  <si>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</si>
  <si>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</si>
  <si>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</si>
  <si>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</si>
  <si>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</si>
  <si>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</si>
  <si>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</si>
  <si>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</si>
  <si>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</si>
  <si>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</si>
  <si>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</si>
  <si>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</si>
  <si>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</si>
  <si>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</si>
  <si>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</si>
  <si>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</si>
  <si>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</si>
  <si>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</si>
  <si>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</si>
  <si>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</si>
  <si>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</si>
  <si>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</si>
  <si>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</si>
  <si>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</si>
  <si>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</si>
  <si>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</si>
  <si>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</si>
  <si>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</si>
  <si>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</si>
  <si>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</si>
  <si>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</si>
  <si>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</si>
  <si>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</si>
  <si>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</si>
  <si>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</si>
  <si>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</si>
  <si>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</si>
  <si>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</si>
  <si>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</si>
  <si>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</si>
  <si>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</si>
  <si>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</si>
  <si>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</si>
  <si>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</si>
  <si>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</si>
  <si>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</si>
  <si>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</si>
  <si>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</si>
  <si>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</si>
  <si>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</si>
  <si>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</si>
  <si>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</si>
  <si>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</si>
  <si>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</si>
  <si>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</si>
  <si>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</si>
  <si>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</si>
  <si>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</si>
  <si>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</si>
  <si>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</si>
  <si>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</si>
  <si>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</si>
  <si>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</si>
  <si>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</si>
  <si>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</si>
  <si>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</si>
  <si>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</si>
  <si>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</si>
  <si>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</si>
  <si>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</si>
  <si>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</si>
  <si>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</si>
  <si>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</si>
  <si>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</si>
  <si>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</si>
  <si>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</si>
  <si>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</si>
  <si>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</si>
  <si>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</si>
  <si>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</si>
  <si>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</si>
  <si>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</si>
  <si>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</si>
  <si>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</si>
  <si>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</si>
  <si>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</si>
  <si>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</si>
  <si>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</si>
  <si>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</si>
  <si>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</si>
  <si>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</si>
  <si>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</si>
  <si>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</si>
  <si>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</si>
  <si>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</si>
  <si>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</si>
  <si>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</si>
  <si>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</si>
  <si>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</si>
  <si>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</si>
  <si>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</si>
  <si>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</si>
  <si>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</si>
  <si>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</si>
  <si>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</si>
  <si>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</si>
  <si>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</si>
  <si>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</si>
  <si>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</si>
  <si>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</si>
  <si>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</si>
  <si>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</si>
  <si>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</si>
  <si>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</si>
  <si>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</si>
  <si>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</si>
  <si>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</si>
  <si>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</si>
  <si>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</si>
  <si>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</si>
  <si>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</si>
  <si>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</si>
  <si>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</si>
  <si>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</si>
  <si>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</si>
  <si>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</si>
  <si>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</si>
  <si>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</si>
  <si>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</si>
  <si>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</si>
  <si>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</si>
  <si>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</si>
  <si>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</si>
  <si>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</si>
  <si>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</si>
  <si>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</si>
  <si>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</si>
  <si>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</si>
  <si>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</si>
  <si>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</si>
  <si>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</si>
  <si>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</si>
  <si>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</si>
  <si>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</si>
  <si>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</si>
  <si>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</si>
  <si>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</si>
  <si>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</si>
  <si>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</si>
  <si>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</si>
  <si>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</si>
  <si>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</si>
  <si>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</si>
  <si>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</si>
  <si>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</si>
  <si>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</si>
  <si>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</si>
  <si>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</si>
  <si>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</si>
  <si>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</si>
  <si>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</si>
  <si>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</si>
  <si>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</si>
  <si>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</si>
  <si>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</si>
  <si>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</si>
  <si>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</si>
  <si>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</si>
  <si>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</si>
  <si>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</si>
  <si>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</si>
  <si>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</si>
  <si>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</si>
  <si>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</si>
  <si>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</si>
  <si>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</si>
  <si>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</si>
  <si>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</si>
  <si>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</si>
  <si>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</si>
  <si>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</si>
  <si>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</si>
  <si>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</si>
  <si>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</si>
  <si>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</si>
  <si>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</si>
  <si>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</si>
  <si>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</si>
  <si>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</si>
  <si>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</si>
  <si>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</si>
  <si>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</si>
  <si>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</si>
  <si>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</si>
  <si>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</si>
  <si>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</si>
  <si>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</si>
  <si>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</si>
  <si>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</si>
  <si>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</si>
  <si>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</si>
  <si>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</si>
  <si>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</si>
  <si>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</si>
  <si>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</si>
  <si>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</si>
  <si>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</si>
  <si>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</si>
  <si>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</si>
  <si>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</si>
  <si>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</si>
  <si>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</si>
  <si>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</si>
  <si>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</si>
  <si>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</si>
  <si>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</si>
  <si>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</si>
  <si>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</si>
  <si>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</si>
  <si>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</si>
  <si>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</si>
  <si>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</si>
  <si>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</si>
  <si>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</si>
  <si>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</si>
  <si>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</si>
  <si>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</si>
  <si>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</si>
  <si>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</si>
  <si>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</si>
  <si>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</si>
  <si>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</si>
  <si>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</si>
  <si>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</si>
  <si>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</si>
  <si>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</si>
  <si>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</si>
  <si>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</si>
  <si>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</si>
  <si>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</si>
  <si>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</si>
  <si>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</si>
  <si>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</si>
  <si>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</si>
  <si>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</si>
  <si>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</si>
  <si>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</si>
  <si>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</si>
  <si>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</si>
  <si>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</si>
  <si>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</si>
  <si>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</si>
  <si>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</si>
  <si>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</si>
  <si>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</si>
  <si>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</si>
  <si>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</si>
  <si>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</si>
  <si>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</si>
  <si>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</si>
  <si>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</si>
  <si>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</si>
  <si>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</si>
  <si>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</si>
  <si>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</si>
  <si>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</si>
  <si>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</si>
  <si>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</si>
  <si>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</si>
  <si>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</si>
  <si>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</si>
  <si>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</si>
  <si>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</si>
  <si>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</si>
  <si>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</si>
  <si>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</si>
  <si>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</si>
  <si>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</si>
  <si>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</si>
  <si>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</si>
  <si>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</si>
  <si>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</si>
  <si>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</si>
  <si>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</si>
  <si>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</si>
  <si>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</si>
  <si>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</si>
  <si>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</si>
  <si>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</si>
  <si>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</si>
  <si>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</si>
  <si>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</si>
  <si>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</si>
  <si>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</si>
  <si>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</si>
  <si>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</si>
  <si>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</si>
  <si>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</si>
  <si>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</si>
  <si>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</si>
  <si>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</si>
  <si>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</si>
  <si>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</si>
  <si>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</si>
  <si>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</si>
  <si>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</si>
  <si>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</si>
  <si>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</si>
  <si>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</si>
  <si>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</si>
  <si>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</si>
  <si>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</si>
  <si>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</si>
  <si>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</si>
  <si>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</si>
  <si>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</si>
  <si>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</si>
  <si>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</si>
  <si>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</si>
  <si>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</si>
  <si>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</si>
  <si>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</si>
  <si>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</si>
  <si>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</si>
  <si>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</si>
  <si>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</si>
  <si>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</si>
  <si>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</si>
  <si>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</si>
  <si>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</si>
  <si>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</si>
  <si>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</si>
  <si>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</si>
  <si>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</si>
  <si>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</si>
  <si>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</si>
  <si>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</si>
  <si>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</si>
  <si>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</si>
  <si>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</si>
  <si>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</si>
  <si>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</si>
  <si>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</si>
  <si>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</si>
  <si>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</si>
  <si>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</si>
  <si>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</si>
  <si>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</si>
  <si>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</si>
  <si>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</si>
  <si>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</si>
  <si>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</si>
  <si>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</si>
  <si>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</si>
  <si>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</si>
  <si>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</si>
  <si>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</si>
  <si>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</si>
  <si>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</si>
  <si>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</si>
  <si>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</si>
  <si>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</si>
  <si>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</si>
  <si>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</si>
  <si>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</si>
  <si>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</si>
  <si>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</si>
  <si>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</si>
  <si>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</si>
  <si>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</si>
  <si>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</si>
  <si>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</si>
  <si>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</si>
  <si>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</si>
  <si>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</si>
  <si>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</si>
  <si>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</si>
  <si>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</si>
  <si>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</si>
  <si>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</si>
  <si>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</si>
  <si>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</si>
  <si>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</si>
  <si>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</si>
  <si>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</si>
  <si>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</si>
  <si>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</si>
  <si>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</si>
  <si>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</si>
  <si>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</si>
  <si>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</si>
  <si>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</si>
  <si>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</si>
  <si>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</si>
  <si>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</si>
  <si>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</si>
  <si>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</si>
  <si>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</si>
  <si>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</si>
  <si>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</si>
  <si>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</si>
  <si>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</si>
  <si>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</si>
  <si>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</si>
  <si>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</si>
  <si>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</si>
  <si>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</si>
  <si>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</si>
  <si>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</si>
  <si>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</si>
  <si>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</si>
  <si>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</si>
  <si>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</si>
  <si>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</si>
  <si>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</si>
  <si>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</si>
  <si>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</si>
  <si>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</si>
  <si>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</si>
  <si>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</si>
  <si>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</si>
  <si>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</si>
  <si>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</si>
  <si>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</si>
  <si>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</si>
  <si>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</si>
  <si>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</si>
  <si>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</si>
  <si>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</si>
  <si>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</si>
  <si>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</si>
  <si>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</si>
  <si>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</si>
  <si>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</si>
  <si>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</si>
  <si>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</si>
  <si>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</si>
  <si>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</si>
  <si>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</si>
  <si>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</si>
  <si>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</si>
  <si>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</si>
  <si>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</si>
  <si>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</si>
  <si>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</si>
  <si>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</si>
  <si>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</si>
  <si>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</si>
  <si>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</si>
  <si>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</si>
  <si>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</si>
  <si>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</si>
  <si>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</si>
  <si>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</si>
  <si>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</si>
  <si>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</si>
  <si>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</si>
  <si>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</si>
  <si>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</si>
  <si>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</si>
  <si>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</si>
  <si>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</si>
  <si>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</si>
  <si>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</si>
  <si>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</si>
  <si>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</si>
  <si>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</si>
  <si>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</si>
  <si>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</si>
  <si>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</si>
  <si>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</si>
  <si>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</si>
  <si>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</si>
  <si>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</si>
  <si>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</si>
  <si>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</si>
  <si>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</si>
  <si>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</si>
  <si>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</si>
  <si>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</si>
  <si>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</si>
  <si>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</si>
  <si>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</si>
  <si>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</si>
  <si>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</si>
  <si>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</si>
  <si>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</si>
  <si>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</si>
  <si>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</si>
  <si>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</si>
  <si>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</si>
  <si>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</si>
  <si>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</si>
  <si>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</si>
  <si>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</si>
  <si>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</si>
  <si>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</si>
  <si>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</si>
  <si>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</si>
  <si>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</si>
  <si>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</si>
  <si>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</si>
  <si>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</si>
  <si>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</si>
  <si>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</si>
  <si>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</si>
  <si>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</si>
  <si>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</si>
  <si>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</si>
  <si>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</si>
  <si>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</si>
  <si>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</si>
  <si>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</si>
  <si>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</si>
  <si>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</si>
  <si>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</si>
  <si>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</si>
  <si>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</si>
  <si>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</si>
  <si>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</si>
  <si>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</si>
  <si>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</si>
  <si>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</si>
  <si>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</si>
  <si>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</si>
  <si>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</si>
  <si>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</si>
  <si>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</si>
  <si>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</si>
  <si>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</si>
  <si>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</si>
  <si>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</si>
  <si>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</si>
  <si>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</si>
  <si>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</si>
  <si>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</si>
  <si>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</si>
  <si>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</si>
  <si>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</si>
  <si>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</si>
  <si>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</si>
  <si>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</si>
  <si>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</si>
  <si>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</si>
  <si>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</si>
  <si>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</si>
  <si>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</si>
  <si>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</si>
  <si>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</si>
  <si>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</si>
  <si>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</si>
  <si>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</si>
  <si>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</si>
  <si>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</si>
  <si>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</si>
  <si>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</si>
  <si>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</si>
  <si>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</si>
  <si>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</si>
  <si>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</si>
  <si>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</si>
  <si>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</si>
  <si>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</si>
  <si>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</si>
  <si>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</si>
  <si>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</si>
  <si>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</si>
  <si>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</si>
  <si>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</si>
  <si>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</si>
  <si>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</si>
  <si>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</si>
  <si>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</si>
  <si>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</si>
  <si>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</si>
  <si>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</si>
  <si>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</si>
  <si>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</si>
  <si>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</si>
  <si>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</si>
  <si>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</si>
  <si>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</si>
  <si>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</si>
  <si>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</si>
  <si>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</si>
  <si>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</si>
  <si>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</si>
  <si>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</si>
  <si>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</si>
  <si>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</si>
  <si>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</si>
  <si>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</si>
  <si>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</si>
  <si>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</si>
  <si>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</si>
  <si>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</si>
  <si>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</si>
  <si>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</si>
  <si>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</si>
  <si>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</si>
  <si>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</si>
  <si>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</si>
  <si>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</si>
  <si>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</si>
  <si>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</si>
  <si>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</si>
  <si>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</si>
  <si>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</si>
  <si>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</si>
  <si>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</si>
  <si>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</si>
  <si>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</si>
  <si>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</si>
  <si>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</si>
  <si>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</si>
  <si>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</si>
  <si>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</si>
  <si>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</si>
  <si>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</si>
  <si>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</si>
  <si>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</si>
  <si>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</si>
  <si>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</si>
  <si>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</si>
  <si>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</si>
  <si>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</si>
  <si>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</si>
  <si>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</si>
  <si>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</si>
  <si>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</si>
  <si>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</si>
  <si>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</si>
  <si>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</si>
  <si>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</si>
  <si>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</si>
  <si>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</si>
  <si>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</si>
  <si>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</si>
  <si>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</si>
  <si>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</si>
  <si>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</si>
  <si>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</si>
  <si>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</si>
  <si>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</si>
  <si>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</si>
  <si>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</si>
  <si>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</si>
  <si>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</si>
  <si>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</si>
  <si>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</si>
  <si>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</si>
  <si>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</si>
  <si>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</si>
  <si>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</si>
  <si>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</si>
  <si>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</si>
  <si>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</si>
  <si>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</si>
  <si>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</si>
  <si>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</si>
  <si>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</si>
  <si>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</si>
  <si>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</si>
  <si>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</si>
  <si>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</si>
  <si>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</si>
  <si>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</si>
  <si>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</si>
  <si>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</si>
  <si>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</si>
  <si>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</si>
  <si>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</si>
  <si>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</si>
  <si>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</si>
  <si>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</si>
  <si>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</si>
  <si>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</si>
  <si>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</si>
  <si>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</si>
  <si>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</si>
  <si>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</si>
  <si>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</si>
  <si>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</si>
  <si>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</si>
  <si>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</si>
  <si>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</si>
  <si>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</si>
  <si>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</si>
  <si>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</si>
  <si>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</si>
  <si>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</si>
  <si>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</si>
  <si>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</si>
  <si>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</si>
  <si>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</si>
  <si>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</si>
  <si>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</si>
  <si>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</si>
  <si>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</si>
  <si>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</si>
  <si>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</si>
  <si>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</si>
  <si>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</si>
  <si>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</si>
  <si>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</si>
  <si>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</si>
  <si>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</si>
  <si>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</si>
  <si>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</si>
  <si>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</si>
  <si>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</si>
  <si>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</si>
  <si>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</si>
  <si>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</si>
  <si>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</si>
  <si>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</si>
  <si>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</si>
  <si>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</si>
  <si>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</si>
  <si>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</si>
  <si>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</si>
  <si>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</si>
  <si>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</si>
  <si>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</si>
  <si>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</si>
  <si>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</si>
  <si>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</si>
  <si>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</si>
  <si>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</si>
  <si>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</si>
  <si>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</si>
  <si>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</si>
  <si>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</si>
  <si>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</si>
  <si>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</si>
  <si>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</si>
  <si>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</si>
  <si>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</si>
  <si>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</si>
  <si>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</si>
  <si>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</si>
  <si>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</si>
  <si>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</si>
  <si>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</si>
  <si>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</si>
  <si>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</si>
  <si>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</si>
  <si>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</si>
  <si>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</si>
  <si>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</si>
  <si>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</si>
  <si>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</si>
  <si>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</si>
  <si>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</si>
  <si>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</si>
  <si>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</si>
  <si>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</si>
  <si>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</si>
  <si>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</si>
  <si>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</si>
  <si>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</si>
  <si>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</si>
  <si>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</si>
  <si>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</si>
  <si>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</si>
  <si>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</si>
  <si>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</si>
  <si>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</si>
  <si>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</si>
  <si>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</si>
  <si>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</si>
  <si>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</si>
  <si>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</si>
  <si>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</si>
  <si>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</si>
  <si>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</si>
  <si>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</si>
  <si>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</si>
  <si>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</si>
  <si>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</si>
  <si>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</si>
  <si>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</si>
  <si>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</si>
  <si>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</si>
  <si>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</si>
  <si>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</si>
  <si>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</si>
  <si>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</si>
  <si>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</si>
  <si>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</si>
  <si>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</si>
  <si>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</si>
  <si>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</si>
  <si>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</si>
  <si>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</si>
  <si>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</si>
  <si>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</si>
  <si>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</si>
  <si>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</si>
  <si>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</si>
  <si>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</si>
  <si>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</si>
  <si>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</si>
  <si>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</si>
  <si>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</si>
  <si>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</si>
  <si>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</si>
  <si>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</si>
  <si>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</si>
  <si>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</si>
  <si>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</si>
  <si>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</si>
  <si>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</si>
  <si>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</si>
  <si>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</si>
  <si>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</si>
  <si>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</si>
  <si>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</si>
  <si>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</si>
  <si>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</si>
  <si>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</si>
  <si>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</si>
  <si>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</si>
  <si>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</si>
  <si>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</si>
  <si>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</si>
  <si>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</si>
  <si>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</si>
  <si>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</si>
  <si>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</si>
  <si>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</si>
  <si>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</si>
  <si>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</si>
  <si>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</si>
  <si>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</si>
  <si>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</si>
  <si>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</si>
  <si>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</si>
  <si>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</si>
  <si>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</si>
  <si>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</si>
  <si>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</si>
  <si>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</si>
  <si>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</si>
  <si>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</si>
  <si>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</si>
  <si>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</si>
  <si>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</si>
  <si>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</si>
  <si>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</si>
  <si>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</si>
  <si>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</si>
  <si>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</si>
  <si>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</si>
  <si>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</si>
  <si>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</si>
  <si>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</si>
  <si>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</si>
  <si>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</si>
  <si>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</si>
  <si>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</si>
  <si>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</si>
  <si>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</si>
  <si>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</si>
  <si>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</si>
  <si>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</si>
  <si>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</si>
  <si>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</si>
  <si>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</si>
  <si>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</si>
  <si>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</si>
  <si>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</si>
  <si>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</si>
  <si>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</si>
  <si>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</si>
  <si>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</si>
  <si>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</si>
  <si>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</si>
  <si>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</si>
  <si>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</si>
  <si>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</si>
  <si>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</si>
  <si>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</si>
  <si>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</si>
  <si>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</si>
  <si>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</si>
  <si>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</si>
  <si>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</si>
  <si>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</si>
  <si>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</si>
  <si>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</si>
  <si>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</si>
  <si>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</si>
  <si>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</si>
  <si>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</si>
  <si>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</si>
  <si>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</si>
  <si>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</si>
  <si>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</si>
  <si>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</si>
  <si>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</si>
  <si>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</si>
  <si>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</si>
  <si>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</si>
  <si>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</si>
  <si>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</si>
  <si>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</si>
  <si>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</si>
  <si>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</si>
  <si>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</si>
  <si>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</si>
  <si>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</si>
  <si>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</si>
  <si>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</si>
  <si>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</si>
  <si>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</si>
  <si>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</si>
  <si>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</si>
  <si>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</si>
  <si>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</si>
  <si>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</si>
  <si>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</si>
  <si>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</si>
  <si>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</si>
  <si>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</si>
  <si>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</si>
  <si>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</si>
  <si>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</si>
  <si>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</si>
  <si>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</si>
  <si>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</si>
  <si>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</si>
  <si>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</si>
  <si>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</si>
  <si>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</si>
  <si>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</si>
  <si>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</si>
  <si>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</si>
  <si>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</si>
  <si>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</si>
  <si>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</si>
  <si>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</si>
  <si>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</si>
  <si>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</si>
  <si>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</si>
  <si>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</si>
  <si>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</si>
  <si>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</si>
  <si>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</si>
  <si>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</si>
  <si>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</si>
  <si>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</si>
  <si>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</si>
  <si>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</si>
  <si>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</si>
  <si>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</si>
  <si>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</si>
  <si>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</si>
  <si>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</si>
  <si>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</si>
  <si>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</si>
  <si>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</si>
  <si>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</si>
  <si>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</si>
  <si>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</si>
  <si>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</si>
  <si>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</si>
  <si>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</si>
  <si>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</si>
  <si>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</si>
  <si>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</si>
  <si>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</si>
  <si>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</si>
  <si>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</si>
  <si>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</si>
  <si>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</si>
  <si>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</si>
  <si>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</si>
  <si>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</si>
  <si>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</si>
  <si>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</si>
  <si>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</si>
  <si>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</si>
  <si>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</si>
  <si>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</si>
  <si>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</si>
  <si>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</si>
  <si>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</si>
  <si>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</si>
  <si>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</si>
  <si>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</si>
  <si>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</si>
  <si>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</si>
  <si>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</si>
  <si>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</si>
  <si>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</si>
  <si>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</si>
  <si>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</si>
  <si>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</si>
  <si>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</si>
  <si>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</si>
  <si>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</si>
  <si>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</si>
  <si>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</si>
  <si>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</si>
  <si>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</si>
  <si>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</si>
  <si>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</si>
  <si>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</si>
  <si>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</si>
  <si>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</si>
  <si>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</si>
  <si>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</si>
  <si>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</si>
  <si>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</si>
  <si>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</si>
  <si>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</si>
  <si>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</si>
  <si>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</si>
  <si>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</si>
  <si>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</si>
  <si>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</si>
  <si>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</si>
  <si>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</si>
  <si>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</si>
  <si>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</si>
  <si>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</si>
  <si>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</si>
  <si>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</si>
  <si>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</si>
  <si>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</si>
  <si>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</si>
  <si>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</si>
  <si>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</si>
  <si>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</si>
  <si>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</si>
  <si>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</si>
  <si>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</si>
  <si>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</si>
  <si>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</si>
  <si>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</si>
  <si>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</si>
  <si>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</si>
  <si>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</si>
  <si>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</si>
  <si>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</si>
  <si>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</si>
  <si>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</si>
  <si>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</si>
  <si>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</si>
  <si>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</si>
  <si>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</si>
  <si>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</si>
  <si>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</si>
  <si>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</si>
  <si>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</si>
  <si>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</si>
  <si>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</si>
  <si>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</si>
  <si>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</si>
  <si>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</si>
  <si>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</si>
  <si>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</si>
  <si>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</si>
  <si>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</si>
  <si>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</si>
  <si>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</si>
  <si>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</si>
  <si>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</si>
  <si>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</si>
  <si>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</si>
  <si>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</si>
  <si>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</si>
  <si>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</si>
  <si>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</si>
  <si>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</si>
  <si>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</si>
  <si>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</si>
  <si>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</si>
  <si>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</si>
  <si>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</si>
  <si>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</si>
  <si>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</si>
  <si>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</si>
  <si>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</si>
  <si>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</si>
  <si>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</si>
  <si>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</si>
  <si>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</si>
  <si>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</si>
  <si>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</si>
  <si>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</si>
  <si>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</si>
  <si>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</si>
  <si>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</si>
  <si>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</si>
  <si>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</si>
  <si>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</si>
  <si>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</si>
  <si>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</si>
  <si>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</si>
  <si>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</si>
  <si>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</si>
  <si>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</si>
  <si>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</si>
  <si>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</si>
  <si>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</si>
  <si>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</si>
  <si>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</si>
  <si>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</si>
  <si>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</si>
  <si>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</si>
  <si>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</si>
  <si>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</si>
  <si>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</si>
  <si>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</si>
  <si>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</si>
  <si>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</si>
  <si>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</si>
  <si>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</si>
  <si>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</si>
  <si>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</si>
  <si>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</si>
  <si>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</si>
  <si>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</si>
  <si>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</si>
  <si>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</si>
  <si>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</si>
  <si>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</si>
  <si>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</si>
  <si>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</si>
  <si>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</si>
  <si>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</si>
  <si>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</si>
  <si>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</si>
  <si>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</si>
  <si>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</si>
  <si>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</si>
  <si>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</si>
  <si>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</si>
  <si>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</si>
  <si>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</si>
  <si>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</si>
  <si>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</si>
  <si>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</si>
  <si>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</si>
  <si>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</si>
  <si>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</si>
  <si>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</si>
  <si>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</si>
  <si>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</si>
  <si>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</si>
  <si>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</si>
  <si>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</si>
  <si>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</si>
  <si>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</si>
  <si>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</si>
  <si>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</si>
  <si>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</si>
  <si>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</si>
  <si>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</si>
  <si>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</si>
  <si>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</si>
  <si>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</si>
  <si>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</si>
  <si>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</si>
  <si>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</si>
  <si>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</si>
  <si>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</si>
  <si>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</si>
  <si>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</si>
  <si>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</si>
  <si>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</si>
  <si>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</si>
  <si>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</si>
  <si>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</si>
  <si>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</si>
  <si>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</si>
  <si>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</si>
  <si>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</si>
  <si>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</si>
  <si>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</si>
  <si>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</si>
  <si>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</si>
  <si>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</si>
  <si>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</si>
  <si>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</si>
  <si>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</si>
  <si>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</si>
  <si>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</si>
  <si>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</si>
  <si>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</si>
  <si>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</si>
  <si>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</si>
  <si>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</si>
  <si>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</si>
  <si>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</si>
  <si>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</si>
  <si>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</si>
  <si>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</si>
  <si>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</si>
  <si>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</si>
  <si>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</si>
  <si>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</si>
  <si>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</si>
  <si>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</si>
  <si>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</si>
  <si>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</si>
  <si>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</si>
  <si>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</si>
  <si>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</si>
  <si>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</si>
  <si>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</si>
  <si>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</si>
  <si>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</si>
  <si>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</si>
  <si>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</si>
  <si>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</si>
  <si>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</si>
  <si>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</si>
  <si>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</si>
  <si>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</si>
  <si>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</si>
  <si>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</si>
  <si>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</si>
  <si>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</si>
  <si>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</si>
  <si>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</si>
  <si>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</si>
  <si>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</si>
  <si>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</si>
  <si>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</si>
  <si>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</si>
  <si>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</si>
  <si>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</si>
  <si>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</si>
  <si>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</si>
  <si>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</si>
  <si>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</si>
  <si>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</si>
  <si>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</si>
  <si>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</si>
  <si>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</si>
  <si>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</si>
  <si>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</si>
  <si>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</si>
  <si>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</si>
  <si>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</si>
  <si>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</si>
  <si>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</si>
  <si>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</si>
  <si>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</si>
  <si>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</si>
  <si>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</si>
  <si>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</si>
  <si>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</si>
  <si>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</si>
  <si>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</si>
  <si>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</si>
  <si>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</si>
  <si>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</si>
  <si>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</si>
  <si>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</si>
  <si>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</si>
  <si>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</si>
  <si>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</si>
  <si>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</si>
  <si>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</si>
  <si>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</si>
  <si>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</si>
  <si>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</si>
  <si>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</si>
  <si>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</si>
  <si>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</si>
  <si>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</si>
  <si>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</si>
  <si>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</si>
  <si>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</si>
  <si>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</si>
  <si>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</si>
  <si>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</si>
  <si>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</si>
  <si>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</si>
  <si>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</si>
  <si>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</si>
  <si>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</si>
  <si>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</si>
  <si>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</si>
  <si>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</si>
  <si>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</si>
  <si>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</si>
  <si>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</si>
  <si>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</si>
  <si>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</si>
  <si>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</si>
  <si>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</si>
  <si>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</si>
  <si>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</si>
  <si>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</si>
  <si>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</si>
  <si>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</si>
  <si>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</si>
  <si>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</si>
  <si>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</si>
  <si>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</si>
  <si>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</si>
  <si>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</si>
  <si>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</si>
  <si>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</si>
  <si>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</si>
  <si>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</si>
  <si>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</si>
  <si>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</si>
  <si>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</si>
  <si>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</si>
  <si>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</si>
  <si>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</si>
  <si>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</si>
  <si>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</si>
  <si>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</si>
  <si>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</si>
  <si>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</si>
  <si>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</si>
  <si>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</si>
  <si>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</si>
  <si>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</si>
  <si>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</si>
  <si>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</si>
  <si>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</si>
  <si>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</si>
  <si>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</si>
  <si>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</si>
  <si>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</si>
  <si>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</si>
  <si>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</si>
  <si>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</si>
  <si>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</si>
  <si>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</si>
  <si>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</si>
  <si>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</si>
  <si>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</si>
  <si>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</si>
  <si>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</si>
  <si>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</si>
  <si>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</si>
  <si>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</si>
  <si>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</si>
  <si>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</si>
  <si>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</si>
  <si>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</si>
  <si>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</si>
  <si>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</si>
  <si>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</si>
  <si>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</si>
  <si>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</si>
  <si>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</si>
  <si>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</si>
  <si>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</si>
  <si>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</si>
  <si>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</si>
  <si>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</si>
  <si>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</si>
  <si>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</si>
  <si>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</si>
  <si>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</si>
  <si>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</si>
  <si>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</si>
  <si>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</si>
  <si>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</si>
  <si>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</si>
  <si>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</si>
  <si>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</si>
  <si>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</si>
  <si>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</si>
  <si>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</si>
  <si>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</si>
  <si>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</si>
  <si>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</si>
  <si>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</si>
  <si>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</si>
  <si>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</si>
  <si>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</si>
  <si>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</si>
  <si>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</si>
  <si>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</si>
  <si>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</si>
  <si>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</si>
  <si>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</si>
  <si>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</si>
  <si>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</si>
  <si>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</si>
  <si>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</si>
  <si>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</si>
  <si>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</si>
  <si>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</si>
  <si>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</si>
  <si>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</si>
  <si>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</si>
  <si>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</si>
  <si>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</si>
  <si>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</si>
  <si>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</si>
  <si>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</si>
  <si>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</si>
  <si>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</si>
  <si>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</si>
  <si>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</si>
  <si>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</si>
  <si>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</si>
  <si>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</si>
  <si>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</si>
  <si>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</si>
  <si>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</si>
  <si>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</si>
  <si>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</si>
  <si>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</si>
  <si>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</si>
  <si>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</si>
  <si>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</si>
  <si>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</si>
  <si>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</si>
  <si>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</si>
  <si>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</si>
  <si>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</si>
  <si>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</si>
  <si>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</si>
  <si>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</si>
  <si>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</si>
  <si>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</si>
  <si>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</si>
  <si>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</si>
  <si>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</si>
  <si>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</si>
  <si>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</si>
  <si>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</si>
  <si>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</si>
  <si>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</si>
  <si>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</si>
  <si>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</si>
  <si>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</si>
  <si>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</si>
  <si>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</si>
  <si>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</si>
  <si>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</si>
  <si>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</si>
  <si>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</si>
  <si>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</si>
  <si>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</si>
  <si>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</si>
  <si>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</si>
  <si>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</si>
  <si>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</si>
  <si>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</si>
  <si>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</si>
  <si>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</si>
  <si>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</si>
  <si>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</si>
  <si>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</si>
  <si>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</si>
  <si>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</si>
  <si>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</si>
  <si>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</si>
  <si>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</si>
  <si>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</si>
  <si>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</si>
  <si>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</si>
  <si>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</si>
  <si>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</si>
  <si>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</si>
  <si>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</si>
  <si>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</si>
  <si>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</si>
  <si>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</si>
  <si>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</si>
  <si>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</si>
  <si>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</si>
  <si>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</si>
  <si>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</si>
  <si>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</si>
  <si>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</si>
  <si>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</si>
  <si>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</si>
  <si>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</si>
  <si>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</si>
  <si>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</si>
  <si>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</si>
  <si>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</si>
  <si>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</si>
  <si>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</si>
  <si>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</si>
  <si>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</si>
  <si>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</si>
  <si>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</si>
  <si>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</si>
  <si>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</si>
  <si>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</si>
  <si>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</si>
  <si>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</si>
  <si>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</si>
  <si>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</si>
  <si>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</si>
  <si>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</si>
  <si>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</si>
  <si>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</si>
  <si>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</si>
  <si>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</si>
  <si>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</si>
  <si>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</si>
  <si>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</si>
  <si>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</si>
  <si>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</si>
  <si>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</si>
  <si>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</si>
  <si>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</si>
  <si>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</si>
  <si>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</si>
  <si>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</si>
  <si>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</si>
  <si>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</si>
  <si>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</si>
  <si>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</si>
  <si>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</si>
  <si>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</si>
  <si>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</si>
  <si>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</si>
  <si>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</si>
  <si>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</si>
  <si>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</si>
  <si>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</si>
  <si>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</si>
  <si>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</si>
  <si>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</si>
  <si>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</si>
  <si>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</si>
  <si>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</si>
  <si>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</si>
  <si>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</si>
  <si>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</si>
  <si>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</si>
  <si>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</si>
  <si>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</si>
  <si>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</si>
  <si>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</si>
  <si>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</si>
  <si>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</si>
  <si>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</si>
  <si>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</si>
  <si>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</si>
  <si>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</si>
  <si>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</si>
  <si>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</si>
  <si>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</si>
  <si>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</si>
  <si>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</si>
  <si>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</si>
  <si>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</si>
  <si>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</si>
  <si>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</si>
  <si>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</si>
  <si>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</si>
  <si>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</si>
  <si>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</si>
  <si>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</si>
  <si>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</si>
  <si>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</si>
  <si>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</si>
  <si>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</si>
  <si>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</si>
  <si>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</si>
  <si>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</si>
  <si>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</si>
  <si>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</si>
  <si>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</si>
  <si>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</si>
  <si>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</si>
  <si>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</si>
  <si>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</si>
  <si>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</si>
  <si>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</si>
  <si>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</si>
  <si>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</si>
  <si>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</si>
  <si>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</si>
  <si>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</si>
  <si>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</si>
  <si>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</si>
  <si>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</si>
  <si>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</si>
  <si>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</si>
  <si>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</si>
  <si>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</si>
  <si>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</si>
  <si>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</si>
  <si>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</si>
  <si>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</si>
  <si>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</si>
  <si>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</si>
  <si>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</si>
  <si>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</si>
  <si>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</si>
  <si>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</si>
  <si>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</si>
  <si>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</si>
  <si>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</si>
  <si>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</si>
  <si>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</si>
  <si>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</si>
  <si>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</si>
  <si>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</si>
  <si>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</si>
  <si>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</si>
  <si>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</si>
  <si>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</si>
  <si>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</si>
  <si>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</si>
  <si>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</si>
  <si>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</si>
  <si>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</si>
  <si>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</si>
  <si>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</si>
  <si>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</si>
  <si>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</si>
  <si>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</si>
  <si>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</si>
  <si>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</si>
  <si>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</si>
  <si>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</si>
  <si>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</si>
  <si>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</si>
  <si>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</si>
  <si>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</si>
  <si>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</si>
  <si>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</si>
  <si>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</si>
  <si>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</si>
  <si>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</si>
  <si>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</si>
  <si>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</si>
  <si>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</si>
  <si>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</si>
  <si>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</si>
  <si>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</si>
  <si>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</si>
  <si>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</si>
  <si>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</si>
  <si>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</si>
  <si>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</si>
  <si>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</si>
  <si>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</si>
  <si>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</si>
  <si>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</si>
  <si>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</si>
  <si>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</si>
  <si>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</si>
  <si>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</si>
  <si>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</si>
  <si>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</si>
  <si>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</si>
  <si>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</si>
  <si>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</si>
  <si>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</si>
  <si>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</si>
  <si>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</si>
  <si>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</si>
  <si>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</si>
  <si>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</si>
  <si>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</si>
  <si>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</si>
  <si>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</si>
  <si>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</si>
  <si>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</si>
  <si>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</si>
  <si>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</si>
  <si>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</si>
  <si>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</si>
  <si>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</si>
  <si>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</si>
  <si>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</si>
  <si>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</si>
  <si>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</si>
  <si>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</si>
  <si>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</si>
  <si>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</si>
  <si>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</si>
  <si>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</si>
  <si>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</si>
  <si>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</si>
  <si>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</si>
  <si>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</si>
  <si>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</si>
  <si>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</si>
  <si>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</si>
  <si>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</si>
  <si>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</si>
  <si>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</si>
  <si>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</si>
  <si>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</si>
  <si>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</si>
  <si>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</si>
  <si>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</si>
  <si>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</si>
  <si>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</si>
  <si>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</si>
  <si>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</si>
  <si>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</si>
  <si>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</si>
  <si>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</si>
  <si>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</si>
  <si>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</si>
  <si>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</si>
  <si>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</si>
  <si>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</si>
  <si>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</si>
  <si>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</si>
  <si>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</si>
  <si>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</si>
  <si>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</si>
  <si>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</si>
  <si>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</si>
  <si>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</si>
  <si>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</si>
  <si>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</si>
  <si>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</si>
  <si>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</si>
  <si>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</si>
  <si>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</si>
  <si>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</si>
  <si>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</si>
  <si>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</si>
  <si>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</si>
  <si>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</si>
  <si>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</si>
  <si>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</si>
  <si>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</si>
  <si>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</si>
  <si>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</si>
  <si>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</si>
  <si>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</si>
  <si>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</si>
  <si>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</si>
  <si>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</si>
  <si>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</si>
  <si>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</si>
  <si>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</si>
  <si>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</si>
  <si>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</si>
  <si>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</si>
  <si>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</si>
  <si>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</si>
  <si>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</si>
  <si>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</si>
  <si>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</si>
  <si>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</si>
  <si>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</si>
  <si>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</si>
  <si>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</si>
  <si>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</si>
  <si>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</si>
  <si>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</si>
  <si>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</si>
  <si>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</si>
  <si>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</si>
  <si>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</si>
  <si>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</si>
  <si>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</si>
  <si>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</si>
  <si>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</si>
  <si>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</si>
  <si>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</si>
  <si>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</si>
  <si>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</si>
  <si>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</si>
  <si>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</si>
  <si>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</si>
  <si>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</si>
  <si>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</si>
  <si>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</si>
  <si>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</si>
  <si>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</si>
  <si>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</si>
  <si>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</si>
  <si>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</si>
  <si>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</si>
  <si>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</si>
  <si>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</si>
  <si>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</si>
  <si>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</si>
  <si>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</si>
  <si>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</si>
  <si>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</si>
  <si>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</si>
  <si>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</si>
  <si>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</si>
  <si>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</si>
  <si>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</si>
  <si>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</si>
  <si>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</si>
  <si>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</si>
  <si>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</si>
  <si>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</si>
  <si>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</si>
  <si>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</si>
  <si>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</si>
  <si>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</si>
  <si>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</si>
  <si>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</si>
  <si>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</si>
  <si>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</si>
  <si>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</si>
  <si>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</si>
  <si>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</si>
  <si>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</si>
  <si>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</si>
  <si>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</si>
  <si>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</si>
  <si>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</si>
  <si>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</si>
  <si>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</si>
  <si>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</si>
  <si>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</si>
  <si>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</si>
  <si>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</si>
  <si>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</si>
  <si>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</si>
  <si>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</si>
  <si>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</si>
  <si>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</si>
  <si>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</si>
  <si>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</si>
  <si>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</si>
  <si>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</si>
  <si>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</si>
  <si>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</si>
  <si>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</si>
  <si>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</si>
  <si>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</si>
  <si>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</si>
  <si>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</si>
  <si>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</si>
  <si>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</si>
  <si>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</si>
  <si>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</si>
  <si>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</si>
  <si>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</si>
  <si>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</si>
  <si>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</si>
  <si>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</si>
  <si>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</si>
  <si>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</si>
  <si>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</si>
  <si>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</si>
  <si>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</si>
  <si>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</si>
  <si>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</si>
  <si>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</si>
  <si>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</si>
  <si>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</si>
  <si>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</si>
  <si>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</si>
  <si>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</si>
  <si>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</si>
  <si>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</si>
  <si>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</si>
  <si>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</si>
  <si>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</si>
  <si>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</si>
  <si>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</si>
  <si>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</si>
  <si>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</si>
  <si>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</si>
  <si>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</si>
  <si>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</si>
  <si>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</si>
  <si>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</si>
  <si>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</si>
  <si>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</si>
  <si>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</si>
  <si>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</si>
  <si>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</si>
  <si>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</si>
  <si>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</si>
  <si>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</si>
  <si>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</si>
  <si>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</si>
  <si>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</si>
  <si>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</si>
  <si>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</si>
  <si>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</si>
  <si>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</si>
  <si>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</si>
  <si>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</si>
  <si>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</si>
  <si>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</si>
  <si>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</si>
  <si>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</si>
  <si>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</si>
  <si>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</si>
  <si>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</si>
  <si>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</si>
  <si>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</si>
  <si>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</si>
  <si>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</si>
  <si>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</si>
  <si>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</si>
  <si>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</si>
  <si>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</si>
  <si>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</si>
  <si>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</si>
  <si>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</si>
  <si>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</si>
  <si>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</si>
  <si>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</si>
  <si>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</si>
  <si>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</si>
  <si>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</si>
  <si>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</si>
  <si>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</si>
  <si>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</si>
  <si>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</si>
  <si>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</si>
  <si>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</si>
  <si>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</si>
  <si>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</si>
  <si>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</si>
  <si>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</si>
  <si>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</si>
  <si>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</si>
  <si>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</si>
  <si>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</si>
  <si>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</si>
  <si>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</si>
  <si>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</si>
  <si>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</si>
  <si>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</si>
  <si>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</si>
  <si>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</si>
  <si>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</si>
  <si>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</si>
  <si>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</si>
  <si>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</si>
  <si>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</si>
  <si>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</si>
  <si>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</si>
  <si>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</si>
  <si>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</si>
  <si>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</si>
  <si>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</si>
  <si>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</si>
  <si>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</si>
  <si>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</si>
  <si>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</si>
  <si>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</si>
  <si>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</si>
  <si>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</si>
  <si>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</si>
  <si>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</si>
  <si>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</si>
  <si>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</si>
  <si>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</si>
  <si>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</si>
  <si>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</si>
  <si>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</si>
  <si>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</si>
  <si>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</si>
  <si>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</si>
  <si>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</si>
  <si>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</si>
  <si>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</si>
  <si>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</si>
  <si>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</si>
  <si>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</si>
  <si>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</si>
  <si>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</si>
  <si>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</si>
  <si>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</si>
  <si>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</si>
  <si>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</si>
  <si>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</si>
  <si>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</si>
  <si>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</si>
  <si>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</si>
  <si>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</si>
  <si>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</si>
  <si>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</si>
  <si>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</si>
  <si>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</si>
  <si>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</si>
  <si>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</si>
  <si>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</si>
  <si>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</si>
  <si>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</si>
  <si>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</si>
  <si>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</si>
  <si>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</si>
  <si>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</si>
  <si>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</si>
  <si>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</si>
  <si>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</si>
  <si>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</si>
  <si>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</si>
  <si>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</si>
  <si>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</si>
  <si>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</si>
  <si>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</si>
  <si>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</si>
  <si>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</si>
  <si>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</si>
  <si>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</si>
  <si>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</si>
  <si>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</si>
  <si>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</si>
  <si>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</si>
  <si>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</si>
  <si>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</si>
  <si>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</si>
  <si>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</si>
  <si>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</si>
  <si>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</si>
  <si>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</si>
  <si>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</si>
  <si>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</si>
  <si>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</si>
  <si>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</si>
  <si>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</si>
  <si>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</si>
  <si>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</si>
  <si>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</si>
  <si>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</si>
  <si>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</si>
  <si>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</si>
  <si>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</si>
  <si>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</si>
  <si>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</si>
  <si>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</si>
  <si>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</si>
  <si>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</si>
  <si>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</si>
  <si>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</si>
  <si>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</si>
  <si>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</si>
  <si>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</si>
  <si>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</si>
  <si>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</si>
  <si>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</si>
  <si>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</si>
  <si>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</si>
  <si>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</si>
  <si>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</si>
  <si>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</si>
  <si>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</si>
  <si>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</si>
  <si>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</si>
  <si>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</si>
  <si>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</si>
  <si>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</si>
  <si>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</si>
  <si>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</si>
  <si>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</si>
  <si>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</si>
  <si>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</si>
  <si>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</si>
  <si>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</si>
  <si>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</si>
  <si>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</si>
  <si>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</si>
  <si>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</si>
  <si>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</si>
  <si>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</si>
  <si>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</si>
  <si>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</si>
  <si>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</si>
  <si>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</si>
  <si>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</si>
  <si>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</si>
  <si>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</si>
  <si>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</si>
  <si>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</si>
  <si>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</si>
  <si>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</si>
  <si>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</si>
  <si>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</si>
  <si>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</si>
  <si>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</si>
  <si>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</si>
  <si>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</si>
  <si>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</si>
  <si>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</si>
  <si>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</si>
  <si>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</si>
  <si>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</si>
  <si>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</si>
  <si>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</si>
  <si>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</si>
  <si>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</si>
  <si>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</si>
  <si>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</si>
  <si>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</si>
  <si>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</si>
  <si>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</si>
  <si>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</si>
  <si>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</si>
  <si>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</si>
  <si>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</si>
  <si>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</si>
  <si>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</si>
  <si>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</si>
  <si>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</si>
  <si>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</si>
  <si>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</si>
  <si>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</si>
  <si>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</si>
  <si>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</si>
  <si>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</si>
  <si>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</si>
  <si>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</si>
  <si>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</si>
  <si>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</si>
  <si>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</si>
  <si>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</si>
  <si>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</si>
  <si>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</si>
  <si>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</si>
  <si>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</si>
  <si>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</si>
  <si>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</si>
  <si>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</si>
  <si>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</si>
  <si>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</si>
  <si>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</si>
  <si>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</si>
  <si>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</si>
  <si>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</si>
  <si>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</si>
  <si>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</si>
  <si>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</si>
  <si>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</si>
  <si>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</si>
  <si>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</si>
  <si>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</si>
  <si>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</si>
  <si>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</si>
  <si>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</si>
  <si>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</si>
  <si>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</si>
  <si>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</si>
  <si>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</si>
  <si>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</si>
  <si>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</si>
  <si>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</si>
  <si>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</si>
  <si>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</si>
  <si>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</si>
  <si>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</si>
  <si>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</si>
  <si>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</si>
  <si>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</si>
  <si>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</si>
  <si>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</si>
  <si>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</si>
  <si>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</si>
  <si>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</si>
  <si>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</si>
  <si>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</si>
  <si>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</si>
  <si>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</si>
  <si>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</si>
  <si>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</si>
  <si>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</si>
  <si>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</si>
  <si>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</si>
  <si>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</si>
  <si>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</si>
  <si>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</si>
  <si>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</si>
  <si>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</si>
  <si>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</si>
  <si>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</si>
  <si>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</si>
  <si>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</si>
  <si>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</si>
  <si>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</si>
  <si>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</si>
  <si>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</si>
  <si>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</si>
  <si>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</si>
  <si>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</si>
  <si>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</si>
  <si>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</si>
  <si>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</si>
  <si>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</si>
  <si>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</si>
  <si>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</si>
  <si>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</si>
  <si>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</si>
  <si>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</si>
  <si>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</si>
  <si>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</si>
  <si>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</si>
  <si>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</si>
  <si>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</si>
  <si>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</si>
  <si>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</si>
  <si>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</si>
  <si>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</si>
  <si>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</si>
  <si>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</si>
  <si>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</si>
  <si>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</si>
  <si>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</si>
  <si>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</si>
  <si>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</si>
  <si>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</si>
  <si>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</si>
  <si>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</si>
  <si>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</si>
  <si>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</si>
  <si>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</si>
  <si>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</si>
  <si>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</si>
  <si>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</si>
  <si>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</si>
  <si>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</si>
  <si>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</si>
  <si>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</si>
  <si>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</si>
  <si>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</si>
  <si>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</si>
  <si>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</si>
  <si>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</si>
  <si>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</si>
  <si>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</si>
  <si>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</si>
  <si>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</si>
  <si>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</si>
  <si>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</si>
  <si>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</si>
  <si>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</si>
  <si>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</si>
  <si>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</si>
  <si>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</si>
  <si>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</si>
  <si>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</si>
  <si>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</si>
  <si>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</si>
  <si>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</si>
  <si>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</si>
  <si>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</si>
  <si>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</si>
  <si>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</si>
  <si>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</si>
  <si>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</si>
  <si>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</si>
  <si>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</si>
  <si>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</si>
  <si>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</si>
  <si>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</si>
  <si>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</si>
  <si>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</si>
  <si>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</si>
  <si>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</si>
  <si>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</si>
  <si>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</si>
  <si>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</si>
  <si>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</si>
  <si>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</si>
  <si>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</si>
  <si>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</si>
  <si>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</si>
  <si>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</si>
  <si>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</si>
  <si>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</si>
  <si>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</si>
  <si>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</si>
  <si>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</si>
  <si>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</si>
  <si>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</si>
  <si>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</si>
  <si>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</si>
  <si>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</si>
  <si>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</si>
  <si>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</si>
  <si>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</si>
  <si>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</si>
  <si>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</si>
  <si>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</si>
  <si>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</si>
  <si>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</si>
  <si>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</si>
  <si>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</si>
  <si>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</si>
  <si>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</si>
  <si>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</si>
  <si>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</si>
  <si>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</si>
  <si>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</si>
  <si>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</si>
  <si>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</si>
  <si>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</si>
  <si>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</si>
  <si>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</si>
  <si>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</si>
  <si>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</si>
  <si>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</si>
  <si>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</si>
  <si>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</si>
  <si>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</si>
  <si>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</si>
  <si>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</si>
  <si>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</si>
  <si>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</si>
  <si>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</si>
  <si>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</si>
  <si>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</si>
  <si>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</si>
  <si>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</si>
  <si>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</si>
  <si>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</si>
  <si>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</si>
  <si>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</si>
  <si>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</si>
  <si>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</si>
  <si>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</si>
  <si>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</si>
  <si>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</si>
  <si>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</si>
  <si>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</si>
  <si>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</si>
  <si>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</si>
  <si>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</si>
  <si>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</si>
  <si>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</si>
  <si>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</si>
  <si>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</si>
  <si>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</si>
  <si>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</si>
  <si>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</si>
  <si>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</si>
  <si>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</si>
  <si>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</si>
  <si>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</si>
  <si>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</si>
  <si>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</si>
  <si>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</si>
  <si>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</si>
  <si>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</si>
  <si>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</si>
  <si>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</si>
  <si>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</si>
  <si>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</si>
  <si>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</si>
  <si>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</si>
  <si>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</si>
  <si>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</si>
  <si>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</si>
  <si>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</si>
  <si>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</si>
  <si>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</si>
  <si>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</si>
  <si>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</si>
  <si>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</si>
  <si>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</si>
  <si>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</si>
  <si>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</si>
  <si>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</si>
  <si>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</si>
  <si>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</si>
  <si>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</si>
  <si>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</si>
  <si>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</si>
  <si>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</si>
  <si>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</si>
  <si>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</si>
  <si>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</si>
  <si>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</si>
  <si>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</si>
  <si>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</si>
  <si>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</si>
  <si>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</si>
  <si>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</si>
  <si>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</si>
  <si>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</si>
  <si>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</si>
  <si>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</si>
  <si>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</si>
  <si>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</si>
  <si>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</si>
  <si>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</si>
  <si>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</si>
  <si>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</si>
  <si>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</si>
  <si>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</si>
  <si>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</si>
  <si>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</si>
  <si>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</si>
  <si>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</si>
  <si>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</si>
  <si>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</si>
  <si>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</si>
  <si>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</si>
  <si>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</si>
  <si>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</si>
  <si>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</si>
  <si>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</si>
  <si>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</si>
  <si>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</si>
  <si>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</si>
  <si>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</si>
  <si>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</si>
  <si>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</si>
  <si>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</si>
  <si>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</si>
  <si>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</si>
  <si>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</si>
  <si>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</si>
  <si>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</si>
  <si>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</si>
  <si>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</si>
  <si>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</si>
  <si>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</si>
  <si>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</si>
  <si>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</si>
  <si>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</si>
  <si>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</si>
  <si>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</si>
  <si>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</si>
  <si>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</si>
  <si>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</si>
  <si>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</si>
  <si>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</si>
  <si>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</si>
  <si>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</si>
  <si>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</si>
  <si>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</si>
  <si>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</si>
  <si>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</si>
  <si>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</si>
  <si>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</si>
  <si>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</si>
  <si>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</si>
  <si>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</si>
  <si>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</si>
  <si>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</si>
  <si>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</si>
  <si>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</si>
  <si>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</si>
  <si>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</si>
  <si>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</si>
  <si>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</si>
  <si>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</si>
  <si>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</si>
  <si>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</si>
  <si>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</si>
  <si>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</si>
  <si>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</si>
  <si>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</si>
  <si>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</si>
  <si>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</si>
  <si>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</si>
  <si>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</si>
  <si>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</si>
  <si>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</si>
  <si>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</si>
  <si>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</si>
  <si>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</si>
  <si>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</si>
  <si>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</si>
  <si>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</si>
  <si>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</si>
  <si>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</si>
  <si>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</si>
  <si>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</si>
  <si>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</si>
  <si>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</si>
  <si>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</si>
  <si>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</si>
  <si>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</si>
  <si>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</si>
  <si>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</si>
  <si>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</si>
  <si>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</si>
  <si>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</si>
  <si>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</si>
  <si>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</si>
  <si>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</si>
  <si>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</si>
  <si>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</si>
  <si>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</si>
  <si>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</si>
  <si>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</si>
  <si>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</si>
  <si>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</si>
  <si>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</si>
  <si>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</si>
  <si>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</si>
  <si>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</si>
  <si>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</si>
  <si>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</si>
  <si>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</si>
  <si>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</si>
  <si>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</si>
  <si>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</si>
  <si>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</si>
  <si>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</si>
  <si>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</si>
  <si>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</si>
  <si>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</si>
  <si>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</si>
  <si>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</si>
  <si>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</si>
  <si>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</si>
  <si>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</si>
  <si>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</si>
  <si>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</si>
  <si>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</si>
  <si>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</si>
  <si>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</si>
  <si>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</si>
  <si>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</si>
  <si>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</si>
  <si>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</si>
  <si>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</si>
  <si>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</si>
  <si>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</si>
  <si>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</si>
  <si>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</si>
  <si>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</si>
  <si>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</si>
  <si>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</si>
  <si>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</si>
  <si>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</si>
  <si>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</si>
  <si>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</si>
  <si>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</si>
  <si>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</si>
  <si>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</si>
  <si>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</si>
  <si>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</si>
  <si>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</si>
  <si>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</si>
  <si>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</si>
  <si>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</si>
  <si>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</si>
  <si>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</si>
  <si>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</si>
  <si>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</si>
  <si>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</si>
  <si>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</si>
  <si>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</si>
  <si>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</si>
  <si>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</si>
  <si>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</si>
  <si>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</si>
  <si>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</si>
  <si>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</si>
  <si>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</si>
  <si>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</si>
  <si>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</si>
  <si>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</si>
  <si>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</si>
  <si>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</si>
  <si>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</si>
  <si>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</si>
  <si>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</si>
  <si>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</si>
  <si>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</si>
  <si>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</si>
  <si>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</si>
  <si>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</si>
  <si>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</si>
  <si>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</si>
  <si>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</si>
  <si>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</si>
  <si>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</si>
  <si>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</si>
  <si>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</si>
  <si>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</si>
  <si>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</si>
  <si>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</si>
  <si>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</si>
  <si>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</si>
  <si>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</si>
  <si>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</si>
  <si>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</si>
  <si>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</si>
  <si>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</si>
  <si>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</si>
  <si>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</si>
  <si>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</si>
  <si>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</si>
  <si>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</si>
  <si>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</si>
  <si>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</si>
  <si>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</si>
  <si>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</si>
  <si>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</si>
  <si>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</si>
  <si>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</si>
  <si>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</si>
  <si>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</si>
  <si>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</si>
  <si>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</si>
  <si>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</si>
  <si>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</si>
  <si>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</si>
  <si>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</si>
  <si>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</si>
  <si>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</si>
  <si>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</si>
  <si>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</si>
  <si>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</si>
  <si>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</si>
  <si>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</si>
  <si>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</si>
  <si>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</si>
  <si>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</si>
  <si>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</si>
  <si>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</si>
  <si>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</si>
  <si>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</si>
  <si>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</si>
  <si>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</si>
  <si>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</si>
  <si>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</si>
  <si>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</si>
  <si>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</si>
  <si>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</si>
  <si>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</si>
  <si>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</si>
  <si>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</si>
  <si>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</si>
  <si>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</si>
  <si>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</si>
  <si>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</si>
  <si>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</si>
  <si>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</si>
  <si>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</si>
  <si>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</si>
  <si>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</si>
  <si>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</si>
  <si>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</si>
  <si>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</si>
  <si>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</si>
  <si>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</si>
  <si>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</si>
  <si>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</si>
  <si>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</si>
  <si>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</si>
  <si>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</si>
  <si>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</si>
  <si>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</si>
  <si>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</si>
  <si>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</si>
  <si>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</si>
  <si>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</si>
  <si>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</si>
  <si>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</si>
  <si>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</si>
  <si>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</si>
  <si>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</si>
  <si>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</si>
  <si>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</si>
  <si>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</si>
  <si>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</si>
  <si>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</si>
  <si>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</si>
  <si>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</si>
  <si>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</si>
  <si>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</si>
  <si>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</si>
  <si>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</si>
  <si>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</si>
  <si>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</si>
  <si>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</si>
  <si>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</si>
  <si>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</si>
  <si>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</si>
  <si>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</si>
  <si>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</si>
  <si>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</si>
  <si>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</si>
  <si>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</si>
  <si>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</si>
  <si>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</si>
  <si>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</si>
  <si>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</si>
  <si>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</si>
  <si>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</si>
  <si>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</si>
  <si>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</si>
  <si>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</si>
  <si>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</si>
  <si>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</si>
  <si>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</si>
  <si>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</si>
  <si>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</si>
  <si>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</si>
  <si>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</si>
  <si>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</si>
  <si>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</si>
  <si>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</si>
  <si>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</si>
  <si>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</si>
  <si>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</si>
  <si>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</si>
  <si>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</si>
  <si>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</si>
  <si>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</si>
  <si>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</si>
  <si>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</si>
  <si>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</si>
  <si>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</si>
  <si>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</si>
  <si>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</si>
  <si>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</si>
  <si>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</si>
  <si>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</si>
  <si>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</si>
  <si>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</si>
  <si>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</si>
  <si>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</si>
  <si>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</si>
  <si>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</si>
  <si>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</si>
  <si>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</si>
  <si>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</si>
  <si>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</si>
  <si>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</si>
  <si>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</si>
  <si>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</si>
  <si>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</si>
  <si>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</si>
  <si>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</si>
  <si>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</si>
  <si>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</si>
  <si>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</si>
  <si>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</si>
  <si>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</si>
  <si>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</si>
  <si>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</si>
  <si>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</si>
  <si>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</si>
  <si>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</si>
  <si>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</si>
  <si>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</si>
  <si>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</si>
  <si>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</si>
  <si>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</si>
  <si>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</si>
  <si>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</si>
  <si>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</si>
  <si>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</si>
  <si>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</si>
  <si>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</si>
  <si>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</si>
  <si>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</si>
  <si>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</si>
  <si>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</si>
  <si>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</si>
  <si>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</si>
  <si>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</si>
  <si>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</si>
  <si>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</si>
  <si>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</si>
  <si>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</si>
  <si>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</si>
  <si>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</si>
  <si>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</si>
  <si>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</si>
  <si>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</si>
  <si>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</si>
  <si>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</si>
  <si>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</si>
  <si>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</si>
  <si>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</si>
  <si>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</si>
  <si>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</si>
  <si>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</si>
  <si>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</si>
  <si>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</si>
  <si>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</si>
  <si>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</si>
  <si>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</si>
  <si>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</si>
  <si>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</si>
  <si>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</si>
  <si>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</si>
  <si>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</si>
  <si>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</si>
  <si>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</si>
  <si>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</si>
  <si>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</si>
  <si>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</si>
  <si>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</si>
  <si>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</si>
  <si>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</si>
  <si>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</si>
  <si>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</si>
  <si>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</si>
  <si>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</si>
  <si>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</si>
  <si>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</si>
  <si>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</si>
  <si>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</si>
  <si>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</si>
  <si>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</si>
  <si>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</si>
  <si>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</si>
  <si>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</si>
  <si>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</si>
  <si>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</si>
  <si>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</si>
  <si>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</si>
  <si>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</si>
  <si>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</si>
  <si>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</si>
  <si>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</si>
  <si>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</si>
  <si>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</si>
  <si>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</si>
  <si>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</si>
  <si>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</si>
  <si>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</si>
  <si>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</si>
  <si>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</si>
  <si>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</si>
  <si>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</si>
  <si>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</si>
  <si>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</si>
  <si>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</si>
  <si>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</si>
  <si>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</si>
  <si>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</si>
  <si>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</si>
  <si>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</si>
  <si>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</si>
  <si>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</si>
  <si>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</si>
  <si>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</si>
  <si>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</si>
  <si>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</si>
  <si>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</si>
  <si>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</si>
  <si>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</si>
  <si>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</si>
  <si>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</si>
  <si>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</si>
  <si>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</si>
  <si>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</si>
  <si>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</si>
  <si>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</si>
  <si>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</si>
  <si>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</si>
  <si>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</si>
  <si>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</si>
  <si>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</si>
  <si>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</si>
  <si>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</si>
  <si>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</si>
  <si>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</si>
  <si>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</si>
  <si>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</si>
  <si>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</si>
  <si>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</si>
  <si>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</si>
  <si>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</si>
  <si>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</si>
  <si>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</si>
  <si>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</si>
  <si>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</si>
  <si>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</si>
  <si>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</si>
  <si>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</si>
  <si>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</si>
  <si>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</si>
  <si>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</si>
  <si>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</si>
  <si>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</si>
  <si>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</si>
  <si>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</si>
  <si>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</si>
  <si>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</si>
  <si>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</si>
  <si>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</si>
  <si>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</si>
  <si>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</si>
  <si>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</si>
  <si>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</si>
  <si>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</si>
  <si>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</si>
  <si>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</si>
  <si>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</si>
  <si>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</si>
  <si>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</si>
  <si>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</si>
  <si>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</si>
  <si>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</si>
  <si>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</si>
  <si>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</si>
  <si>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</si>
  <si>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</si>
  <si>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</si>
  <si>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</si>
  <si>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</si>
  <si>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</si>
  <si>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</si>
  <si>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</si>
  <si>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</si>
  <si>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</si>
  <si>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</si>
  <si>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</si>
  <si>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</si>
  <si>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</si>
  <si>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</si>
  <si>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</si>
  <si>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</si>
  <si>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</si>
  <si>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</si>
  <si>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</si>
  <si>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</si>
  <si>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</si>
  <si>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</si>
  <si>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</si>
  <si>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</si>
  <si>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</si>
  <si>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</si>
  <si>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</si>
  <si>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</si>
  <si>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</si>
  <si>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</si>
  <si>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</si>
  <si>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</si>
  <si>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</si>
  <si>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</si>
  <si>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</si>
  <si>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</si>
  <si>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</si>
  <si>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</si>
  <si>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</si>
  <si>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</si>
  <si>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</si>
  <si>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</si>
  <si>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</si>
  <si>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</si>
  <si>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</si>
  <si>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</si>
  <si>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</si>
  <si>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</si>
  <si>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</si>
  <si>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</si>
  <si>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</si>
  <si>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</si>
  <si>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</si>
  <si>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</si>
  <si>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</si>
  <si>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</si>
  <si>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</si>
  <si>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</si>
  <si>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</si>
  <si>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</si>
  <si>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</si>
  <si>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</si>
  <si>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</si>
  <si>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</si>
  <si>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</si>
  <si>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</si>
  <si>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</si>
  <si>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</si>
  <si>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</si>
  <si>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</si>
  <si>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</si>
  <si>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</si>
  <si>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</si>
  <si>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</si>
  <si>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</si>
  <si>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</si>
  <si>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</si>
  <si>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</si>
  <si>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</si>
  <si>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</si>
  <si>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</si>
  <si>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</si>
  <si>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</si>
  <si>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</si>
  <si>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</si>
  <si>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</si>
  <si>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</si>
  <si>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</si>
  <si>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</si>
  <si>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</si>
  <si>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</si>
  <si>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</si>
  <si>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</si>
  <si>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</si>
  <si>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</si>
  <si>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</si>
  <si>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</si>
  <si>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</si>
  <si>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</si>
  <si>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</si>
  <si>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</si>
  <si>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</si>
  <si>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</si>
  <si>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</si>
  <si>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</si>
  <si>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</si>
  <si>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</si>
  <si>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</si>
  <si>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</si>
  <si>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</si>
  <si>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</si>
  <si>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</si>
  <si>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</si>
  <si>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</si>
  <si>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</si>
  <si>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</si>
  <si>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</si>
  <si>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</si>
  <si>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</si>
  <si>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</si>
  <si>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</si>
  <si>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</si>
  <si>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</si>
  <si>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</si>
  <si>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</si>
  <si>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</si>
  <si>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</si>
  <si>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</si>
  <si>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</si>
  <si>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</si>
  <si>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</si>
  <si>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</si>
  <si>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</si>
  <si>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</si>
  <si>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</si>
  <si>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</si>
  <si>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</si>
  <si>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</si>
  <si>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</si>
  <si>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</si>
  <si>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</si>
  <si>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</si>
  <si>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</si>
  <si>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</si>
  <si>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</si>
  <si>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</si>
  <si>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</si>
  <si>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</si>
  <si>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</si>
  <si>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</si>
  <si>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</si>
  <si>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</si>
  <si>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</si>
  <si>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</si>
  <si>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</si>
  <si>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</si>
  <si>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</si>
  <si>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</si>
  <si>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</si>
  <si>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</si>
  <si>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</si>
  <si>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</si>
  <si>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</si>
  <si>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</si>
  <si>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</si>
  <si>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</si>
  <si>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</si>
  <si>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</si>
  <si>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</si>
  <si>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</si>
  <si>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</si>
  <si>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</si>
  <si>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</si>
  <si>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</si>
  <si>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</si>
  <si>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</si>
  <si>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</si>
  <si>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</si>
  <si>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</si>
  <si>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</si>
  <si>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</si>
  <si>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</si>
  <si>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</si>
  <si>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</si>
  <si>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</si>
  <si>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</si>
  <si>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</si>
  <si>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</si>
  <si>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</si>
  <si>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</si>
  <si>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</si>
  <si>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</si>
  <si>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</si>
  <si>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</si>
  <si>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</si>
  <si>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</si>
  <si>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</si>
  <si>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</si>
  <si>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</si>
  <si>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</si>
  <si>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</si>
  <si>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</si>
  <si>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</si>
  <si>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</si>
  <si>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</si>
  <si>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</si>
  <si>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</si>
  <si>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</si>
  <si>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</si>
  <si>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</si>
  <si>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</si>
  <si>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</si>
  <si>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</si>
  <si>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</si>
  <si>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</si>
  <si>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</si>
  <si>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</si>
  <si>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</si>
  <si>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</si>
  <si>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</si>
  <si>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</si>
  <si>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</si>
  <si>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</si>
  <si>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</si>
  <si>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</si>
  <si>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</si>
  <si>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</si>
  <si>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</si>
  <si>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</si>
  <si>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</si>
  <si>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</si>
  <si>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</si>
  <si>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</si>
  <si>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</si>
  <si>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</si>
  <si>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</si>
  <si>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</si>
  <si>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</si>
  <si>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</si>
  <si>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</si>
  <si>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</si>
  <si>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</si>
  <si>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</si>
  <si>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</si>
  <si>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</si>
  <si>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</si>
  <si>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</si>
  <si>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</si>
  <si>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</si>
  <si>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</si>
  <si>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</si>
  <si>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</si>
  <si>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</si>
  <si>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</si>
  <si>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</si>
  <si>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</si>
  <si>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</si>
  <si>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</si>
  <si>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</si>
  <si>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</si>
  <si>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</si>
  <si>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</si>
  <si>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</si>
  <si>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</si>
  <si>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</si>
  <si>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</si>
  <si>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</si>
  <si>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</si>
  <si>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</si>
  <si>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</si>
  <si>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</si>
  <si>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</si>
  <si>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</si>
  <si>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</si>
  <si>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</si>
  <si>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</si>
  <si>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</si>
  <si>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</si>
  <si>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</si>
  <si>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</si>
  <si>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</si>
  <si>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</si>
  <si>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</si>
  <si>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</si>
  <si>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</si>
  <si>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</si>
  <si>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</si>
  <si>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</si>
  <si>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</si>
  <si>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</si>
  <si>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</si>
  <si>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</si>
  <si>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</si>
  <si>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</si>
  <si>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</si>
  <si>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</si>
  <si>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</si>
  <si>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</si>
  <si>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</si>
  <si>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</si>
  <si>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</si>
  <si>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</si>
  <si>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</si>
  <si>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</si>
  <si>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</si>
  <si>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</si>
  <si>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</si>
  <si>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</si>
  <si>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</si>
  <si>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</si>
  <si>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</si>
  <si>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</si>
  <si>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</si>
  <si>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</si>
  <si>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</si>
  <si>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</si>
  <si>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</si>
  <si>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</si>
  <si>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</si>
  <si>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</si>
  <si>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</si>
  <si>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</si>
  <si>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</si>
  <si>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</si>
  <si>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</si>
  <si>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</si>
  <si>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</si>
  <si>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</si>
  <si>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</si>
  <si>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</si>
  <si>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</si>
  <si>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</si>
  <si>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</si>
  <si>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</si>
  <si>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</si>
  <si>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</si>
  <si>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</si>
  <si>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</si>
  <si>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</si>
  <si>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</si>
  <si>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</si>
  <si>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</si>
  <si>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</si>
  <si>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</si>
  <si>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</si>
  <si>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</si>
  <si>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</si>
  <si>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</si>
  <si>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</si>
  <si>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</si>
  <si>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</si>
  <si>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</si>
  <si>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</si>
  <si>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</si>
  <si>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</si>
  <si>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</si>
  <si>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</si>
  <si>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</si>
  <si>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</si>
  <si>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</si>
  <si>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</si>
  <si>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</si>
  <si>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</si>
  <si>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</si>
  <si>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</si>
  <si>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</si>
  <si>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</si>
  <si>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</si>
  <si>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</si>
  <si>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</si>
  <si>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</si>
  <si>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</si>
  <si>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</si>
  <si>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</si>
  <si>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</si>
  <si>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</si>
  <si>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</si>
  <si>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</si>
  <si>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</si>
  <si>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</si>
  <si>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</si>
  <si>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</si>
  <si>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</si>
  <si>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</si>
  <si>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</si>
  <si>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</si>
  <si>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</si>
  <si>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</si>
  <si>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</si>
  <si>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</si>
  <si>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</si>
  <si>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</si>
  <si>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</si>
  <si>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</si>
  <si>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</si>
  <si>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</si>
  <si>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</si>
  <si>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</si>
  <si>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</si>
  <si>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</si>
  <si>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</si>
  <si>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</si>
  <si>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</si>
  <si>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</si>
  <si>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</si>
  <si>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</si>
  <si>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</si>
  <si>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</si>
  <si>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</si>
  <si>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</si>
  <si>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</si>
  <si>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</si>
  <si>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</si>
  <si>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</si>
  <si>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</si>
  <si>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</si>
  <si>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</si>
  <si>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</si>
  <si>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</si>
  <si>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</si>
  <si>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</si>
  <si>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</si>
  <si>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</si>
  <si>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</si>
  <si>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</si>
  <si>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</si>
  <si>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</si>
  <si>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</si>
  <si>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</si>
  <si>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</si>
  <si>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</si>
  <si>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</si>
  <si>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</si>
  <si>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</si>
  <si>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</si>
  <si>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</si>
  <si>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</si>
  <si>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</si>
  <si>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</si>
  <si>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</si>
  <si>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</si>
  <si>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</si>
  <si>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</si>
  <si>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</si>
  <si>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</si>
  <si>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</si>
  <si>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</si>
  <si>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</si>
  <si>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</si>
  <si>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</si>
  <si>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</si>
  <si>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</si>
  <si>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</si>
  <si>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</si>
  <si>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</si>
  <si>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</si>
  <si>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</si>
  <si>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</si>
  <si>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</si>
  <si>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</si>
  <si>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</si>
  <si>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</si>
  <si>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</si>
  <si>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</si>
  <si>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</si>
  <si>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</si>
  <si>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</si>
  <si>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</si>
  <si>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</si>
  <si>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</si>
  <si>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</si>
  <si>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</si>
  <si>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</si>
  <si>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</si>
  <si>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</si>
  <si>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</si>
  <si>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</si>
  <si>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</si>
  <si>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</si>
  <si>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</si>
  <si>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</si>
  <si>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</si>
  <si>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</si>
  <si>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</si>
  <si>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</si>
  <si>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</si>
  <si>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</si>
  <si>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</si>
  <si>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</si>
  <si>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</si>
  <si>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</si>
  <si>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</si>
  <si>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</si>
  <si>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</si>
  <si>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</si>
  <si>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</si>
  <si>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</si>
  <si>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</si>
  <si>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</si>
  <si>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</si>
  <si>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</si>
  <si>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</si>
  <si>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</si>
  <si>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</si>
  <si>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</si>
  <si>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</si>
  <si>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</si>
  <si>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</si>
  <si>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</si>
  <si>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</si>
  <si>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</si>
  <si>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</si>
  <si>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</si>
  <si>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</si>
  <si>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</si>
  <si>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</si>
  <si>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</si>
  <si>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</si>
  <si>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</si>
  <si>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</si>
  <si>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</si>
  <si>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</si>
  <si>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</si>
  <si>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</si>
  <si>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</si>
  <si>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</si>
  <si>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</si>
  <si>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</si>
  <si>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</si>
  <si>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</si>
  <si>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</si>
  <si>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</si>
  <si>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</si>
  <si>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</si>
  <si>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</si>
  <si>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</si>
  <si>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</si>
  <si>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</si>
  <si>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</si>
  <si>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</si>
  <si>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</si>
  <si>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</si>
  <si>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</si>
  <si>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</si>
  <si>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</si>
  <si>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</si>
  <si>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</si>
  <si>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</si>
  <si>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</si>
  <si>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</si>
  <si>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</si>
  <si>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</si>
  <si>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</si>
  <si>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</si>
  <si>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</si>
  <si>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</si>
  <si>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</si>
  <si>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</si>
  <si>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</si>
  <si>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</si>
  <si>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</si>
  <si>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</si>
  <si>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</si>
  <si>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</si>
  <si>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</si>
  <si>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</si>
  <si>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</si>
  <si>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</si>
  <si>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</si>
  <si>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</si>
  <si>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</si>
  <si>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</si>
  <si>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</si>
  <si>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</si>
  <si>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</si>
  <si>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</si>
  <si>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</si>
  <si>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</si>
  <si>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</si>
  <si>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</si>
  <si>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</si>
  <si>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</si>
  <si>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</si>
  <si>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</si>
  <si>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</si>
  <si>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</si>
  <si>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</si>
  <si>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</si>
  <si>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</si>
  <si>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</si>
  <si>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</si>
  <si>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</si>
  <si>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</si>
  <si>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</si>
  <si>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</si>
  <si>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</si>
  <si>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</si>
  <si>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</si>
  <si>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</si>
  <si>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</si>
  <si>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</si>
  <si>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</si>
  <si>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</si>
  <si>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</si>
  <si>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</si>
  <si>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</si>
  <si>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</si>
  <si>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</si>
  <si>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</si>
  <si>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</si>
  <si>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</si>
  <si>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</si>
  <si>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</si>
  <si>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</si>
  <si>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</si>
  <si>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</si>
  <si>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</si>
  <si>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</si>
  <si>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</si>
  <si>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</si>
  <si>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</si>
  <si>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</si>
  <si>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</si>
  <si>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</si>
  <si>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</si>
  <si>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</si>
  <si>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</si>
  <si>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</si>
  <si>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</si>
  <si>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</si>
  <si>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</si>
  <si>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</si>
  <si>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</si>
  <si>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</si>
  <si>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</si>
  <si>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</si>
  <si>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</si>
  <si>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</si>
  <si>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</si>
  <si>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</si>
  <si>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</si>
  <si>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</si>
  <si>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</si>
  <si>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</si>
  <si>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</si>
  <si>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</si>
  <si>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</si>
  <si>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</si>
  <si>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</si>
  <si>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</si>
  <si>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</si>
  <si>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</si>
  <si>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</si>
  <si>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</si>
  <si>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</si>
  <si>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</si>
  <si>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</si>
  <si>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</si>
  <si>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</si>
  <si>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</si>
  <si>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</si>
  <si>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</si>
  <si>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</si>
  <si>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</si>
  <si>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</si>
  <si>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</si>
  <si>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</si>
  <si>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</si>
  <si>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</si>
  <si>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</si>
  <si>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</si>
  <si>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</si>
  <si>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</si>
  <si>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</si>
  <si>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</si>
  <si>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</si>
  <si>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</si>
  <si>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</si>
  <si>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</si>
  <si>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</si>
  <si>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</si>
  <si>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</si>
  <si>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</si>
  <si>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</si>
  <si>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</si>
  <si>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</si>
  <si>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</si>
  <si>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</si>
  <si>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</si>
  <si>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</si>
  <si>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</si>
  <si>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</si>
  <si>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</si>
  <si>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</si>
  <si>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</si>
  <si>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</si>
  <si>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</si>
  <si>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</si>
  <si>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</si>
  <si>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</si>
  <si>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</si>
  <si>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</si>
  <si>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</si>
  <si>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</si>
  <si>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</si>
  <si>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</si>
  <si>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</si>
  <si>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</si>
  <si>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</si>
  <si>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</si>
  <si>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</si>
  <si>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</si>
  <si>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</si>
  <si>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</si>
  <si>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</si>
  <si>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</si>
  <si>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</si>
  <si>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</si>
  <si>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</si>
  <si>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</si>
  <si>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</si>
  <si>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</si>
  <si>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</si>
  <si>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</si>
  <si>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</si>
  <si>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</si>
  <si>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</si>
  <si>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</si>
  <si>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</si>
  <si>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</si>
  <si>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</si>
  <si>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</si>
  <si>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</si>
  <si>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</si>
  <si>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</si>
  <si>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</si>
  <si>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</si>
  <si>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</si>
  <si>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</si>
  <si>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</si>
  <si>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</si>
  <si>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</si>
  <si>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</si>
  <si>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</si>
  <si>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</si>
  <si>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</si>
  <si>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</si>
  <si>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</si>
  <si>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</si>
  <si>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</si>
  <si>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</si>
  <si>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</si>
  <si>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</si>
  <si>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</si>
  <si>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</si>
  <si>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</si>
  <si>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</si>
  <si>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</si>
  <si>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</si>
  <si>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</si>
  <si>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</si>
  <si>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</si>
  <si>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</si>
  <si>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</si>
  <si>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</si>
  <si>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</si>
  <si>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</si>
  <si>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</si>
  <si>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</si>
  <si>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</si>
  <si>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</si>
  <si>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</si>
  <si>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</si>
  <si>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</si>
  <si>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</si>
  <si>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</si>
  <si>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</si>
  <si>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</si>
  <si>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</si>
  <si>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</si>
  <si>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</si>
  <si>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</si>
  <si>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</si>
  <si>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</si>
  <si>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</si>
  <si>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</si>
  <si>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</si>
  <si>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</si>
  <si>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</si>
  <si>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</si>
  <si>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</si>
  <si>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</si>
  <si>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</si>
  <si>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</si>
  <si>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</si>
  <si>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</si>
  <si>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</si>
  <si>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</si>
  <si>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</si>
  <si>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</si>
  <si>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</si>
  <si>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</si>
  <si>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</si>
  <si>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</si>
  <si>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</si>
  <si>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</si>
  <si>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</si>
  <si>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</si>
  <si>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</si>
  <si>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</si>
  <si>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</si>
  <si>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</si>
  <si>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</si>
  <si>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</si>
  <si>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</si>
  <si>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</si>
  <si>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</si>
  <si>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</si>
  <si>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</si>
  <si>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</si>
  <si>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</si>
  <si>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</si>
  <si>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</si>
  <si>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</si>
  <si>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</si>
  <si>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</si>
  <si>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</si>
  <si>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</si>
  <si>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</si>
  <si>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</si>
  <si>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</si>
  <si>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</si>
  <si>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</si>
  <si>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</si>
  <si>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</si>
  <si>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</si>
  <si>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</si>
  <si>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</si>
  <si>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</si>
  <si>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</si>
  <si>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</si>
  <si>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</si>
  <si>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</si>
  <si>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</si>
  <si>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</si>
  <si>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</si>
  <si>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</si>
  <si>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</si>
  <si>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</si>
  <si>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</si>
  <si>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</si>
  <si>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</si>
  <si>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</si>
  <si>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</si>
  <si>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</si>
  <si>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</si>
  <si>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</si>
  <si>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</si>
  <si>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</si>
  <si>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</si>
  <si>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</si>
  <si>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</si>
  <si>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</si>
  <si>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</si>
  <si>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</si>
  <si>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</si>
  <si>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</si>
  <si>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</si>
  <si>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</si>
  <si>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</si>
  <si>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</si>
  <si>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</si>
  <si>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</si>
  <si>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</si>
  <si>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</si>
  <si>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</si>
  <si>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</si>
  <si>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</si>
  <si>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</si>
  <si>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</si>
  <si>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</si>
  <si>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</si>
  <si>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</si>
  <si>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</si>
  <si>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</si>
  <si>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</si>
  <si>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</si>
  <si>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</si>
  <si>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</si>
  <si>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</si>
  <si>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</si>
  <si>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</si>
  <si>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</si>
  <si>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</si>
  <si>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</si>
  <si>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</si>
  <si>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</si>
  <si>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</si>
  <si>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</si>
  <si>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</si>
  <si>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</si>
  <si>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</si>
  <si>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</si>
  <si>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</si>
  <si>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</si>
  <si>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</si>
  <si>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</si>
  <si>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</si>
  <si>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</si>
  <si>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</si>
  <si>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</si>
  <si>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</si>
  <si>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</si>
  <si>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</si>
  <si>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</si>
  <si>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</si>
  <si>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</si>
  <si>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</si>
  <si>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</si>
  <si>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</si>
  <si>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</si>
  <si>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</si>
  <si>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</si>
  <si>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</si>
  <si>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</si>
  <si>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</si>
  <si>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</si>
  <si>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</si>
  <si>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</si>
  <si>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</si>
  <si>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</si>
  <si>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</si>
  <si>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</si>
  <si>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</si>
  <si>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</si>
  <si>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</si>
  <si>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</si>
  <si>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</si>
  <si>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</si>
  <si>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</si>
  <si>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</si>
  <si>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</si>
  <si>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</si>
  <si>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</si>
  <si>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</si>
  <si>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</si>
  <si>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</si>
  <si>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</si>
  <si>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</si>
  <si>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</si>
  <si>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</si>
  <si>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</si>
  <si>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</si>
  <si>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</si>
  <si>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</si>
  <si>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</si>
  <si>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</si>
  <si>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</si>
  <si>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</si>
  <si>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</si>
  <si>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</si>
  <si>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</si>
  <si>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</si>
  <si>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</si>
  <si>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</si>
  <si>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</si>
  <si>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</si>
  <si>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</si>
  <si>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</si>
  <si>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</si>
  <si>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</si>
  <si>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</si>
  <si>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</si>
  <si>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</si>
  <si>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</si>
  <si>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</si>
  <si>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</si>
  <si>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</si>
  <si>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</si>
  <si>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</si>
  <si>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</si>
  <si>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</si>
  <si>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</si>
  <si>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</si>
  <si>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</si>
  <si>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</si>
  <si>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</si>
  <si>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</si>
  <si>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</si>
  <si>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</si>
  <si>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</si>
  <si>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</si>
  <si>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</si>
  <si>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</si>
  <si>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</si>
  <si>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</si>
  <si>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</si>
  <si>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</si>
  <si>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</si>
  <si>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</si>
  <si>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</si>
  <si>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</si>
  <si>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</si>
  <si>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</si>
  <si>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</si>
  <si>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</si>
  <si>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</si>
  <si>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</si>
  <si>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</si>
  <si>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</si>
  <si>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</si>
  <si>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</si>
  <si>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</si>
  <si>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</si>
  <si>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</si>
  <si>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</si>
  <si>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</si>
  <si>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</si>
  <si>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</si>
  <si>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</si>
  <si>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</si>
  <si>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</si>
  <si>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</si>
  <si>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</si>
  <si>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</si>
  <si>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</si>
  <si>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</si>
  <si>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</si>
  <si>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</si>
  <si>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</si>
  <si>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</si>
  <si>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</si>
  <si>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</si>
  <si>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</si>
  <si>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</si>
  <si>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</si>
  <si>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</si>
  <si>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</si>
  <si>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</si>
  <si>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</si>
  <si>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</si>
  <si>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</si>
  <si>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</si>
  <si>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</si>
  <si>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</si>
  <si>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</si>
  <si>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</si>
  <si>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</si>
  <si>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</si>
  <si>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</si>
  <si>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</si>
  <si>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</si>
  <si>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</si>
  <si>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</si>
  <si>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</si>
  <si>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</si>
  <si>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</si>
  <si>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</si>
  <si>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</si>
  <si>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</si>
  <si>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</si>
  <si>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</si>
  <si>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</si>
  <si>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</si>
  <si>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</si>
  <si>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</si>
  <si>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</si>
  <si>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</si>
  <si>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</si>
  <si>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</si>
  <si>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</si>
  <si>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</si>
  <si>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</si>
  <si>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</si>
  <si>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</si>
  <si>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</si>
  <si>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</si>
  <si>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</si>
  <si>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</si>
  <si>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</si>
  <si>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</si>
  <si>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</si>
  <si>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</si>
  <si>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</si>
  <si>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</si>
  <si>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</si>
  <si>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</si>
  <si>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</si>
  <si>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</si>
  <si>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</si>
  <si>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</si>
  <si>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</si>
  <si>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</si>
  <si>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</si>
  <si>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</si>
  <si>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</si>
  <si>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</si>
  <si>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</si>
  <si>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</si>
  <si>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</si>
  <si>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</si>
  <si>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</si>
  <si>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</si>
  <si>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</si>
  <si>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</si>
  <si>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</si>
  <si>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</si>
  <si>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</si>
  <si>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</si>
  <si>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</si>
  <si>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</si>
  <si>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</si>
  <si>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</si>
  <si>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</si>
  <si>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</si>
  <si>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</si>
  <si>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</si>
  <si>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</si>
  <si>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</si>
  <si>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</si>
  <si>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</si>
  <si>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</si>
  <si>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</si>
  <si>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</si>
  <si>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</si>
  <si>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</si>
  <si>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</si>
  <si>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</si>
  <si>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</si>
  <si>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</si>
  <si>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</si>
  <si>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</si>
  <si>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</si>
  <si>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</si>
  <si>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</si>
  <si>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</si>
  <si>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</si>
  <si>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</si>
  <si>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</si>
  <si>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</si>
  <si>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</si>
  <si>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</si>
  <si>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</si>
  <si>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</si>
  <si>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</si>
  <si>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</si>
  <si>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</si>
  <si>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</si>
  <si>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</si>
  <si>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</si>
  <si>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</si>
  <si>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</si>
  <si>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</si>
  <si>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</si>
  <si>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</si>
  <si>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</si>
  <si>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</si>
  <si>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</si>
  <si>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</si>
  <si>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</si>
  <si>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</si>
  <si>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</si>
  <si>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</si>
  <si>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</si>
  <si>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</si>
  <si>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</si>
  <si>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</si>
  <si>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</si>
  <si>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</si>
  <si>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</si>
  <si>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</si>
  <si>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</si>
  <si>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</si>
  <si>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</si>
  <si>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</si>
  <si>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</si>
  <si>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</si>
  <si>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</si>
  <si>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</si>
  <si>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</si>
  <si>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</si>
  <si>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</si>
  <si>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</si>
  <si>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</si>
  <si>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</si>
  <si>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</si>
  <si>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</si>
  <si>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</si>
  <si>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</si>
  <si>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</si>
  <si>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</si>
  <si>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</si>
  <si>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</si>
  <si>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</si>
  <si>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</si>
  <si>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</si>
  <si>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</si>
  <si>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</si>
  <si>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</si>
  <si>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</si>
  <si>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</si>
  <si>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</si>
  <si>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</si>
  <si>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</si>
  <si>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</si>
  <si>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</si>
  <si>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</si>
  <si>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</si>
  <si>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</si>
  <si>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</si>
  <si>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</si>
  <si>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</si>
  <si>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</si>
  <si>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</si>
  <si>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</si>
  <si>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</si>
  <si>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</si>
  <si>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</si>
  <si>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</si>
  <si>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</si>
  <si>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</si>
  <si>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</si>
  <si>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</si>
  <si>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</si>
  <si>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</si>
  <si>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</si>
  <si>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</si>
  <si>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</si>
  <si>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</si>
  <si>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</si>
  <si>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</si>
  <si>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</si>
  <si>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</si>
  <si>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</si>
  <si>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</si>
  <si>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</si>
  <si>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</si>
  <si>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</si>
  <si>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</si>
  <si>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</si>
  <si>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</si>
  <si>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</si>
  <si>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</si>
  <si>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</si>
  <si>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</si>
  <si>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</si>
  <si>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</si>
  <si>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</si>
  <si>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</si>
  <si>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</si>
  <si>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</si>
  <si>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</si>
  <si>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</si>
  <si>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</si>
  <si>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</si>
  <si>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</si>
  <si>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</si>
  <si>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</si>
  <si>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</si>
  <si>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</si>
  <si>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</si>
  <si>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</si>
  <si>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</si>
  <si>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</si>
  <si>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</si>
  <si>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</si>
  <si>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</si>
  <si>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</si>
  <si>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</si>
  <si>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</si>
  <si>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</si>
  <si>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</si>
  <si>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</si>
  <si>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</si>
  <si>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</si>
  <si>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</si>
  <si>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</si>
  <si>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</si>
  <si>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</si>
  <si>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</si>
  <si>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</si>
  <si>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</si>
  <si>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</si>
  <si>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</si>
  <si>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</si>
  <si>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</si>
  <si>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</si>
  <si>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</si>
  <si>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</si>
  <si>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</si>
  <si>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</si>
  <si>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</si>
  <si>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</si>
  <si>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</si>
  <si>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</si>
  <si>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</si>
  <si>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</si>
  <si>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</si>
  <si>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</si>
  <si>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</si>
  <si>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</si>
  <si>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</si>
  <si>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</si>
  <si>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</si>
  <si>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</si>
  <si>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</si>
  <si>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</si>
  <si>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</si>
  <si>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</si>
  <si>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</si>
  <si>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</si>
  <si>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</si>
  <si>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</si>
  <si>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</si>
  <si>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</si>
  <si>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</si>
  <si>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</si>
  <si>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</si>
  <si>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</si>
  <si>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</si>
  <si>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</si>
  <si>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</si>
  <si>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</si>
  <si>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</si>
  <si>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</si>
  <si>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</si>
  <si>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</si>
  <si>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</si>
  <si>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</si>
  <si>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</si>
  <si>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</si>
  <si>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</si>
  <si>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</si>
  <si>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</si>
  <si>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</si>
  <si>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</si>
  <si>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</si>
  <si>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</si>
  <si>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</si>
  <si>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</si>
  <si>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</si>
  <si>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</si>
  <si>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</si>
  <si>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</si>
  <si>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</si>
  <si>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</si>
  <si>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</si>
  <si>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</si>
  <si>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</si>
  <si>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</si>
  <si>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</si>
  <si>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</si>
  <si>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</si>
  <si>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</si>
  <si>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</si>
  <si>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</si>
  <si>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</si>
  <si>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</si>
  <si>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</si>
  <si>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</si>
  <si>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</si>
  <si>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</si>
  <si>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</si>
  <si>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</si>
  <si>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</si>
  <si>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</si>
  <si>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</si>
  <si>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</si>
  <si>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</si>
  <si>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</si>
  <si>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</si>
  <si>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</si>
  <si>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</si>
  <si>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</si>
  <si>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</si>
  <si>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</si>
  <si>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</si>
  <si>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</si>
  <si>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</si>
  <si>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</si>
  <si>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</si>
  <si>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</si>
  <si>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</si>
  <si>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</si>
  <si>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</si>
  <si>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</si>
  <si>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</si>
  <si>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</si>
  <si>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</si>
  <si>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</si>
  <si>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</si>
  <si>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</si>
  <si>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</si>
  <si>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</si>
  <si>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</si>
  <si>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</si>
  <si>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</si>
  <si>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</si>
  <si>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</si>
  <si>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</si>
  <si>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</si>
  <si>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</si>
  <si>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</si>
  <si>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</si>
  <si>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</si>
  <si>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</si>
  <si>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</si>
  <si>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</si>
  <si>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</si>
  <si>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</si>
  <si>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وتوسم 23952 تا 185.8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</si>
  <si>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</si>
  <si>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</si>
  <si>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</si>
  <si>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</si>
  <si>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</si>
  <si>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</si>
  <si>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</si>
  <si>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</si>
  <si>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وصنعت 76344 تا 141.7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</si>
  <si>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</si>
  <si>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</si>
  <si>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</si>
  <si>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</si>
  <si>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</si>
  <si>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</si>
  <si>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</si>
  <si>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</si>
  <si>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</si>
  <si>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</si>
  <si>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</si>
  <si>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</si>
  <si>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</si>
  <si>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</si>
  <si>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</si>
  <si>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</si>
  <si>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</si>
  <si>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</si>
  <si>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</si>
  <si>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</si>
  <si>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</si>
  <si>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</si>
  <si>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</si>
  <si>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</si>
  <si>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</si>
  <si>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</si>
  <si>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</si>
  <si>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</si>
  <si>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</si>
  <si>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</si>
  <si>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</si>
  <si>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</si>
  <si>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12/8/1397</t>
  </si>
  <si>
    <t>بدهی وام بانک ملی 2 قسط 1/8/97</t>
  </si>
  <si>
    <t xml:space="preserve">بدهی به حاج خانم </t>
  </si>
  <si>
    <t>13/8/1397</t>
  </si>
  <si>
    <t>فروش 9625 عدد سهام وغدیر به قیمت 209 تومان</t>
  </si>
  <si>
    <t xml:space="preserve">تعداد 82773 عدد سهام وغدیر </t>
  </si>
  <si>
    <t>بدهی به رضا نقدی</t>
  </si>
  <si>
    <t>سهم علی از خرید و فروش 15000 عدد وتوسم 13/8/97</t>
  </si>
  <si>
    <t>وغدیر 9625 تا 209 که از رضا خریدم</t>
  </si>
  <si>
    <t>وغدیر 961521 تا 192</t>
  </si>
  <si>
    <t>وتوسم 53372 تا 185.7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</si>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</sst>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0" t="s">
        <v>4263</v>
      </c>
      <c r="B1" t="s">
        <v>4264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1041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794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1104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1041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1104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3" workbookViewId="0">
      <selection activeCell="F10" sqref="F10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 x14ac:dyDescent="0.25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4348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4356</v>
      </c>
      <c r="B4" s="18">
        <v>-3200000</v>
      </c>
      <c r="C4" s="18">
        <v>0</v>
      </c>
      <c r="D4" s="113">
        <f t="shared" si="0"/>
        <v>-3200000</v>
      </c>
      <c r="E4" s="99" t="s">
        <v>4371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4356</v>
      </c>
      <c r="B5" s="18">
        <v>2400000</v>
      </c>
      <c r="C5" s="18">
        <v>0</v>
      </c>
      <c r="D5" s="113">
        <f t="shared" si="0"/>
        <v>2400000</v>
      </c>
      <c r="E5" s="20" t="s">
        <v>4374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4382</v>
      </c>
      <c r="B6" s="18">
        <v>-2000700</v>
      </c>
      <c r="C6" s="18">
        <v>0</v>
      </c>
      <c r="D6" s="113">
        <f t="shared" si="0"/>
        <v>-2000700</v>
      </c>
      <c r="E6" s="19" t="s">
        <v>4383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4382</v>
      </c>
      <c r="B7" s="18">
        <v>-200000</v>
      </c>
      <c r="C7" s="18">
        <v>0</v>
      </c>
      <c r="D7" s="113">
        <f t="shared" si="0"/>
        <v>-200000</v>
      </c>
      <c r="E7" s="19" t="s">
        <v>4384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4382</v>
      </c>
      <c r="B8" s="18">
        <v>-1900000</v>
      </c>
      <c r="C8" s="18">
        <v>0</v>
      </c>
      <c r="D8" s="113">
        <f t="shared" si="0"/>
        <v>-1900000</v>
      </c>
      <c r="E8" s="19" t="s">
        <v>4385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4389</v>
      </c>
      <c r="B9" s="18">
        <v>-50000</v>
      </c>
      <c r="C9" s="18">
        <v>0</v>
      </c>
      <c r="D9" s="113">
        <f t="shared" si="0"/>
        <v>-50000</v>
      </c>
      <c r="E9" s="21" t="s">
        <v>4390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4407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4210</v>
      </c>
      <c r="B11" s="18">
        <v>0</v>
      </c>
      <c r="C11" s="18">
        <v>0</v>
      </c>
      <c r="D11" s="113">
        <f t="shared" si="0"/>
        <v>0</v>
      </c>
      <c r="E11" s="19"/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4174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4214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4219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4250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4260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4275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69" t="s">
        <v>6</v>
      </c>
      <c r="B27" s="113">
        <f>SUM(B2:B26)</f>
        <v>9758438</v>
      </c>
      <c r="C27" s="113">
        <f>SUM(C2:C26)</f>
        <v>7968789</v>
      </c>
      <c r="D27" s="113">
        <f>SUM(D2:D26)</f>
        <v>1789649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166659440</v>
      </c>
      <c r="H28" s="18">
        <f>SUM(H2:H26)</f>
        <v>239063670</v>
      </c>
      <c r="I28" s="18">
        <f>SUM(I2:I26)</f>
        <v>-72404230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860.66653050076252</v>
      </c>
      <c r="I33" s="18">
        <f>G33*I28/G28</f>
        <v>-260.66653050076252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4337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4341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>
        <v>-25000</v>
      </c>
      <c r="E41" s="54" t="s">
        <v>4345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>
        <v>1000000</v>
      </c>
      <c r="E42" s="54" t="s">
        <v>4346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>
        <v>-5000000</v>
      </c>
      <c r="E43" s="54" t="s">
        <v>4347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>
        <v>-400000</v>
      </c>
      <c r="E44" s="54" t="s">
        <v>4349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>
        <v>-20000</v>
      </c>
      <c r="E45" s="54" t="s">
        <v>4350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>
        <v>-33087</v>
      </c>
      <c r="E46" s="54" t="s">
        <v>4351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>
        <v>-73818</v>
      </c>
      <c r="E47" s="54" t="s">
        <v>4361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>
        <v>200000</v>
      </c>
      <c r="E48" s="54" t="s">
        <v>4370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>
        <v>-2400000</v>
      </c>
      <c r="E49" s="54" t="s">
        <v>4375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>
        <v>50000</v>
      </c>
      <c r="E50" s="54" t="s">
        <v>4391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>
        <v>1000000</v>
      </c>
      <c r="E51" s="54" t="s">
        <v>4388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>
        <v>-100000</v>
      </c>
      <c r="E52" s="54" t="s">
        <v>4386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>
        <v>-300699</v>
      </c>
      <c r="E53" s="54" t="s">
        <v>4392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>
        <v>250000</v>
      </c>
      <c r="E54" s="54" t="s">
        <v>4395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v>-19615</v>
      </c>
      <c r="E55" s="54" t="s">
        <v>4403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>
        <v>10000000</v>
      </c>
      <c r="E56" s="54" t="s">
        <v>4411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114">
        <v>-9413000</v>
      </c>
      <c r="E57" s="54" t="s">
        <v>4412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D58" s="114">
        <v>8736514</v>
      </c>
      <c r="E58" s="54" t="s">
        <v>4413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D59" s="114">
        <v>-9700000</v>
      </c>
      <c r="E59" s="54" t="s">
        <v>4414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D60" s="114"/>
      <c r="E60" s="54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D61" s="114"/>
      <c r="E61" s="54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D62" s="114"/>
      <c r="E62" s="54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D63" s="114"/>
      <c r="E63" s="54" t="s">
        <v>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D64" s="114">
        <f>SUM(D33:D63)</f>
        <v>-57460063</v>
      </c>
      <c r="E64" s="96" t="s">
        <v>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15" activePane="bottomLeft" state="frozen"/>
      <selection pane="bottomLeft" activeCell="F231" sqref="F2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940</v>
      </c>
      <c r="H2" s="36">
        <f>IF(B2&gt;0,1,0)</f>
        <v>1</v>
      </c>
      <c r="I2" s="11">
        <f>B2*(G2-H2)</f>
        <v>15681300</v>
      </c>
      <c r="J2" s="53">
        <f>C2*(G2-H2)</f>
        <v>15681300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939</v>
      </c>
      <c r="H3" s="36">
        <f t="shared" ref="H3:H66" si="2">IF(B3&gt;0,1,0)</f>
        <v>1</v>
      </c>
      <c r="I3" s="11">
        <f t="shared" ref="I3:I66" si="3">B3*(G3-H3)</f>
        <v>18666200000</v>
      </c>
      <c r="J3" s="53">
        <f t="shared" ref="J3:J66" si="4">C3*(G3-H3)</f>
        <v>10681006000</v>
      </c>
      <c r="K3" s="53">
        <f t="shared" ref="K3:K66" si="5">D3*(G3-H3)</f>
        <v>7985194000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939</v>
      </c>
      <c r="H4" s="36">
        <f t="shared" si="2"/>
        <v>0</v>
      </c>
      <c r="I4" s="11">
        <f t="shared" si="3"/>
        <v>0</v>
      </c>
      <c r="J4" s="53">
        <f t="shared" si="4"/>
        <v>7981500</v>
      </c>
      <c r="K4" s="53">
        <f t="shared" si="5"/>
        <v>-7981500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937</v>
      </c>
      <c r="H5" s="36">
        <f t="shared" si="2"/>
        <v>1</v>
      </c>
      <c r="I5" s="11">
        <f t="shared" si="3"/>
        <v>1872000000</v>
      </c>
      <c r="J5" s="53">
        <f t="shared" si="4"/>
        <v>0</v>
      </c>
      <c r="K5" s="53">
        <f t="shared" si="5"/>
        <v>1872000000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930</v>
      </c>
      <c r="H6" s="36">
        <f t="shared" si="2"/>
        <v>0</v>
      </c>
      <c r="I6" s="11">
        <f t="shared" si="3"/>
        <v>-4650000</v>
      </c>
      <c r="J6" s="53">
        <f t="shared" si="4"/>
        <v>0</v>
      </c>
      <c r="K6" s="53">
        <f t="shared" si="5"/>
        <v>-4650000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926</v>
      </c>
      <c r="H7" s="36">
        <f t="shared" si="2"/>
        <v>0</v>
      </c>
      <c r="I7" s="11">
        <f t="shared" si="3"/>
        <v>-1111663000</v>
      </c>
      <c r="J7" s="53">
        <f t="shared" si="4"/>
        <v>0</v>
      </c>
      <c r="K7" s="53">
        <f t="shared" si="5"/>
        <v>-1111663000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925</v>
      </c>
      <c r="H8" s="36">
        <f t="shared" si="2"/>
        <v>0</v>
      </c>
      <c r="I8" s="11">
        <f t="shared" si="3"/>
        <v>-185000000</v>
      </c>
      <c r="J8" s="53">
        <f t="shared" si="4"/>
        <v>0</v>
      </c>
      <c r="K8" s="53">
        <f t="shared" si="5"/>
        <v>-185000000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923</v>
      </c>
      <c r="H9" s="36">
        <f t="shared" si="2"/>
        <v>0</v>
      </c>
      <c r="I9" s="11">
        <f t="shared" si="3"/>
        <v>-651176500</v>
      </c>
      <c r="J9" s="53">
        <f t="shared" si="4"/>
        <v>0</v>
      </c>
      <c r="K9" s="53">
        <f t="shared" si="5"/>
        <v>-651176500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914</v>
      </c>
      <c r="H10" s="36">
        <f t="shared" si="2"/>
        <v>0</v>
      </c>
      <c r="I10" s="11">
        <f t="shared" si="3"/>
        <v>-182800000</v>
      </c>
      <c r="J10" s="53">
        <f t="shared" si="4"/>
        <v>0</v>
      </c>
      <c r="K10" s="53">
        <f t="shared" si="5"/>
        <v>-182800000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914</v>
      </c>
      <c r="H11" s="36">
        <f t="shared" si="2"/>
        <v>1</v>
      </c>
      <c r="I11" s="11">
        <f t="shared" si="3"/>
        <v>913000000</v>
      </c>
      <c r="J11" s="53">
        <f t="shared" si="4"/>
        <v>0</v>
      </c>
      <c r="K11" s="53">
        <f t="shared" si="5"/>
        <v>913000000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910</v>
      </c>
      <c r="H12" s="36">
        <f t="shared" si="2"/>
        <v>0</v>
      </c>
      <c r="I12" s="11">
        <f t="shared" si="3"/>
        <v>-273000000</v>
      </c>
      <c r="J12" s="53">
        <f t="shared" si="4"/>
        <v>0</v>
      </c>
      <c r="K12" s="53">
        <f t="shared" si="5"/>
        <v>-273000000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905</v>
      </c>
      <c r="H13" s="36">
        <f t="shared" si="2"/>
        <v>0</v>
      </c>
      <c r="I13" s="11">
        <f t="shared" si="3"/>
        <v>-56110000</v>
      </c>
      <c r="J13" s="53">
        <f t="shared" si="4"/>
        <v>0</v>
      </c>
      <c r="K13" s="53">
        <f t="shared" si="5"/>
        <v>-56110000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905</v>
      </c>
      <c r="H14" s="36">
        <f t="shared" si="2"/>
        <v>1</v>
      </c>
      <c r="I14" s="11">
        <f t="shared" si="3"/>
        <v>1808000000</v>
      </c>
      <c r="J14" s="53">
        <f t="shared" si="4"/>
        <v>0</v>
      </c>
      <c r="K14" s="53">
        <f t="shared" si="5"/>
        <v>1808000000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904</v>
      </c>
      <c r="H15" s="36">
        <f t="shared" si="2"/>
        <v>1</v>
      </c>
      <c r="I15" s="11">
        <f t="shared" si="3"/>
        <v>1625400000</v>
      </c>
      <c r="J15" s="53">
        <f t="shared" si="4"/>
        <v>0</v>
      </c>
      <c r="K15" s="53">
        <f t="shared" si="5"/>
        <v>1625400000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904</v>
      </c>
      <c r="H16" s="36">
        <f t="shared" si="2"/>
        <v>0</v>
      </c>
      <c r="I16" s="11">
        <f t="shared" si="3"/>
        <v>-180800000</v>
      </c>
      <c r="J16" s="53">
        <f t="shared" si="4"/>
        <v>0</v>
      </c>
      <c r="K16" s="53">
        <f t="shared" si="5"/>
        <v>-180800000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900</v>
      </c>
      <c r="H17" s="36">
        <f t="shared" si="2"/>
        <v>0</v>
      </c>
      <c r="I17" s="11">
        <f t="shared" si="3"/>
        <v>-1800000000</v>
      </c>
      <c r="J17" s="53">
        <f t="shared" si="4"/>
        <v>0</v>
      </c>
      <c r="K17" s="53">
        <f t="shared" si="5"/>
        <v>-1800000000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899</v>
      </c>
      <c r="H18" s="36">
        <f t="shared" si="2"/>
        <v>0</v>
      </c>
      <c r="I18" s="11">
        <f t="shared" si="3"/>
        <v>-269700000</v>
      </c>
      <c r="J18" s="53">
        <f t="shared" si="4"/>
        <v>0</v>
      </c>
      <c r="K18" s="53">
        <f t="shared" si="5"/>
        <v>-269700000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898</v>
      </c>
      <c r="H19" s="36">
        <f t="shared" si="2"/>
        <v>0</v>
      </c>
      <c r="I19" s="11">
        <f t="shared" si="3"/>
        <v>-179600000</v>
      </c>
      <c r="J19" s="53">
        <f t="shared" si="4"/>
        <v>0</v>
      </c>
      <c r="K19" s="53">
        <f t="shared" si="5"/>
        <v>-179600000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896</v>
      </c>
      <c r="H20" s="36">
        <f t="shared" si="2"/>
        <v>1</v>
      </c>
      <c r="I20" s="11">
        <f t="shared" si="3"/>
        <v>242624655</v>
      </c>
      <c r="J20" s="53">
        <f t="shared" si="4"/>
        <v>131969540</v>
      </c>
      <c r="K20" s="53">
        <f t="shared" si="5"/>
        <v>110655115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894</v>
      </c>
      <c r="H21" s="36">
        <f t="shared" si="2"/>
        <v>0</v>
      </c>
      <c r="I21" s="11">
        <f t="shared" si="3"/>
        <v>-1346095800</v>
      </c>
      <c r="J21" s="53">
        <f t="shared" si="4"/>
        <v>0</v>
      </c>
      <c r="K21" s="53">
        <f t="shared" si="5"/>
        <v>-1346095800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891</v>
      </c>
      <c r="H22" s="36">
        <f t="shared" si="2"/>
        <v>1</v>
      </c>
      <c r="I22" s="11">
        <f t="shared" si="3"/>
        <v>2670000000</v>
      </c>
      <c r="J22" s="53">
        <f t="shared" si="4"/>
        <v>0</v>
      </c>
      <c r="K22" s="53">
        <f t="shared" si="5"/>
        <v>2670000000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890</v>
      </c>
      <c r="H23" s="36">
        <f t="shared" si="2"/>
        <v>1</v>
      </c>
      <c r="I23" s="11">
        <f t="shared" si="3"/>
        <v>889000000</v>
      </c>
      <c r="J23" s="53">
        <f t="shared" si="4"/>
        <v>0</v>
      </c>
      <c r="K23" s="53">
        <f t="shared" si="5"/>
        <v>889000000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889</v>
      </c>
      <c r="H24" s="36">
        <f t="shared" si="2"/>
        <v>0</v>
      </c>
      <c r="I24" s="11">
        <f t="shared" si="3"/>
        <v>-2667800100</v>
      </c>
      <c r="J24" s="53">
        <f t="shared" si="4"/>
        <v>0</v>
      </c>
      <c r="K24" s="53">
        <f t="shared" si="5"/>
        <v>-2667800100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874</v>
      </c>
      <c r="H25" s="36">
        <f t="shared" si="2"/>
        <v>1</v>
      </c>
      <c r="I25" s="11">
        <f t="shared" si="3"/>
        <v>1309500000</v>
      </c>
      <c r="J25" s="53">
        <f t="shared" si="4"/>
        <v>0</v>
      </c>
      <c r="K25" s="53">
        <f t="shared" si="5"/>
        <v>1309500000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866</v>
      </c>
      <c r="H26" s="36">
        <f t="shared" si="2"/>
        <v>0</v>
      </c>
      <c r="I26" s="11">
        <f t="shared" si="3"/>
        <v>-142024000</v>
      </c>
      <c r="J26" s="53">
        <f t="shared" si="4"/>
        <v>0</v>
      </c>
      <c r="K26" s="53">
        <f t="shared" si="5"/>
        <v>-142024000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865</v>
      </c>
      <c r="H27" s="36">
        <f t="shared" si="2"/>
        <v>1</v>
      </c>
      <c r="I27" s="11">
        <f t="shared" si="3"/>
        <v>172275552</v>
      </c>
      <c r="J27" s="53">
        <f t="shared" si="4"/>
        <v>92804832</v>
      </c>
      <c r="K27" s="53">
        <f t="shared" si="5"/>
        <v>79470720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863</v>
      </c>
      <c r="H28" s="36">
        <f t="shared" si="2"/>
        <v>0</v>
      </c>
      <c r="I28" s="11">
        <f t="shared" si="3"/>
        <v>-190723000</v>
      </c>
      <c r="J28" s="53">
        <f t="shared" si="4"/>
        <v>-190723000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863</v>
      </c>
      <c r="H29" s="36">
        <f t="shared" si="2"/>
        <v>0</v>
      </c>
      <c r="I29" s="11">
        <f t="shared" si="3"/>
        <v>-431931500</v>
      </c>
      <c r="J29" s="53">
        <f t="shared" si="4"/>
        <v>0</v>
      </c>
      <c r="K29" s="53">
        <f t="shared" si="5"/>
        <v>-431931500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863</v>
      </c>
      <c r="H30" s="36">
        <f t="shared" si="2"/>
        <v>0</v>
      </c>
      <c r="I30" s="11">
        <f t="shared" si="3"/>
        <v>-12945000000</v>
      </c>
      <c r="J30" s="53">
        <f t="shared" si="4"/>
        <v>-12945000000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846</v>
      </c>
      <c r="H31" s="36">
        <f t="shared" si="2"/>
        <v>0</v>
      </c>
      <c r="I31" s="11">
        <f t="shared" si="3"/>
        <v>-2547221400</v>
      </c>
      <c r="J31" s="53">
        <f t="shared" si="4"/>
        <v>0</v>
      </c>
      <c r="K31" s="53">
        <f t="shared" si="5"/>
        <v>-2547221400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844</v>
      </c>
      <c r="H32" s="36">
        <f t="shared" si="2"/>
        <v>0</v>
      </c>
      <c r="I32" s="11">
        <f t="shared" si="3"/>
        <v>-2536979600</v>
      </c>
      <c r="J32" s="53">
        <f t="shared" si="4"/>
        <v>0</v>
      </c>
      <c r="K32" s="53">
        <f t="shared" si="5"/>
        <v>-2536979600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843</v>
      </c>
      <c r="H33" s="36">
        <f t="shared" si="2"/>
        <v>0</v>
      </c>
      <c r="I33" s="11">
        <f t="shared" si="3"/>
        <v>-754906500</v>
      </c>
      <c r="J33" s="53">
        <f t="shared" si="4"/>
        <v>0</v>
      </c>
      <c r="K33" s="53">
        <f t="shared" si="5"/>
        <v>-754906500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843</v>
      </c>
      <c r="H34" s="36">
        <f t="shared" si="2"/>
        <v>0</v>
      </c>
      <c r="I34" s="11">
        <f t="shared" si="3"/>
        <v>0</v>
      </c>
      <c r="J34" s="53">
        <f t="shared" si="4"/>
        <v>843000000</v>
      </c>
      <c r="K34" s="53">
        <f t="shared" si="5"/>
        <v>-843000000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834</v>
      </c>
      <c r="H35" s="36">
        <f t="shared" si="2"/>
        <v>1</v>
      </c>
      <c r="I35" s="11">
        <f t="shared" si="3"/>
        <v>43709176</v>
      </c>
      <c r="J35" s="53">
        <f t="shared" si="4"/>
        <v>-18045279</v>
      </c>
      <c r="K35" s="53">
        <f t="shared" si="5"/>
        <v>61754455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834</v>
      </c>
      <c r="H36" s="36">
        <f t="shared" si="2"/>
        <v>0</v>
      </c>
      <c r="I36" s="11">
        <f t="shared" si="3"/>
        <v>0</v>
      </c>
      <c r="J36" s="53">
        <f t="shared" si="4"/>
        <v>18066942</v>
      </c>
      <c r="K36" s="53">
        <f t="shared" si="5"/>
        <v>-18066942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824</v>
      </c>
      <c r="H37" s="36">
        <f t="shared" si="2"/>
        <v>0</v>
      </c>
      <c r="I37" s="11">
        <f t="shared" si="3"/>
        <v>-45320000</v>
      </c>
      <c r="J37" s="53">
        <f t="shared" si="4"/>
        <v>0</v>
      </c>
      <c r="K37" s="53">
        <f t="shared" si="5"/>
        <v>-45320000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823</v>
      </c>
      <c r="H38" s="36">
        <f t="shared" si="2"/>
        <v>1</v>
      </c>
      <c r="I38" s="11">
        <f t="shared" si="3"/>
        <v>2466000000</v>
      </c>
      <c r="J38" s="53">
        <f t="shared" si="4"/>
        <v>2466000000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822</v>
      </c>
      <c r="H39" s="36">
        <f t="shared" si="2"/>
        <v>1</v>
      </c>
      <c r="I39" s="11">
        <f t="shared" si="3"/>
        <v>2052500000</v>
      </c>
      <c r="J39" s="53">
        <f t="shared" si="4"/>
        <v>2052500000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822</v>
      </c>
      <c r="H40" s="36">
        <f t="shared" si="2"/>
        <v>0</v>
      </c>
      <c r="I40" s="11">
        <f t="shared" si="3"/>
        <v>-41100000</v>
      </c>
      <c r="J40" s="53">
        <f t="shared" si="4"/>
        <v>0</v>
      </c>
      <c r="K40" s="53">
        <f t="shared" si="5"/>
        <v>-41100000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822</v>
      </c>
      <c r="H41" s="36">
        <f t="shared" si="2"/>
        <v>1</v>
      </c>
      <c r="I41" s="11">
        <f t="shared" si="3"/>
        <v>2463000000</v>
      </c>
      <c r="J41" s="53">
        <f t="shared" si="4"/>
        <v>0</v>
      </c>
      <c r="K41" s="53">
        <f t="shared" si="5"/>
        <v>2463000000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819</v>
      </c>
      <c r="H42" s="36">
        <f t="shared" si="2"/>
        <v>0</v>
      </c>
      <c r="I42" s="11">
        <f t="shared" si="3"/>
        <v>-73054800</v>
      </c>
      <c r="J42" s="53">
        <f t="shared" si="4"/>
        <v>0</v>
      </c>
      <c r="K42" s="53">
        <f t="shared" si="5"/>
        <v>-73054800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815</v>
      </c>
      <c r="H43" s="36">
        <f t="shared" si="2"/>
        <v>0</v>
      </c>
      <c r="I43" s="11">
        <f t="shared" si="3"/>
        <v>-163000000</v>
      </c>
      <c r="J43" s="53">
        <f t="shared" si="4"/>
        <v>0</v>
      </c>
      <c r="K43" s="53">
        <f t="shared" si="5"/>
        <v>-163000000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813</v>
      </c>
      <c r="H44" s="36">
        <f t="shared" si="2"/>
        <v>0</v>
      </c>
      <c r="I44" s="11">
        <f t="shared" si="3"/>
        <v>-162600000</v>
      </c>
      <c r="J44" s="53">
        <f t="shared" si="4"/>
        <v>0</v>
      </c>
      <c r="K44" s="53">
        <f t="shared" si="5"/>
        <v>-162600000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813</v>
      </c>
      <c r="H45" s="36">
        <f t="shared" si="2"/>
        <v>0</v>
      </c>
      <c r="I45" s="11">
        <f t="shared" si="3"/>
        <v>-455280000</v>
      </c>
      <c r="J45" s="53">
        <f t="shared" si="4"/>
        <v>0</v>
      </c>
      <c r="K45" s="53">
        <f t="shared" si="5"/>
        <v>-455280000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809</v>
      </c>
      <c r="H46" s="36">
        <f t="shared" si="2"/>
        <v>0</v>
      </c>
      <c r="I46" s="11">
        <f t="shared" si="3"/>
        <v>-570749500</v>
      </c>
      <c r="J46" s="53">
        <f t="shared" si="4"/>
        <v>0</v>
      </c>
      <c r="K46" s="53">
        <f t="shared" si="5"/>
        <v>-570749500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803</v>
      </c>
      <c r="H47" s="36">
        <f t="shared" si="2"/>
        <v>1</v>
      </c>
      <c r="I47" s="11">
        <f t="shared" si="3"/>
        <v>33045608</v>
      </c>
      <c r="J47" s="53">
        <f t="shared" si="4"/>
        <v>5383826</v>
      </c>
      <c r="K47" s="53">
        <f t="shared" si="5"/>
        <v>27661782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803</v>
      </c>
      <c r="H48" s="36">
        <f t="shared" si="2"/>
        <v>1</v>
      </c>
      <c r="I48" s="11">
        <f t="shared" si="3"/>
        <v>1367169400</v>
      </c>
      <c r="J48" s="53">
        <f t="shared" si="4"/>
        <v>0</v>
      </c>
      <c r="K48" s="53">
        <f t="shared" si="5"/>
        <v>1367169400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794</v>
      </c>
      <c r="H49" s="36">
        <f t="shared" si="2"/>
        <v>0</v>
      </c>
      <c r="I49" s="11">
        <f t="shared" si="3"/>
        <v>-123070000</v>
      </c>
      <c r="J49" s="53">
        <f t="shared" si="4"/>
        <v>0</v>
      </c>
      <c r="K49" s="53">
        <f t="shared" si="5"/>
        <v>-123070000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794</v>
      </c>
      <c r="H50" s="36">
        <f t="shared" si="2"/>
        <v>0</v>
      </c>
      <c r="I50" s="11">
        <f t="shared" si="3"/>
        <v>-109572000</v>
      </c>
      <c r="J50" s="53">
        <f t="shared" si="4"/>
        <v>0</v>
      </c>
      <c r="K50" s="53">
        <f t="shared" si="5"/>
        <v>-109572000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794</v>
      </c>
      <c r="H51" s="36">
        <f t="shared" si="2"/>
        <v>0</v>
      </c>
      <c r="I51" s="11">
        <f t="shared" si="3"/>
        <v>-587560000</v>
      </c>
      <c r="J51" s="53">
        <f t="shared" si="4"/>
        <v>0</v>
      </c>
      <c r="K51" s="53">
        <f t="shared" si="5"/>
        <v>-587560000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794</v>
      </c>
      <c r="H52" s="36">
        <f t="shared" si="2"/>
        <v>0</v>
      </c>
      <c r="I52" s="11">
        <f t="shared" si="3"/>
        <v>-158800000</v>
      </c>
      <c r="J52" s="53">
        <f t="shared" si="4"/>
        <v>0</v>
      </c>
      <c r="K52" s="53">
        <f t="shared" si="5"/>
        <v>-158800000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793</v>
      </c>
      <c r="H53" s="36">
        <f t="shared" si="2"/>
        <v>0</v>
      </c>
      <c r="I53" s="11">
        <f t="shared" si="3"/>
        <v>-836615000</v>
      </c>
      <c r="J53" s="53">
        <f t="shared" si="4"/>
        <v>0</v>
      </c>
      <c r="K53" s="53">
        <f t="shared" si="5"/>
        <v>-836615000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793</v>
      </c>
      <c r="H54" s="36">
        <f t="shared" si="2"/>
        <v>0</v>
      </c>
      <c r="I54" s="11">
        <f t="shared" si="3"/>
        <v>-158600000</v>
      </c>
      <c r="J54" s="53">
        <f t="shared" si="4"/>
        <v>0</v>
      </c>
      <c r="K54" s="53">
        <f t="shared" si="5"/>
        <v>-158600000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793</v>
      </c>
      <c r="H55" s="36">
        <f t="shared" si="2"/>
        <v>0</v>
      </c>
      <c r="I55" s="11">
        <f t="shared" si="3"/>
        <v>-793396500</v>
      </c>
      <c r="J55" s="53">
        <f t="shared" si="4"/>
        <v>0</v>
      </c>
      <c r="K55" s="53">
        <f t="shared" si="5"/>
        <v>-793396500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793</v>
      </c>
      <c r="H56" s="36">
        <f t="shared" si="2"/>
        <v>0</v>
      </c>
      <c r="I56" s="11">
        <f t="shared" si="3"/>
        <v>-30134000</v>
      </c>
      <c r="J56" s="53">
        <f t="shared" si="4"/>
        <v>0</v>
      </c>
      <c r="K56" s="53">
        <f t="shared" si="5"/>
        <v>-30134000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793</v>
      </c>
      <c r="H57" s="36">
        <f t="shared" si="2"/>
        <v>0</v>
      </c>
      <c r="I57" s="11">
        <f t="shared" si="3"/>
        <v>-83265000</v>
      </c>
      <c r="J57" s="53">
        <f t="shared" si="4"/>
        <v>0</v>
      </c>
      <c r="K57" s="53">
        <f t="shared" si="5"/>
        <v>-83265000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793</v>
      </c>
      <c r="H58" s="36">
        <f t="shared" si="2"/>
        <v>0</v>
      </c>
      <c r="I58" s="11">
        <f t="shared" si="3"/>
        <v>-47580000</v>
      </c>
      <c r="J58" s="53">
        <f t="shared" si="4"/>
        <v>0</v>
      </c>
      <c r="K58" s="53">
        <f t="shared" si="5"/>
        <v>-47580000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790</v>
      </c>
      <c r="H59" s="36">
        <f t="shared" si="2"/>
        <v>1</v>
      </c>
      <c r="I59" s="11">
        <f t="shared" si="3"/>
        <v>789000000</v>
      </c>
      <c r="J59" s="53">
        <f t="shared" si="4"/>
        <v>789000000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789</v>
      </c>
      <c r="H60" s="36">
        <f t="shared" si="2"/>
        <v>1</v>
      </c>
      <c r="I60" s="11">
        <f t="shared" si="3"/>
        <v>2758000000</v>
      </c>
      <c r="J60" s="53">
        <f t="shared" si="4"/>
        <v>2758000000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787</v>
      </c>
      <c r="H61" s="36">
        <f t="shared" si="2"/>
        <v>1</v>
      </c>
      <c r="I61" s="11">
        <f t="shared" si="3"/>
        <v>786000000</v>
      </c>
      <c r="J61" s="53">
        <f t="shared" si="4"/>
        <v>786000000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787</v>
      </c>
      <c r="H62" s="36">
        <f t="shared" si="2"/>
        <v>1</v>
      </c>
      <c r="I62" s="11">
        <f t="shared" si="3"/>
        <v>2358000000</v>
      </c>
      <c r="J62" s="53">
        <f t="shared" si="4"/>
        <v>2358000000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785</v>
      </c>
      <c r="H63" s="36">
        <f t="shared" si="2"/>
        <v>0</v>
      </c>
      <c r="I63" s="11">
        <f t="shared" si="3"/>
        <v>-157000000</v>
      </c>
      <c r="J63" s="53">
        <f t="shared" si="4"/>
        <v>0</v>
      </c>
      <c r="K63" s="53">
        <f t="shared" si="5"/>
        <v>-157000000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780</v>
      </c>
      <c r="H64" s="36">
        <f t="shared" si="2"/>
        <v>0</v>
      </c>
      <c r="I64" s="11">
        <f t="shared" si="3"/>
        <v>-39000000</v>
      </c>
      <c r="J64" s="53">
        <f t="shared" si="4"/>
        <v>0</v>
      </c>
      <c r="K64" s="53">
        <f t="shared" si="5"/>
        <v>-39000000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776</v>
      </c>
      <c r="H65" s="36">
        <f t="shared" si="2"/>
        <v>0</v>
      </c>
      <c r="I65" s="11">
        <f t="shared" si="3"/>
        <v>-155200000</v>
      </c>
      <c r="J65" s="53">
        <f t="shared" si="4"/>
        <v>0</v>
      </c>
      <c r="K65" s="53">
        <f t="shared" si="5"/>
        <v>-155200000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773</v>
      </c>
      <c r="H66" s="36">
        <f t="shared" si="2"/>
        <v>0</v>
      </c>
      <c r="I66" s="11">
        <f t="shared" si="3"/>
        <v>-131410000</v>
      </c>
      <c r="J66" s="53">
        <f t="shared" si="4"/>
        <v>0</v>
      </c>
      <c r="K66" s="53">
        <f t="shared" si="5"/>
        <v>-131410000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772</v>
      </c>
      <c r="H67" s="36">
        <f t="shared" ref="H67:H131" si="8">IF(B67&gt;0,1,0)</f>
        <v>1</v>
      </c>
      <c r="I67" s="11">
        <f t="shared" ref="I67:I119" si="9">B67*(G67-H67)</f>
        <v>70411575</v>
      </c>
      <c r="J67" s="53">
        <f t="shared" ref="J67:J131" si="10">C67*(G67-H67)</f>
        <v>50672433</v>
      </c>
      <c r="K67" s="53">
        <f t="shared" ref="K67:K131" si="11">D67*(G67-H67)</f>
        <v>19739142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754</v>
      </c>
      <c r="H68" s="36">
        <f t="shared" si="8"/>
        <v>0</v>
      </c>
      <c r="I68" s="11">
        <f t="shared" si="9"/>
        <v>-109330000</v>
      </c>
      <c r="J68" s="53">
        <f t="shared" si="10"/>
        <v>0</v>
      </c>
      <c r="K68" s="53">
        <f t="shared" si="11"/>
        <v>-109330000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747</v>
      </c>
      <c r="H69" s="36">
        <f t="shared" si="8"/>
        <v>1</v>
      </c>
      <c r="I69" s="11">
        <f t="shared" si="9"/>
        <v>731080000</v>
      </c>
      <c r="J69" s="53">
        <f t="shared" si="10"/>
        <v>0</v>
      </c>
      <c r="K69" s="53">
        <f t="shared" si="11"/>
        <v>731080000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744</v>
      </c>
      <c r="H70" s="36">
        <f t="shared" si="8"/>
        <v>0</v>
      </c>
      <c r="I70" s="11">
        <f t="shared" si="9"/>
        <v>-34224000</v>
      </c>
      <c r="J70" s="53">
        <f t="shared" si="10"/>
        <v>0</v>
      </c>
      <c r="K70" s="53">
        <f t="shared" si="11"/>
        <v>-34224000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742</v>
      </c>
      <c r="H71" s="36">
        <f t="shared" si="8"/>
        <v>1</v>
      </c>
      <c r="I71" s="11">
        <f t="shared" si="9"/>
        <v>85465458</v>
      </c>
      <c r="J71" s="53">
        <f t="shared" si="10"/>
        <v>76924692</v>
      </c>
      <c r="K71" s="53">
        <f t="shared" si="11"/>
        <v>8540766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741</v>
      </c>
      <c r="H72" s="36">
        <f t="shared" si="8"/>
        <v>0</v>
      </c>
      <c r="I72" s="11">
        <f t="shared" si="9"/>
        <v>-112609029</v>
      </c>
      <c r="J72" s="53">
        <f t="shared" si="10"/>
        <v>0</v>
      </c>
      <c r="K72" s="53">
        <f t="shared" si="11"/>
        <v>-112609029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740</v>
      </c>
      <c r="H73" s="36">
        <f t="shared" si="8"/>
        <v>0</v>
      </c>
      <c r="I73" s="11">
        <f t="shared" si="9"/>
        <v>-596070000</v>
      </c>
      <c r="J73" s="53">
        <f t="shared" si="10"/>
        <v>0</v>
      </c>
      <c r="K73" s="53">
        <f t="shared" si="11"/>
        <v>-596070000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733</v>
      </c>
      <c r="H74" s="36">
        <f t="shared" si="8"/>
        <v>1</v>
      </c>
      <c r="I74" s="11">
        <f t="shared" si="9"/>
        <v>5120340000</v>
      </c>
      <c r="J74" s="53">
        <f t="shared" si="10"/>
        <v>0</v>
      </c>
      <c r="K74" s="53">
        <f t="shared" si="11"/>
        <v>5120340000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732</v>
      </c>
      <c r="H75" s="36">
        <f t="shared" si="8"/>
        <v>1</v>
      </c>
      <c r="I75" s="11">
        <f t="shared" si="9"/>
        <v>2193000000</v>
      </c>
      <c r="J75" s="53">
        <f t="shared" si="10"/>
        <v>0</v>
      </c>
      <c r="K75" s="53">
        <f t="shared" si="11"/>
        <v>2193000000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730</v>
      </c>
      <c r="H76" s="36">
        <f t="shared" si="8"/>
        <v>1</v>
      </c>
      <c r="I76" s="11">
        <f t="shared" si="9"/>
        <v>2187000000</v>
      </c>
      <c r="J76" s="53">
        <f t="shared" si="10"/>
        <v>0</v>
      </c>
      <c r="K76" s="53">
        <f t="shared" si="11"/>
        <v>2187000000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729</v>
      </c>
      <c r="H77" s="36">
        <f t="shared" si="8"/>
        <v>1</v>
      </c>
      <c r="I77" s="11">
        <f t="shared" si="9"/>
        <v>2184000000</v>
      </c>
      <c r="J77" s="53">
        <f t="shared" si="10"/>
        <v>0</v>
      </c>
      <c r="K77" s="53">
        <f t="shared" si="11"/>
        <v>2184000000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728</v>
      </c>
      <c r="H78" s="36">
        <f t="shared" si="8"/>
        <v>0</v>
      </c>
      <c r="I78" s="11">
        <f t="shared" si="9"/>
        <v>-2329600000</v>
      </c>
      <c r="J78" s="53">
        <f t="shared" si="10"/>
        <v>-2329600000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727</v>
      </c>
      <c r="H79" s="36">
        <f t="shared" si="8"/>
        <v>0</v>
      </c>
      <c r="I79" s="11">
        <f t="shared" si="9"/>
        <v>-581600000</v>
      </c>
      <c r="J79" s="53">
        <f t="shared" si="10"/>
        <v>-581600000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726</v>
      </c>
      <c r="H80" s="36">
        <f t="shared" si="8"/>
        <v>0</v>
      </c>
      <c r="I80" s="11">
        <f t="shared" si="9"/>
        <v>-35133318</v>
      </c>
      <c r="J80" s="53">
        <f t="shared" si="10"/>
        <v>0</v>
      </c>
      <c r="K80" s="53">
        <f t="shared" si="11"/>
        <v>-35133318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725</v>
      </c>
      <c r="H81" s="36">
        <f t="shared" si="8"/>
        <v>0</v>
      </c>
      <c r="I81" s="11">
        <f t="shared" si="9"/>
        <v>-101500000</v>
      </c>
      <c r="J81" s="53">
        <f t="shared" si="10"/>
        <v>0</v>
      </c>
      <c r="K81" s="53">
        <f t="shared" si="11"/>
        <v>-101500000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724</v>
      </c>
      <c r="H82" s="36">
        <f t="shared" si="8"/>
        <v>0</v>
      </c>
      <c r="I82" s="11">
        <f t="shared" si="9"/>
        <v>-181000000</v>
      </c>
      <c r="J82" s="53">
        <f t="shared" si="10"/>
        <v>0</v>
      </c>
      <c r="K82" s="53">
        <f t="shared" si="11"/>
        <v>-181000000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723</v>
      </c>
      <c r="H83" s="36">
        <f t="shared" si="8"/>
        <v>0</v>
      </c>
      <c r="I83" s="11">
        <f t="shared" si="9"/>
        <v>-144600000</v>
      </c>
      <c r="J83" s="53">
        <f t="shared" si="10"/>
        <v>0</v>
      </c>
      <c r="K83" s="53">
        <f t="shared" si="11"/>
        <v>-144600000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720</v>
      </c>
      <c r="H84" s="36">
        <f t="shared" si="8"/>
        <v>1</v>
      </c>
      <c r="I84" s="11">
        <f t="shared" si="9"/>
        <v>1175708800</v>
      </c>
      <c r="J84" s="53">
        <f t="shared" si="10"/>
        <v>0</v>
      </c>
      <c r="K84" s="53">
        <f t="shared" si="11"/>
        <v>1175708800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716</v>
      </c>
      <c r="H85" s="36">
        <f t="shared" si="8"/>
        <v>1</v>
      </c>
      <c r="I85" s="11">
        <f t="shared" si="9"/>
        <v>1787500000</v>
      </c>
      <c r="J85" s="53">
        <f t="shared" si="10"/>
        <v>0</v>
      </c>
      <c r="K85" s="53">
        <f t="shared" si="11"/>
        <v>1787500000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712</v>
      </c>
      <c r="H86" s="36">
        <f t="shared" si="8"/>
        <v>1</v>
      </c>
      <c r="I86" s="11">
        <f t="shared" si="9"/>
        <v>132459300</v>
      </c>
      <c r="J86" s="53">
        <f t="shared" si="10"/>
        <v>60399450</v>
      </c>
      <c r="K86" s="53">
        <f t="shared" si="11"/>
        <v>72059850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709</v>
      </c>
      <c r="H87" s="36">
        <f t="shared" si="8"/>
        <v>0</v>
      </c>
      <c r="I87" s="11">
        <f t="shared" si="9"/>
        <v>-141800000</v>
      </c>
      <c r="J87" s="53">
        <f t="shared" si="10"/>
        <v>0</v>
      </c>
      <c r="K87" s="53">
        <f t="shared" si="11"/>
        <v>-141800000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708</v>
      </c>
      <c r="H88" s="36">
        <f t="shared" si="8"/>
        <v>0</v>
      </c>
      <c r="I88" s="11">
        <f t="shared" si="9"/>
        <v>-83544000</v>
      </c>
      <c r="J88" s="53">
        <f t="shared" si="10"/>
        <v>-48852000</v>
      </c>
      <c r="K88" s="53">
        <f t="shared" si="11"/>
        <v>-34692000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700</v>
      </c>
      <c r="H89" s="36">
        <f t="shared" si="8"/>
        <v>0</v>
      </c>
      <c r="I89" s="11">
        <f t="shared" si="9"/>
        <v>-2240630000</v>
      </c>
      <c r="J89" s="53">
        <f t="shared" si="10"/>
        <v>0</v>
      </c>
      <c r="K89" s="53">
        <f t="shared" si="11"/>
        <v>-2240630000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699</v>
      </c>
      <c r="H90" s="36">
        <f t="shared" si="8"/>
        <v>0</v>
      </c>
      <c r="I90" s="11">
        <f t="shared" si="9"/>
        <v>-2237429100</v>
      </c>
      <c r="J90" s="53">
        <f t="shared" si="10"/>
        <v>0</v>
      </c>
      <c r="K90" s="53">
        <f t="shared" si="11"/>
        <v>-2237429100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698</v>
      </c>
      <c r="H91" s="36">
        <f t="shared" si="8"/>
        <v>0</v>
      </c>
      <c r="I91" s="11">
        <f t="shared" si="9"/>
        <v>-2234228200</v>
      </c>
      <c r="J91" s="53">
        <f t="shared" si="10"/>
        <v>0</v>
      </c>
      <c r="K91" s="53">
        <f t="shared" si="11"/>
        <v>-2234228200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697</v>
      </c>
      <c r="H92" s="36">
        <f t="shared" si="8"/>
        <v>0</v>
      </c>
      <c r="I92" s="11">
        <f t="shared" si="9"/>
        <v>-2231027300</v>
      </c>
      <c r="J92" s="53">
        <f t="shared" si="10"/>
        <v>0</v>
      </c>
      <c r="K92" s="53">
        <f t="shared" si="11"/>
        <v>-2231027300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696</v>
      </c>
      <c r="H93" s="36">
        <f t="shared" si="8"/>
        <v>0</v>
      </c>
      <c r="I93" s="11">
        <f t="shared" si="9"/>
        <v>-2227826400</v>
      </c>
      <c r="J93" s="53">
        <f t="shared" si="10"/>
        <v>0</v>
      </c>
      <c r="K93" s="53">
        <f t="shared" si="11"/>
        <v>-2227826400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695</v>
      </c>
      <c r="H94" s="36">
        <f t="shared" si="8"/>
        <v>0</v>
      </c>
      <c r="I94" s="11">
        <f t="shared" si="9"/>
        <v>-2224625500</v>
      </c>
      <c r="J94" s="53">
        <f t="shared" si="10"/>
        <v>0</v>
      </c>
      <c r="K94" s="53">
        <f t="shared" si="11"/>
        <v>-2224625500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693</v>
      </c>
      <c r="H95" s="36">
        <f t="shared" si="8"/>
        <v>0</v>
      </c>
      <c r="I95" s="11">
        <f t="shared" si="9"/>
        <v>-829241028</v>
      </c>
      <c r="J95" s="53">
        <f t="shared" si="10"/>
        <v>0</v>
      </c>
      <c r="K95" s="53">
        <f t="shared" si="11"/>
        <v>-829241028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683</v>
      </c>
      <c r="H96" s="36">
        <f t="shared" si="8"/>
        <v>0</v>
      </c>
      <c r="I96" s="11">
        <f t="shared" si="9"/>
        <v>-136600000</v>
      </c>
      <c r="J96" s="53">
        <f t="shared" si="10"/>
        <v>0</v>
      </c>
      <c r="K96" s="53">
        <f t="shared" si="11"/>
        <v>-136600000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682</v>
      </c>
      <c r="H97" s="36">
        <f t="shared" si="8"/>
        <v>1</v>
      </c>
      <c r="I97" s="11">
        <f t="shared" si="9"/>
        <v>108658998</v>
      </c>
      <c r="J97" s="53">
        <f t="shared" si="10"/>
        <v>46938606</v>
      </c>
      <c r="K97" s="53">
        <f t="shared" si="11"/>
        <v>61720392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677</v>
      </c>
      <c r="H98" s="36">
        <f t="shared" si="8"/>
        <v>1</v>
      </c>
      <c r="I98" s="11">
        <f t="shared" si="9"/>
        <v>77312768</v>
      </c>
      <c r="J98" s="53">
        <f t="shared" si="10"/>
        <v>0</v>
      </c>
      <c r="K98" s="53">
        <f t="shared" si="11"/>
        <v>77312768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674</v>
      </c>
      <c r="H99" s="36">
        <f t="shared" si="8"/>
        <v>0</v>
      </c>
      <c r="I99" s="11">
        <f t="shared" si="9"/>
        <v>-893050000</v>
      </c>
      <c r="J99" s="53">
        <f t="shared" si="10"/>
        <v>0</v>
      </c>
      <c r="K99" s="53">
        <f t="shared" si="11"/>
        <v>-893050000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669</v>
      </c>
      <c r="H100" s="36">
        <f t="shared" si="8"/>
        <v>1</v>
      </c>
      <c r="I100" s="11">
        <f t="shared" si="9"/>
        <v>885100000</v>
      </c>
      <c r="J100" s="53">
        <f t="shared" si="10"/>
        <v>0</v>
      </c>
      <c r="K100" s="53">
        <f t="shared" si="11"/>
        <v>885100000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652</v>
      </c>
      <c r="H101" s="36">
        <f t="shared" si="8"/>
        <v>1</v>
      </c>
      <c r="I101" s="11">
        <f t="shared" si="9"/>
        <v>43516095</v>
      </c>
      <c r="J101" s="53">
        <f t="shared" si="10"/>
        <v>43516095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649</v>
      </c>
      <c r="H102" s="36">
        <f t="shared" si="8"/>
        <v>1</v>
      </c>
      <c r="I102" s="11">
        <f t="shared" si="9"/>
        <v>1944000000</v>
      </c>
      <c r="J102" s="53">
        <f t="shared" si="10"/>
        <v>0</v>
      </c>
      <c r="K102" s="53">
        <f t="shared" si="11"/>
        <v>1944000000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642</v>
      </c>
      <c r="H103" s="36">
        <f t="shared" si="8"/>
        <v>0</v>
      </c>
      <c r="I103" s="11">
        <f t="shared" si="9"/>
        <v>-642000000</v>
      </c>
      <c r="J103" s="53">
        <f t="shared" si="10"/>
        <v>-642000000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632</v>
      </c>
      <c r="H104" s="36">
        <f t="shared" si="8"/>
        <v>1</v>
      </c>
      <c r="I104" s="11">
        <f t="shared" si="9"/>
        <v>1893000000</v>
      </c>
      <c r="J104" s="53">
        <f t="shared" si="10"/>
        <v>1893000000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631</v>
      </c>
      <c r="H105" s="36">
        <f t="shared" si="8"/>
        <v>1</v>
      </c>
      <c r="I105" s="11">
        <f t="shared" si="9"/>
        <v>705600000</v>
      </c>
      <c r="J105" s="53">
        <f t="shared" si="10"/>
        <v>705600000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631</v>
      </c>
      <c r="H106" s="36">
        <f t="shared" si="8"/>
        <v>0</v>
      </c>
      <c r="I106" s="11">
        <f t="shared" si="9"/>
        <v>-1893000000</v>
      </c>
      <c r="J106" s="53">
        <f t="shared" si="10"/>
        <v>0</v>
      </c>
      <c r="K106" s="53">
        <f t="shared" si="11"/>
        <v>-1893000000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622</v>
      </c>
      <c r="H107" s="36">
        <f t="shared" si="8"/>
        <v>1</v>
      </c>
      <c r="I107" s="11">
        <f t="shared" si="9"/>
        <v>56196774</v>
      </c>
      <c r="J107" s="53">
        <f t="shared" si="10"/>
        <v>46646415</v>
      </c>
      <c r="K107" s="53">
        <f t="shared" si="11"/>
        <v>9550359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620</v>
      </c>
      <c r="H108" s="36">
        <f t="shared" si="8"/>
        <v>0</v>
      </c>
      <c r="I108" s="11">
        <f t="shared" si="9"/>
        <v>-1054434000</v>
      </c>
      <c r="J108" s="53">
        <f t="shared" si="10"/>
        <v>0</v>
      </c>
      <c r="K108" s="53">
        <f t="shared" si="11"/>
        <v>-1054434000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616</v>
      </c>
      <c r="H109" s="36">
        <f t="shared" si="8"/>
        <v>0</v>
      </c>
      <c r="I109" s="11">
        <f t="shared" si="9"/>
        <v>-616308000</v>
      </c>
      <c r="J109" s="53">
        <f t="shared" si="10"/>
        <v>0</v>
      </c>
      <c r="K109" s="53">
        <f t="shared" si="11"/>
        <v>-616308000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613</v>
      </c>
      <c r="H110" s="36">
        <f t="shared" si="8"/>
        <v>1</v>
      </c>
      <c r="I110" s="11">
        <f t="shared" si="9"/>
        <v>12240000000</v>
      </c>
      <c r="J110" s="53">
        <f t="shared" si="10"/>
        <v>0</v>
      </c>
      <c r="K110" s="53">
        <f t="shared" si="11"/>
        <v>12240000000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593</v>
      </c>
      <c r="H111" s="36">
        <f t="shared" si="8"/>
        <v>1</v>
      </c>
      <c r="I111" s="11">
        <f t="shared" si="9"/>
        <v>103409376</v>
      </c>
      <c r="J111" s="53">
        <f t="shared" si="10"/>
        <v>51718896</v>
      </c>
      <c r="K111" s="53">
        <f t="shared" si="11"/>
        <v>51690480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577</v>
      </c>
      <c r="H112" s="36">
        <f t="shared" si="8"/>
        <v>0</v>
      </c>
      <c r="I112" s="11">
        <f t="shared" si="9"/>
        <v>-16386800000</v>
      </c>
      <c r="J112" s="53">
        <f t="shared" si="10"/>
        <v>0</v>
      </c>
      <c r="K112" s="53">
        <f t="shared" si="11"/>
        <v>-16386800000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562</v>
      </c>
      <c r="H113" s="36">
        <f t="shared" si="8"/>
        <v>1</v>
      </c>
      <c r="I113" s="11">
        <f t="shared" si="9"/>
        <v>91465440</v>
      </c>
      <c r="J113" s="53">
        <f t="shared" si="10"/>
        <v>68728671</v>
      </c>
      <c r="K113" s="53">
        <f t="shared" si="11"/>
        <v>22736769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562</v>
      </c>
      <c r="H114" s="36">
        <f t="shared" si="8"/>
        <v>0</v>
      </c>
      <c r="I114" s="11">
        <f t="shared" si="9"/>
        <v>-3203400</v>
      </c>
      <c r="J114" s="53">
        <f t="shared" si="10"/>
        <v>-1405000</v>
      </c>
      <c r="K114" s="53">
        <f t="shared" si="11"/>
        <v>-1798400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549</v>
      </c>
      <c r="H115" s="36">
        <f t="shared" si="8"/>
        <v>0</v>
      </c>
      <c r="I115" s="11">
        <f t="shared" si="9"/>
        <v>0</v>
      </c>
      <c r="J115" s="53">
        <f t="shared" si="10"/>
        <v>274500000</v>
      </c>
      <c r="K115" s="53">
        <f t="shared" si="11"/>
        <v>-274500000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541</v>
      </c>
      <c r="H116" s="36">
        <f t="shared" si="8"/>
        <v>0</v>
      </c>
      <c r="I116" s="11">
        <f t="shared" si="9"/>
        <v>-86560000</v>
      </c>
      <c r="J116" s="53">
        <f t="shared" si="10"/>
        <v>0</v>
      </c>
      <c r="K116" s="53">
        <f t="shared" si="11"/>
        <v>-86560000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532</v>
      </c>
      <c r="H117" s="36">
        <f t="shared" si="8"/>
        <v>1</v>
      </c>
      <c r="I117" s="11">
        <f t="shared" si="9"/>
        <v>785880</v>
      </c>
      <c r="J117" s="53">
        <f t="shared" si="10"/>
        <v>56785671</v>
      </c>
      <c r="K117" s="53">
        <f t="shared" si="11"/>
        <v>-55999791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510</v>
      </c>
      <c r="H118" s="36">
        <f t="shared" si="8"/>
        <v>1</v>
      </c>
      <c r="I118" s="11">
        <f t="shared" si="9"/>
        <v>20054345500</v>
      </c>
      <c r="J118" s="53">
        <f t="shared" si="10"/>
        <v>0</v>
      </c>
      <c r="K118" s="53">
        <f t="shared" si="11"/>
        <v>20054345500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501</v>
      </c>
      <c r="H119" s="36">
        <f t="shared" si="8"/>
        <v>1</v>
      </c>
      <c r="I119" s="11">
        <f t="shared" si="9"/>
        <v>47760500</v>
      </c>
      <c r="J119" s="53">
        <f t="shared" si="10"/>
        <v>55027000</v>
      </c>
      <c r="K119" s="53">
        <f t="shared" si="11"/>
        <v>-7266500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497</v>
      </c>
      <c r="H120" s="11">
        <f t="shared" si="8"/>
        <v>1</v>
      </c>
      <c r="I120" s="11">
        <f t="shared" ref="I120:I266" si="13">B120*(G120-H120)</f>
        <v>992000000</v>
      </c>
      <c r="J120" s="11">
        <f t="shared" si="10"/>
        <v>0</v>
      </c>
      <c r="K120" s="11">
        <f t="shared" si="11"/>
        <v>992000000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471</v>
      </c>
      <c r="H121" s="11">
        <f t="shared" si="8"/>
        <v>1</v>
      </c>
      <c r="I121" s="11">
        <f t="shared" si="13"/>
        <v>1222000000</v>
      </c>
      <c r="J121" s="11">
        <f t="shared" si="10"/>
        <v>0</v>
      </c>
      <c r="K121" s="11">
        <f t="shared" si="11"/>
        <v>1222000000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470</v>
      </c>
      <c r="H122" s="11">
        <f t="shared" si="8"/>
        <v>1</v>
      </c>
      <c r="I122" s="11">
        <f t="shared" si="13"/>
        <v>180354419</v>
      </c>
      <c r="J122" s="11">
        <f t="shared" si="10"/>
        <v>52015852</v>
      </c>
      <c r="K122" s="11">
        <f t="shared" si="11"/>
        <v>128338567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469</v>
      </c>
      <c r="H123" s="11">
        <f t="shared" si="8"/>
        <v>0</v>
      </c>
      <c r="I123" s="11">
        <f t="shared" si="13"/>
        <v>0</v>
      </c>
      <c r="J123" s="11">
        <f t="shared" si="10"/>
        <v>375200000</v>
      </c>
      <c r="K123" s="11">
        <f t="shared" si="11"/>
        <v>-375200000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455</v>
      </c>
      <c r="H124" s="11">
        <f t="shared" si="8"/>
        <v>0</v>
      </c>
      <c r="I124" s="11">
        <f t="shared" si="13"/>
        <v>-1365000000</v>
      </c>
      <c r="J124" s="11">
        <f t="shared" si="10"/>
        <v>0</v>
      </c>
      <c r="K124" s="11">
        <f t="shared" si="11"/>
        <v>-1365000000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440</v>
      </c>
      <c r="H125" s="11">
        <f t="shared" si="8"/>
        <v>1</v>
      </c>
      <c r="I125" s="11">
        <f t="shared" si="13"/>
        <v>175911690</v>
      </c>
      <c r="J125" s="11">
        <f t="shared" si="10"/>
        <v>52186125</v>
      </c>
      <c r="K125" s="11">
        <f t="shared" si="11"/>
        <v>123725565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440</v>
      </c>
      <c r="H126" s="11">
        <f t="shared" si="8"/>
        <v>1</v>
      </c>
      <c r="I126" s="11">
        <f t="shared" si="13"/>
        <v>18438000000</v>
      </c>
      <c r="J126" s="11">
        <f t="shared" si="10"/>
        <v>0</v>
      </c>
      <c r="K126" s="11">
        <f t="shared" si="11"/>
        <v>18438000000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415</v>
      </c>
      <c r="H127" s="11">
        <f t="shared" si="8"/>
        <v>0</v>
      </c>
      <c r="I127" s="11">
        <f t="shared" si="13"/>
        <v>-2075000</v>
      </c>
      <c r="J127" s="11">
        <f t="shared" si="10"/>
        <v>0</v>
      </c>
      <c r="K127" s="11">
        <f t="shared" si="11"/>
        <v>-2075000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409</v>
      </c>
      <c r="H128" s="11">
        <f t="shared" si="8"/>
        <v>1</v>
      </c>
      <c r="I128" s="11">
        <f t="shared" si="13"/>
        <v>314720592</v>
      </c>
      <c r="J128" s="11">
        <f t="shared" si="10"/>
        <v>49244376</v>
      </c>
      <c r="K128" s="11">
        <f t="shared" si="11"/>
        <v>265476216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406</v>
      </c>
      <c r="H129" s="11">
        <f t="shared" si="8"/>
        <v>1</v>
      </c>
      <c r="I129" s="11">
        <f t="shared" si="13"/>
        <v>1012500000</v>
      </c>
      <c r="J129" s="11">
        <f t="shared" si="10"/>
        <v>0</v>
      </c>
      <c r="K129" s="11">
        <f t="shared" si="11"/>
        <v>1012500000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392</v>
      </c>
      <c r="H130" s="11">
        <f t="shared" si="8"/>
        <v>0</v>
      </c>
      <c r="I130" s="11">
        <f t="shared" si="13"/>
        <v>-392000000</v>
      </c>
      <c r="J130" s="11">
        <f t="shared" si="10"/>
        <v>-392000000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387</v>
      </c>
      <c r="H131" s="11">
        <f t="shared" si="8"/>
        <v>0</v>
      </c>
      <c r="I131" s="11">
        <f t="shared" si="13"/>
        <v>-19350000000</v>
      </c>
      <c r="J131" s="11">
        <f t="shared" si="10"/>
        <v>0</v>
      </c>
      <c r="K131" s="11">
        <f t="shared" si="11"/>
        <v>-19350000000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379</v>
      </c>
      <c r="H132" s="11">
        <f t="shared" ref="H132:H266" si="15">IF(B132&gt;0,1,0)</f>
        <v>1</v>
      </c>
      <c r="I132" s="11">
        <f t="shared" si="13"/>
        <v>232200486</v>
      </c>
      <c r="J132" s="11">
        <f t="shared" ref="J132:J206" si="16">C132*(G132-H132)</f>
        <v>40057038</v>
      </c>
      <c r="K132" s="11">
        <f t="shared" ref="K132:K266" si="17">D132*(G132-H132)</f>
        <v>192143448</v>
      </c>
    </row>
    <row r="133" spans="1:13" x14ac:dyDescent="0.25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375</v>
      </c>
      <c r="H133" s="11">
        <f t="shared" si="15"/>
        <v>0</v>
      </c>
      <c r="I133" s="11">
        <f t="shared" si="13"/>
        <v>-454012500</v>
      </c>
      <c r="J133" s="11">
        <f t="shared" si="16"/>
        <v>0</v>
      </c>
      <c r="K133" s="11">
        <f t="shared" si="17"/>
        <v>-454012500</v>
      </c>
    </row>
    <row r="134" spans="1:13" x14ac:dyDescent="0.25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366</v>
      </c>
      <c r="H134" s="11">
        <f t="shared" si="15"/>
        <v>0</v>
      </c>
      <c r="I134" s="11">
        <f t="shared" si="13"/>
        <v>-23790000</v>
      </c>
      <c r="J134" s="11">
        <f t="shared" si="16"/>
        <v>0</v>
      </c>
      <c r="K134" s="11">
        <f t="shared" si="17"/>
        <v>-23790000</v>
      </c>
    </row>
    <row r="135" spans="1:13" x14ac:dyDescent="0.25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366</v>
      </c>
      <c r="H135" s="11">
        <f t="shared" si="15"/>
        <v>0</v>
      </c>
      <c r="I135" s="11">
        <f t="shared" si="13"/>
        <v>-11821800</v>
      </c>
      <c r="J135" s="11">
        <f t="shared" si="16"/>
        <v>0</v>
      </c>
      <c r="K135" s="11">
        <f t="shared" si="17"/>
        <v>-11821800</v>
      </c>
    </row>
    <row r="136" spans="1:13" x14ac:dyDescent="0.25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358</v>
      </c>
      <c r="H136" s="11">
        <f t="shared" si="15"/>
        <v>0</v>
      </c>
      <c r="I136" s="11">
        <f t="shared" si="13"/>
        <v>-358000000</v>
      </c>
      <c r="J136" s="11">
        <f t="shared" si="16"/>
        <v>-358000000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349</v>
      </c>
      <c r="H137" s="11">
        <f t="shared" si="15"/>
        <v>1</v>
      </c>
      <c r="I137" s="11">
        <f t="shared" si="13"/>
        <v>101223804</v>
      </c>
      <c r="J137" s="11">
        <f t="shared" si="16"/>
        <v>33880932</v>
      </c>
      <c r="K137" s="11">
        <f t="shared" si="17"/>
        <v>67342872</v>
      </c>
    </row>
    <row r="138" spans="1:13" x14ac:dyDescent="0.25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332</v>
      </c>
      <c r="H138" s="11">
        <f t="shared" si="15"/>
        <v>0</v>
      </c>
      <c r="I138" s="11">
        <f t="shared" si="13"/>
        <v>-332166000</v>
      </c>
      <c r="J138" s="11">
        <f t="shared" si="16"/>
        <v>-332166000</v>
      </c>
      <c r="K138" s="11">
        <f t="shared" si="17"/>
        <v>0</v>
      </c>
    </row>
    <row r="139" spans="1:13" x14ac:dyDescent="0.25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320</v>
      </c>
      <c r="H139" s="11">
        <f t="shared" si="15"/>
        <v>1</v>
      </c>
      <c r="I139" s="11">
        <f t="shared" si="13"/>
        <v>90034560</v>
      </c>
      <c r="J139" s="11">
        <f t="shared" si="16"/>
        <v>28329433</v>
      </c>
      <c r="K139" s="11">
        <f t="shared" si="17"/>
        <v>61705127</v>
      </c>
    </row>
    <row r="140" spans="1:13" x14ac:dyDescent="0.25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317</v>
      </c>
      <c r="H140" s="11">
        <f t="shared" si="15"/>
        <v>1</v>
      </c>
      <c r="I140" s="11">
        <f t="shared" si="13"/>
        <v>474000000</v>
      </c>
      <c r="J140" s="11">
        <f t="shared" si="16"/>
        <v>0</v>
      </c>
      <c r="K140" s="11">
        <f t="shared" si="17"/>
        <v>474000000</v>
      </c>
    </row>
    <row r="141" spans="1:13" x14ac:dyDescent="0.25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304</v>
      </c>
      <c r="H141" s="11">
        <f t="shared" si="15"/>
        <v>0</v>
      </c>
      <c r="I141" s="11">
        <f t="shared" si="13"/>
        <v>0</v>
      </c>
      <c r="J141" s="11">
        <f t="shared" si="16"/>
        <v>-304000000</v>
      </c>
      <c r="K141" s="11">
        <f t="shared" si="17"/>
        <v>304000000</v>
      </c>
    </row>
    <row r="142" spans="1:13" x14ac:dyDescent="0.25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290</v>
      </c>
      <c r="H142" s="11">
        <f t="shared" si="15"/>
        <v>1</v>
      </c>
      <c r="I142" s="11">
        <f t="shared" si="13"/>
        <v>84068077</v>
      </c>
      <c r="J142" s="11">
        <f t="shared" si="16"/>
        <v>23415358</v>
      </c>
      <c r="K142" s="11">
        <f t="shared" si="17"/>
        <v>60652719</v>
      </c>
    </row>
    <row r="143" spans="1:13" x14ac:dyDescent="0.25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270</v>
      </c>
      <c r="H143" s="11">
        <f t="shared" si="15"/>
        <v>0</v>
      </c>
      <c r="I143" s="11">
        <f t="shared" si="13"/>
        <v>0</v>
      </c>
      <c r="J143" s="11">
        <f t="shared" si="16"/>
        <v>-270000000</v>
      </c>
      <c r="K143" s="11">
        <f t="shared" si="17"/>
        <v>270000000</v>
      </c>
      <c r="M143" t="s">
        <v>25</v>
      </c>
    </row>
    <row r="144" spans="1:13" x14ac:dyDescent="0.25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260</v>
      </c>
      <c r="H144" s="11">
        <f t="shared" si="15"/>
        <v>1</v>
      </c>
      <c r="I144" s="11">
        <f t="shared" si="13"/>
        <v>76366668</v>
      </c>
      <c r="J144" s="11">
        <f t="shared" si="16"/>
        <v>19336163</v>
      </c>
      <c r="K144" s="11">
        <f t="shared" si="17"/>
        <v>57030505</v>
      </c>
    </row>
    <row r="145" spans="1:11" x14ac:dyDescent="0.25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245</v>
      </c>
      <c r="H145" s="11">
        <f t="shared" si="15"/>
        <v>0</v>
      </c>
      <c r="I145" s="11">
        <f t="shared" si="13"/>
        <v>-2450000</v>
      </c>
      <c r="J145" s="11">
        <f t="shared" si="16"/>
        <v>-1225000</v>
      </c>
      <c r="K145" s="11">
        <f t="shared" si="17"/>
        <v>-1225000</v>
      </c>
    </row>
    <row r="146" spans="1:11" x14ac:dyDescent="0.25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240</v>
      </c>
      <c r="H146" s="11">
        <f t="shared" si="15"/>
        <v>0</v>
      </c>
      <c r="I146" s="11">
        <f t="shared" si="13"/>
        <v>-240120000</v>
      </c>
      <c r="J146" s="11">
        <f t="shared" si="16"/>
        <v>-240120000</v>
      </c>
      <c r="K146" s="11">
        <f t="shared" si="17"/>
        <v>0</v>
      </c>
    </row>
    <row r="147" spans="1:11" x14ac:dyDescent="0.25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234</v>
      </c>
      <c r="H147" s="11">
        <f t="shared" si="15"/>
        <v>0</v>
      </c>
      <c r="I147" s="11">
        <f t="shared" si="13"/>
        <v>-6318000000</v>
      </c>
      <c r="J147" s="11">
        <f t="shared" si="16"/>
        <v>0</v>
      </c>
      <c r="K147" s="11">
        <f t="shared" si="17"/>
        <v>-6318000000</v>
      </c>
    </row>
    <row r="148" spans="1:11" x14ac:dyDescent="0.25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231</v>
      </c>
      <c r="H148" s="11">
        <f t="shared" si="15"/>
        <v>1</v>
      </c>
      <c r="I148" s="11">
        <f t="shared" si="13"/>
        <v>58060280</v>
      </c>
      <c r="J148" s="11">
        <f t="shared" si="16"/>
        <v>15067300</v>
      </c>
      <c r="K148" s="11">
        <f t="shared" si="17"/>
        <v>42992980</v>
      </c>
    </row>
    <row r="149" spans="1:11" x14ac:dyDescent="0.25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223</v>
      </c>
      <c r="H149" s="11">
        <f t="shared" si="15"/>
        <v>1</v>
      </c>
      <c r="I149" s="11">
        <f t="shared" si="13"/>
        <v>11632800000</v>
      </c>
      <c r="J149" s="11">
        <f t="shared" si="16"/>
        <v>0</v>
      </c>
      <c r="K149" s="11">
        <f t="shared" si="17"/>
        <v>11632800000</v>
      </c>
    </row>
    <row r="150" spans="1:11" x14ac:dyDescent="0.25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216</v>
      </c>
      <c r="H150" s="11">
        <f t="shared" si="15"/>
        <v>0</v>
      </c>
      <c r="I150" s="11">
        <f t="shared" si="13"/>
        <v>-11232000000</v>
      </c>
      <c r="J150" s="11">
        <f t="shared" si="16"/>
        <v>0</v>
      </c>
      <c r="K150" s="11">
        <f t="shared" si="17"/>
        <v>-11232000000</v>
      </c>
    </row>
    <row r="151" spans="1:11" x14ac:dyDescent="0.25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211</v>
      </c>
      <c r="H151" s="99">
        <f t="shared" si="15"/>
        <v>0</v>
      </c>
      <c r="I151" s="99">
        <f t="shared" si="13"/>
        <v>-1688000000</v>
      </c>
      <c r="J151" s="99">
        <f t="shared" si="16"/>
        <v>-1428919641</v>
      </c>
      <c r="K151" s="11">
        <f t="shared" si="17"/>
        <v>-259080359</v>
      </c>
    </row>
    <row r="152" spans="1:11" x14ac:dyDescent="0.25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211</v>
      </c>
      <c r="H152" s="99">
        <f t="shared" si="15"/>
        <v>0</v>
      </c>
      <c r="I152" s="99">
        <f t="shared" si="13"/>
        <v>-6589530</v>
      </c>
      <c r="J152" s="99">
        <f t="shared" si="16"/>
        <v>0</v>
      </c>
      <c r="K152" s="99">
        <f t="shared" si="17"/>
        <v>-6589530</v>
      </c>
    </row>
    <row r="153" spans="1:11" x14ac:dyDescent="0.25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200</v>
      </c>
      <c r="H153" s="99">
        <f t="shared" si="15"/>
        <v>1</v>
      </c>
      <c r="I153" s="99">
        <f t="shared" si="13"/>
        <v>26882313</v>
      </c>
      <c r="J153" s="99">
        <f t="shared" si="16"/>
        <v>8184870</v>
      </c>
      <c r="K153" s="99">
        <f t="shared" si="17"/>
        <v>18697443</v>
      </c>
    </row>
    <row r="154" spans="1:11" x14ac:dyDescent="0.25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197</v>
      </c>
      <c r="H154" s="99">
        <f t="shared" si="15"/>
        <v>1</v>
      </c>
      <c r="I154" s="99">
        <f t="shared" si="13"/>
        <v>1337520072</v>
      </c>
      <c r="J154" s="99">
        <f t="shared" si="16"/>
        <v>1337520072</v>
      </c>
      <c r="K154" s="99">
        <f t="shared" si="17"/>
        <v>0</v>
      </c>
    </row>
    <row r="155" spans="1:11" x14ac:dyDescent="0.25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192</v>
      </c>
      <c r="H155" s="99">
        <f t="shared" si="15"/>
        <v>0</v>
      </c>
      <c r="I155" s="99">
        <f t="shared" si="13"/>
        <v>-38400000</v>
      </c>
      <c r="J155" s="99">
        <f t="shared" si="16"/>
        <v>0</v>
      </c>
      <c r="K155" s="99">
        <f t="shared" si="17"/>
        <v>-38400000</v>
      </c>
    </row>
    <row r="156" spans="1:11" x14ac:dyDescent="0.25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192</v>
      </c>
      <c r="H156" s="99">
        <f t="shared" si="15"/>
        <v>0</v>
      </c>
      <c r="I156" s="99">
        <f t="shared" si="13"/>
        <v>-47585280</v>
      </c>
      <c r="J156" s="99">
        <f t="shared" si="16"/>
        <v>0</v>
      </c>
      <c r="K156" s="99">
        <f t="shared" si="17"/>
        <v>-47585280</v>
      </c>
    </row>
    <row r="157" spans="1:11" x14ac:dyDescent="0.25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191</v>
      </c>
      <c r="H157" s="99">
        <f t="shared" si="15"/>
        <v>0</v>
      </c>
      <c r="I157" s="99">
        <f t="shared" si="13"/>
        <v>-31006940</v>
      </c>
      <c r="J157" s="99">
        <f t="shared" si="16"/>
        <v>0</v>
      </c>
      <c r="K157" s="99">
        <f t="shared" si="17"/>
        <v>-31006940</v>
      </c>
    </row>
    <row r="158" spans="1:11" x14ac:dyDescent="0.25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191</v>
      </c>
      <c r="H158" s="99">
        <f t="shared" si="15"/>
        <v>0</v>
      </c>
      <c r="I158" s="99">
        <f t="shared" si="13"/>
        <v>-573171900</v>
      </c>
      <c r="J158" s="99">
        <f t="shared" si="16"/>
        <v>0</v>
      </c>
      <c r="K158" s="99">
        <f t="shared" si="17"/>
        <v>-573171900</v>
      </c>
    </row>
    <row r="159" spans="1:11" x14ac:dyDescent="0.25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189</v>
      </c>
      <c r="H159" s="99">
        <f t="shared" si="15"/>
        <v>0</v>
      </c>
      <c r="I159" s="99">
        <f t="shared" si="13"/>
        <v>-189094500</v>
      </c>
      <c r="J159" s="99">
        <f t="shared" si="16"/>
        <v>0</v>
      </c>
      <c r="K159" s="99">
        <f t="shared" si="17"/>
        <v>-189094500</v>
      </c>
    </row>
    <row r="160" spans="1:11" x14ac:dyDescent="0.25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185</v>
      </c>
      <c r="H160" s="99">
        <f t="shared" si="15"/>
        <v>0</v>
      </c>
      <c r="I160" s="99">
        <f t="shared" si="13"/>
        <v>-18500000</v>
      </c>
      <c r="J160" s="99">
        <f t="shared" si="16"/>
        <v>0</v>
      </c>
      <c r="K160" s="99">
        <f t="shared" si="17"/>
        <v>-18500000</v>
      </c>
    </row>
    <row r="161" spans="1:13" x14ac:dyDescent="0.25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184</v>
      </c>
      <c r="H161" s="99">
        <f t="shared" si="15"/>
        <v>0</v>
      </c>
      <c r="I161" s="99">
        <f t="shared" si="13"/>
        <v>-368000000</v>
      </c>
      <c r="J161" s="99">
        <f t="shared" si="16"/>
        <v>0</v>
      </c>
      <c r="K161" s="99">
        <f t="shared" si="17"/>
        <v>-368000000</v>
      </c>
    </row>
    <row r="162" spans="1:13" x14ac:dyDescent="0.25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184</v>
      </c>
      <c r="H162" s="99">
        <f t="shared" si="15"/>
        <v>0</v>
      </c>
      <c r="I162" s="99">
        <f t="shared" si="13"/>
        <v>-184092000</v>
      </c>
      <c r="J162" s="99">
        <f t="shared" si="16"/>
        <v>0</v>
      </c>
      <c r="K162" s="99">
        <f t="shared" si="17"/>
        <v>-184092000</v>
      </c>
    </row>
    <row r="163" spans="1:13" x14ac:dyDescent="0.25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181</v>
      </c>
      <c r="H163" s="99">
        <f t="shared" si="15"/>
        <v>0</v>
      </c>
      <c r="I163" s="99">
        <f t="shared" si="13"/>
        <v>-905000</v>
      </c>
      <c r="J163" s="99">
        <f t="shared" si="16"/>
        <v>0</v>
      </c>
      <c r="K163" s="99">
        <f t="shared" si="17"/>
        <v>-905000</v>
      </c>
    </row>
    <row r="164" spans="1:13" x14ac:dyDescent="0.25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171</v>
      </c>
      <c r="H164" s="99">
        <f t="shared" si="15"/>
        <v>1</v>
      </c>
      <c r="I164" s="99">
        <f t="shared" si="13"/>
        <v>510000000</v>
      </c>
      <c r="J164" s="99">
        <f t="shared" si="16"/>
        <v>0</v>
      </c>
      <c r="K164" s="99">
        <f t="shared" si="17"/>
        <v>510000000</v>
      </c>
    </row>
    <row r="165" spans="1:13" x14ac:dyDescent="0.25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170</v>
      </c>
      <c r="H165" s="99">
        <f t="shared" si="15"/>
        <v>1</v>
      </c>
      <c r="I165" s="99">
        <f t="shared" si="13"/>
        <v>507000000</v>
      </c>
      <c r="J165" s="99">
        <f t="shared" si="16"/>
        <v>0</v>
      </c>
      <c r="K165" s="99">
        <f t="shared" si="17"/>
        <v>507000000</v>
      </c>
    </row>
    <row r="166" spans="1:13" x14ac:dyDescent="0.25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169</v>
      </c>
      <c r="H166" s="99">
        <f t="shared" si="15"/>
        <v>1</v>
      </c>
      <c r="I166" s="99">
        <f t="shared" si="13"/>
        <v>3412752</v>
      </c>
      <c r="J166" s="99">
        <f t="shared" si="16"/>
        <v>10053456</v>
      </c>
      <c r="K166" s="99">
        <f t="shared" si="17"/>
        <v>-6640704</v>
      </c>
    </row>
    <row r="167" spans="1:13" x14ac:dyDescent="0.25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164</v>
      </c>
      <c r="H167" s="99">
        <f t="shared" si="15"/>
        <v>0</v>
      </c>
      <c r="I167" s="99">
        <f t="shared" si="13"/>
        <v>-492147600</v>
      </c>
      <c r="J167" s="99">
        <f t="shared" si="16"/>
        <v>0</v>
      </c>
      <c r="K167" s="99">
        <f t="shared" si="17"/>
        <v>-492147600</v>
      </c>
    </row>
    <row r="168" spans="1:13" x14ac:dyDescent="0.25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146</v>
      </c>
      <c r="H168" s="99">
        <f t="shared" si="15"/>
        <v>0</v>
      </c>
      <c r="I168" s="99">
        <f t="shared" si="13"/>
        <v>-438131400</v>
      </c>
      <c r="J168" s="99">
        <f t="shared" si="16"/>
        <v>0</v>
      </c>
      <c r="K168" s="99">
        <f t="shared" si="17"/>
        <v>-438131400</v>
      </c>
      <c r="M168" t="s">
        <v>25</v>
      </c>
    </row>
    <row r="169" spans="1:13" x14ac:dyDescent="0.25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138</v>
      </c>
      <c r="H169" s="99">
        <f t="shared" si="15"/>
        <v>1</v>
      </c>
      <c r="I169" s="99">
        <f t="shared" si="13"/>
        <v>2973585</v>
      </c>
      <c r="J169" s="99">
        <f t="shared" si="16"/>
        <v>9386555</v>
      </c>
      <c r="K169" s="99">
        <f t="shared" si="17"/>
        <v>-6412970</v>
      </c>
    </row>
    <row r="170" spans="1:13" x14ac:dyDescent="0.25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114</v>
      </c>
      <c r="H170" s="99">
        <f t="shared" si="15"/>
        <v>1</v>
      </c>
      <c r="I170" s="99">
        <f t="shared" si="13"/>
        <v>565000000</v>
      </c>
      <c r="J170" s="99">
        <f t="shared" si="16"/>
        <v>0</v>
      </c>
      <c r="K170" s="99">
        <f t="shared" si="17"/>
        <v>565000000</v>
      </c>
    </row>
    <row r="171" spans="1:13" x14ac:dyDescent="0.25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113</v>
      </c>
      <c r="H171" s="99">
        <f t="shared" si="15"/>
        <v>0</v>
      </c>
      <c r="I171" s="99">
        <f t="shared" si="13"/>
        <v>-565000000</v>
      </c>
      <c r="J171" s="99">
        <f t="shared" si="16"/>
        <v>0</v>
      </c>
      <c r="K171" s="99">
        <f t="shared" si="17"/>
        <v>-565000000</v>
      </c>
    </row>
    <row r="172" spans="1:13" x14ac:dyDescent="0.25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107</v>
      </c>
      <c r="H172" s="99">
        <f t="shared" si="15"/>
        <v>1</v>
      </c>
      <c r="I172" s="99">
        <f t="shared" si="13"/>
        <v>52576</v>
      </c>
      <c r="J172" s="99">
        <f t="shared" si="16"/>
        <v>6644186</v>
      </c>
      <c r="K172" s="99">
        <f t="shared" si="17"/>
        <v>-6591610</v>
      </c>
    </row>
    <row r="173" spans="1:13" x14ac:dyDescent="0.25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106</v>
      </c>
      <c r="H173" s="99">
        <f t="shared" si="15"/>
        <v>1</v>
      </c>
      <c r="I173" s="99">
        <f t="shared" si="13"/>
        <v>82425000</v>
      </c>
      <c r="J173" s="99">
        <f t="shared" si="16"/>
        <v>0</v>
      </c>
      <c r="K173" s="99">
        <f t="shared" si="17"/>
        <v>82425000</v>
      </c>
    </row>
    <row r="174" spans="1:13" x14ac:dyDescent="0.25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95</v>
      </c>
      <c r="H174" s="99">
        <f t="shared" si="15"/>
        <v>0</v>
      </c>
      <c r="I174" s="99">
        <f t="shared" si="13"/>
        <v>-3040000</v>
      </c>
      <c r="J174" s="99">
        <f t="shared" si="16"/>
        <v>0</v>
      </c>
      <c r="K174" s="99">
        <f t="shared" si="17"/>
        <v>-3040000</v>
      </c>
    </row>
    <row r="175" spans="1:13" x14ac:dyDescent="0.25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93</v>
      </c>
      <c r="H175" s="99">
        <f t="shared" si="15"/>
        <v>0</v>
      </c>
      <c r="I175" s="99">
        <f t="shared" si="13"/>
        <v>-69750000</v>
      </c>
      <c r="J175" s="99">
        <f t="shared" si="16"/>
        <v>0</v>
      </c>
      <c r="K175" s="99">
        <f t="shared" si="17"/>
        <v>-69750000</v>
      </c>
    </row>
    <row r="176" spans="1:13" x14ac:dyDescent="0.25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84</v>
      </c>
      <c r="H176" s="99">
        <f t="shared" si="15"/>
        <v>0</v>
      </c>
      <c r="I176" s="99">
        <f t="shared" si="13"/>
        <v>-789264</v>
      </c>
      <c r="J176" s="99">
        <f t="shared" si="16"/>
        <v>0</v>
      </c>
      <c r="K176" s="99">
        <f t="shared" si="17"/>
        <v>-789264</v>
      </c>
    </row>
    <row r="177" spans="1:14" x14ac:dyDescent="0.25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83</v>
      </c>
      <c r="H177" s="99">
        <f t="shared" si="15"/>
        <v>0</v>
      </c>
      <c r="I177" s="99">
        <f t="shared" si="13"/>
        <v>-3593900</v>
      </c>
      <c r="J177" s="99">
        <f t="shared" si="16"/>
        <v>0</v>
      </c>
      <c r="K177" s="99">
        <f t="shared" si="17"/>
        <v>-3593900</v>
      </c>
    </row>
    <row r="178" spans="1:14" x14ac:dyDescent="0.25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80</v>
      </c>
      <c r="H178" s="99">
        <f t="shared" si="15"/>
        <v>1</v>
      </c>
      <c r="I178" s="99">
        <f t="shared" si="13"/>
        <v>28440000</v>
      </c>
      <c r="J178" s="99">
        <f t="shared" si="16"/>
        <v>0</v>
      </c>
      <c r="K178" s="99">
        <f t="shared" si="17"/>
        <v>28440000</v>
      </c>
    </row>
    <row r="179" spans="1:14" x14ac:dyDescent="0.25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78</v>
      </c>
      <c r="H179" s="99">
        <f t="shared" si="15"/>
        <v>1</v>
      </c>
      <c r="I179" s="99">
        <f t="shared" si="13"/>
        <v>231000000</v>
      </c>
      <c r="J179" s="99">
        <f t="shared" si="16"/>
        <v>0</v>
      </c>
      <c r="K179" s="99">
        <f t="shared" si="17"/>
        <v>231000000</v>
      </c>
    </row>
    <row r="180" spans="1:14" x14ac:dyDescent="0.25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78</v>
      </c>
      <c r="H180" s="99">
        <f t="shared" si="15"/>
        <v>0</v>
      </c>
      <c r="I180" s="99">
        <f t="shared" si="13"/>
        <v>-939900</v>
      </c>
      <c r="J180" s="99">
        <f t="shared" si="16"/>
        <v>0</v>
      </c>
      <c r="K180" s="99">
        <f t="shared" si="17"/>
        <v>-939900</v>
      </c>
    </row>
    <row r="181" spans="1:14" x14ac:dyDescent="0.25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76</v>
      </c>
      <c r="H181" s="99">
        <f t="shared" si="15"/>
        <v>1</v>
      </c>
      <c r="I181" s="99">
        <f t="shared" si="13"/>
        <v>225000000</v>
      </c>
      <c r="J181" s="99">
        <f t="shared" si="16"/>
        <v>0</v>
      </c>
      <c r="K181" s="99">
        <f t="shared" si="17"/>
        <v>225000000</v>
      </c>
    </row>
    <row r="182" spans="1:14" x14ac:dyDescent="0.25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74</v>
      </c>
      <c r="H182" s="99">
        <f t="shared" si="15"/>
        <v>0</v>
      </c>
      <c r="I182" s="99">
        <f t="shared" si="13"/>
        <v>-2649200</v>
      </c>
      <c r="J182" s="99">
        <f t="shared" si="16"/>
        <v>0</v>
      </c>
      <c r="K182" s="99">
        <f t="shared" si="17"/>
        <v>-2649200</v>
      </c>
      <c r="N182" t="s">
        <v>25</v>
      </c>
    </row>
    <row r="183" spans="1:14" x14ac:dyDescent="0.25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73</v>
      </c>
      <c r="H183" s="99">
        <f t="shared" si="15"/>
        <v>1</v>
      </c>
      <c r="I183" s="99">
        <f t="shared" si="13"/>
        <v>259200000</v>
      </c>
      <c r="J183" s="99">
        <f t="shared" si="16"/>
        <v>0</v>
      </c>
      <c r="K183" s="99">
        <f t="shared" si="17"/>
        <v>259200000</v>
      </c>
    </row>
    <row r="184" spans="1:14" x14ac:dyDescent="0.25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73</v>
      </c>
      <c r="H184" s="99">
        <f t="shared" si="15"/>
        <v>0</v>
      </c>
      <c r="I184" s="99">
        <f t="shared" si="13"/>
        <v>-2436521</v>
      </c>
      <c r="J184" s="99">
        <f t="shared" si="16"/>
        <v>0</v>
      </c>
      <c r="K184" s="99">
        <f t="shared" si="17"/>
        <v>-2436521</v>
      </c>
    </row>
    <row r="185" spans="1:14" x14ac:dyDescent="0.25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70</v>
      </c>
      <c r="H185" s="99">
        <f t="shared" si="15"/>
        <v>0</v>
      </c>
      <c r="I185" s="99">
        <f t="shared" si="13"/>
        <v>-686000000</v>
      </c>
      <c r="J185" s="99">
        <f t="shared" si="16"/>
        <v>0</v>
      </c>
      <c r="K185" s="99">
        <f t="shared" si="17"/>
        <v>-686000000</v>
      </c>
    </row>
    <row r="186" spans="1:14" x14ac:dyDescent="0.25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70</v>
      </c>
      <c r="H186" s="99">
        <f t="shared" si="15"/>
        <v>1</v>
      </c>
      <c r="I186" s="99">
        <f t="shared" si="13"/>
        <v>1242000000</v>
      </c>
      <c r="J186" s="99">
        <f t="shared" si="16"/>
        <v>0</v>
      </c>
      <c r="K186" s="99">
        <f t="shared" si="17"/>
        <v>1242000000</v>
      </c>
    </row>
    <row r="187" spans="1:14" x14ac:dyDescent="0.25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70</v>
      </c>
      <c r="H187" s="99">
        <f t="shared" si="15"/>
        <v>0</v>
      </c>
      <c r="I187" s="99">
        <f t="shared" si="13"/>
        <v>-630000000</v>
      </c>
      <c r="J187" s="99">
        <f t="shared" si="16"/>
        <v>0</v>
      </c>
      <c r="K187" s="99">
        <f t="shared" si="17"/>
        <v>-630000000</v>
      </c>
    </row>
    <row r="188" spans="1:14" x14ac:dyDescent="0.25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70</v>
      </c>
      <c r="H188" s="99">
        <f t="shared" si="15"/>
        <v>0</v>
      </c>
      <c r="I188" s="99">
        <f t="shared" si="13"/>
        <v>-812000</v>
      </c>
      <c r="J188" s="99">
        <f t="shared" si="16"/>
        <v>0</v>
      </c>
      <c r="K188" s="99">
        <f t="shared" si="17"/>
        <v>-812000</v>
      </c>
    </row>
    <row r="189" spans="1:14" x14ac:dyDescent="0.25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70</v>
      </c>
      <c r="H189" s="99">
        <f t="shared" si="15"/>
        <v>0</v>
      </c>
      <c r="I189" s="99">
        <f t="shared" si="13"/>
        <v>-231302890</v>
      </c>
      <c r="J189" s="99">
        <f t="shared" si="16"/>
        <v>0</v>
      </c>
      <c r="K189" s="99">
        <f t="shared" si="17"/>
        <v>-231302890</v>
      </c>
    </row>
    <row r="190" spans="1:14" x14ac:dyDescent="0.25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69</v>
      </c>
      <c r="H190" s="99">
        <f t="shared" si="15"/>
        <v>0</v>
      </c>
      <c r="I190" s="99">
        <f t="shared" si="13"/>
        <v>-207062100</v>
      </c>
      <c r="J190" s="99">
        <f t="shared" si="16"/>
        <v>0</v>
      </c>
      <c r="K190" s="99">
        <f t="shared" si="17"/>
        <v>-207062100</v>
      </c>
    </row>
    <row r="191" spans="1:14" x14ac:dyDescent="0.25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68</v>
      </c>
      <c r="H191" s="99">
        <f t="shared" si="15"/>
        <v>0</v>
      </c>
      <c r="I191" s="99">
        <f t="shared" si="13"/>
        <v>-187741200</v>
      </c>
      <c r="J191" s="99">
        <f t="shared" si="16"/>
        <v>0</v>
      </c>
      <c r="K191" s="99">
        <f t="shared" si="17"/>
        <v>-187741200</v>
      </c>
    </row>
    <row r="192" spans="1:14" x14ac:dyDescent="0.25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63</v>
      </c>
      <c r="H192" s="99">
        <f t="shared" si="15"/>
        <v>1</v>
      </c>
      <c r="I192" s="99">
        <f t="shared" si="13"/>
        <v>62000000</v>
      </c>
      <c r="J192" s="99">
        <f t="shared" si="16"/>
        <v>0</v>
      </c>
      <c r="K192" s="99">
        <f t="shared" si="17"/>
        <v>62000000</v>
      </c>
    </row>
    <row r="193" spans="1:11" x14ac:dyDescent="0.25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62</v>
      </c>
      <c r="H193" s="99">
        <f t="shared" si="15"/>
        <v>0</v>
      </c>
      <c r="I193" s="99">
        <f t="shared" si="13"/>
        <v>-930000</v>
      </c>
      <c r="J193" s="99">
        <f t="shared" si="16"/>
        <v>0</v>
      </c>
      <c r="K193" s="99">
        <f t="shared" si="17"/>
        <v>-930000</v>
      </c>
    </row>
    <row r="194" spans="1:11" x14ac:dyDescent="0.25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60</v>
      </c>
      <c r="H194" s="99">
        <f t="shared" si="15"/>
        <v>0</v>
      </c>
      <c r="I194" s="99">
        <f t="shared" si="13"/>
        <v>-59400000</v>
      </c>
      <c r="J194" s="99">
        <f t="shared" si="16"/>
        <v>0</v>
      </c>
      <c r="K194" s="99">
        <f t="shared" si="17"/>
        <v>-59400000</v>
      </c>
    </row>
    <row r="195" spans="1:11" x14ac:dyDescent="0.25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60</v>
      </c>
      <c r="H195" s="99">
        <f t="shared" si="15"/>
        <v>1</v>
      </c>
      <c r="I195" s="99">
        <f t="shared" si="13"/>
        <v>46197000</v>
      </c>
      <c r="J195" s="99">
        <f t="shared" si="16"/>
        <v>0</v>
      </c>
      <c r="K195" s="99">
        <f t="shared" si="17"/>
        <v>46197000</v>
      </c>
    </row>
    <row r="196" spans="1:11" x14ac:dyDescent="0.25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58</v>
      </c>
      <c r="H196" s="99">
        <f t="shared" si="15"/>
        <v>0</v>
      </c>
      <c r="I196" s="99">
        <f t="shared" si="13"/>
        <v>-43529000</v>
      </c>
      <c r="J196" s="99">
        <f t="shared" si="16"/>
        <v>0</v>
      </c>
      <c r="K196" s="99">
        <f t="shared" si="17"/>
        <v>-43529000</v>
      </c>
    </row>
    <row r="197" spans="1:11" x14ac:dyDescent="0.25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56</v>
      </c>
      <c r="H197" s="99">
        <f t="shared" si="15"/>
        <v>1</v>
      </c>
      <c r="I197" s="99">
        <f t="shared" si="13"/>
        <v>38500000</v>
      </c>
      <c r="J197" s="99">
        <f t="shared" si="16"/>
        <v>0</v>
      </c>
      <c r="K197" s="99">
        <f t="shared" si="17"/>
        <v>38500000</v>
      </c>
    </row>
    <row r="198" spans="1:11" x14ac:dyDescent="0.25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56</v>
      </c>
      <c r="H198" s="99">
        <f t="shared" si="15"/>
        <v>0</v>
      </c>
      <c r="I198" s="99">
        <f t="shared" si="13"/>
        <v>-5544000</v>
      </c>
      <c r="J198" s="99">
        <f t="shared" si="16"/>
        <v>0</v>
      </c>
      <c r="K198" s="99">
        <f t="shared" si="17"/>
        <v>-5544000</v>
      </c>
    </row>
    <row r="199" spans="1:11" x14ac:dyDescent="0.25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55</v>
      </c>
      <c r="H199" s="99">
        <f t="shared" si="15"/>
        <v>0</v>
      </c>
      <c r="I199" s="99">
        <f t="shared" si="13"/>
        <v>-11316250</v>
      </c>
      <c r="J199" s="99">
        <f t="shared" si="16"/>
        <v>0</v>
      </c>
      <c r="K199" s="99">
        <f t="shared" si="17"/>
        <v>-11316250</v>
      </c>
    </row>
    <row r="200" spans="1:11" x14ac:dyDescent="0.25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55</v>
      </c>
      <c r="H200" s="99">
        <f t="shared" si="15"/>
        <v>0</v>
      </c>
      <c r="I200" s="99">
        <f t="shared" si="13"/>
        <v>-5225000</v>
      </c>
      <c r="J200" s="99">
        <f t="shared" si="16"/>
        <v>0</v>
      </c>
      <c r="K200" s="99">
        <f t="shared" si="17"/>
        <v>-5225000</v>
      </c>
    </row>
    <row r="201" spans="1:11" x14ac:dyDescent="0.25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52</v>
      </c>
      <c r="H201" s="99">
        <f t="shared" si="15"/>
        <v>1</v>
      </c>
      <c r="I201" s="99">
        <f t="shared" si="13"/>
        <v>2481150000</v>
      </c>
      <c r="J201" s="99">
        <f t="shared" si="16"/>
        <v>0</v>
      </c>
      <c r="K201" s="99">
        <f t="shared" si="17"/>
        <v>2481150000</v>
      </c>
    </row>
    <row r="202" spans="1:11" x14ac:dyDescent="0.25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52</v>
      </c>
      <c r="H202" s="99">
        <f t="shared" si="15"/>
        <v>0</v>
      </c>
      <c r="I202" s="99">
        <f t="shared" si="13"/>
        <v>-156046800</v>
      </c>
      <c r="J202" s="99">
        <f t="shared" si="16"/>
        <v>0</v>
      </c>
      <c r="K202" s="99">
        <f t="shared" si="17"/>
        <v>-156046800</v>
      </c>
    </row>
    <row r="203" spans="1:11" x14ac:dyDescent="0.25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52</v>
      </c>
      <c r="H203" s="99">
        <f t="shared" si="15"/>
        <v>0</v>
      </c>
      <c r="I203" s="99">
        <f t="shared" si="13"/>
        <v>-260000</v>
      </c>
      <c r="J203" s="99">
        <f t="shared" si="16"/>
        <v>0</v>
      </c>
      <c r="K203" s="99">
        <f t="shared" si="17"/>
        <v>-260000</v>
      </c>
    </row>
    <row r="204" spans="1:11" x14ac:dyDescent="0.25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52</v>
      </c>
      <c r="H204" s="99">
        <f t="shared" si="15"/>
        <v>0</v>
      </c>
      <c r="I204" s="99">
        <f t="shared" si="13"/>
        <v>-1742000000</v>
      </c>
      <c r="J204" s="99">
        <f t="shared" si="16"/>
        <v>0</v>
      </c>
      <c r="K204" s="99">
        <f t="shared" si="17"/>
        <v>-1742000000</v>
      </c>
    </row>
    <row r="205" spans="1:11" x14ac:dyDescent="0.25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51</v>
      </c>
      <c r="H205" s="99">
        <f t="shared" si="15"/>
        <v>0</v>
      </c>
      <c r="I205" s="99">
        <f t="shared" si="13"/>
        <v>-634185000</v>
      </c>
      <c r="J205" s="99">
        <f t="shared" si="16"/>
        <v>0</v>
      </c>
      <c r="K205" s="99">
        <f t="shared" si="17"/>
        <v>-634185000</v>
      </c>
    </row>
    <row r="206" spans="1:11" x14ac:dyDescent="0.25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48</v>
      </c>
      <c r="H206" s="99">
        <f t="shared" si="15"/>
        <v>0</v>
      </c>
      <c r="I206" s="99">
        <f t="shared" si="13"/>
        <v>-888000</v>
      </c>
      <c r="J206" s="99">
        <f t="shared" si="16"/>
        <v>0</v>
      </c>
      <c r="K206" s="99">
        <f t="shared" si="17"/>
        <v>-888000</v>
      </c>
    </row>
    <row r="207" spans="1:11" x14ac:dyDescent="0.25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46</v>
      </c>
      <c r="H207" s="99">
        <f t="shared" si="15"/>
        <v>1</v>
      </c>
      <c r="I207" s="99">
        <f t="shared" si="13"/>
        <v>651600</v>
      </c>
      <c r="J207" s="99">
        <f t="shared" ref="J207:J266" si="20">C207*(G207-H207)</f>
        <v>3189330</v>
      </c>
      <c r="K207" s="99">
        <f t="shared" si="17"/>
        <v>-2537730</v>
      </c>
    </row>
    <row r="208" spans="1:11" x14ac:dyDescent="0.25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45</v>
      </c>
      <c r="H208" s="99">
        <f t="shared" si="15"/>
        <v>1</v>
      </c>
      <c r="I208" s="99">
        <f t="shared" si="13"/>
        <v>36520000</v>
      </c>
      <c r="J208" s="99">
        <f t="shared" si="20"/>
        <v>0</v>
      </c>
      <c r="K208" s="99">
        <f t="shared" si="17"/>
        <v>36520000</v>
      </c>
    </row>
    <row r="209" spans="1:13" x14ac:dyDescent="0.25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43</v>
      </c>
      <c r="H209" s="99">
        <f t="shared" si="15"/>
        <v>0</v>
      </c>
      <c r="I209" s="99">
        <f t="shared" si="13"/>
        <v>-2254920</v>
      </c>
      <c r="J209" s="99">
        <f t="shared" si="20"/>
        <v>0</v>
      </c>
      <c r="K209" s="99">
        <f t="shared" si="17"/>
        <v>-2254920</v>
      </c>
    </row>
    <row r="210" spans="1:13" x14ac:dyDescent="0.25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42</v>
      </c>
      <c r="H210" s="99">
        <f t="shared" si="15"/>
        <v>0</v>
      </c>
      <c r="I210" s="99">
        <f t="shared" si="13"/>
        <v>-2146200</v>
      </c>
      <c r="J210" s="99">
        <f t="shared" si="20"/>
        <v>0</v>
      </c>
      <c r="K210" s="99">
        <f t="shared" si="17"/>
        <v>-2146200</v>
      </c>
    </row>
    <row r="211" spans="1:13" x14ac:dyDescent="0.25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41</v>
      </c>
      <c r="H211" s="99">
        <f t="shared" si="15"/>
        <v>0</v>
      </c>
      <c r="I211" s="99">
        <f t="shared" si="13"/>
        <v>-8200000</v>
      </c>
      <c r="J211" s="99">
        <f t="shared" si="20"/>
        <v>0</v>
      </c>
      <c r="K211" s="99">
        <f t="shared" si="17"/>
        <v>-8200000</v>
      </c>
    </row>
    <row r="212" spans="1:13" x14ac:dyDescent="0.25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40</v>
      </c>
      <c r="H212" s="99">
        <f t="shared" si="15"/>
        <v>0</v>
      </c>
      <c r="I212" s="99">
        <f t="shared" si="13"/>
        <v>-1120000</v>
      </c>
      <c r="J212" s="99">
        <f t="shared" si="20"/>
        <v>0</v>
      </c>
      <c r="K212" s="99">
        <f t="shared" si="17"/>
        <v>-1120000</v>
      </c>
    </row>
    <row r="213" spans="1:13" x14ac:dyDescent="0.25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39</v>
      </c>
      <c r="H213" s="99">
        <f t="shared" si="15"/>
        <v>0</v>
      </c>
      <c r="I213" s="99">
        <f t="shared" si="13"/>
        <v>-2304900</v>
      </c>
      <c r="J213" s="99">
        <f t="shared" si="20"/>
        <v>0</v>
      </c>
      <c r="K213" s="99">
        <f t="shared" si="17"/>
        <v>-2304900</v>
      </c>
    </row>
    <row r="214" spans="1:13" x14ac:dyDescent="0.25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38</v>
      </c>
      <c r="H214" s="99">
        <f t="shared" si="15"/>
        <v>0</v>
      </c>
      <c r="I214" s="99">
        <f t="shared" si="13"/>
        <v>-1140000</v>
      </c>
      <c r="J214" s="99">
        <f t="shared" si="20"/>
        <v>0</v>
      </c>
      <c r="K214" s="99">
        <f t="shared" si="17"/>
        <v>-1140000</v>
      </c>
    </row>
    <row r="215" spans="1:13" x14ac:dyDescent="0.25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38</v>
      </c>
      <c r="H215" s="99">
        <f t="shared" si="15"/>
        <v>0</v>
      </c>
      <c r="I215" s="99">
        <f t="shared" si="13"/>
        <v>-6764000</v>
      </c>
      <c r="J215" s="99">
        <f t="shared" si="20"/>
        <v>0</v>
      </c>
      <c r="K215" s="99">
        <f t="shared" si="17"/>
        <v>-6764000</v>
      </c>
    </row>
    <row r="216" spans="1:13" x14ac:dyDescent="0.25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37</v>
      </c>
      <c r="H216" s="99">
        <f t="shared" si="15"/>
        <v>0</v>
      </c>
      <c r="I216" s="99">
        <f t="shared" si="13"/>
        <v>-3537570</v>
      </c>
      <c r="J216" s="99">
        <f t="shared" si="20"/>
        <v>0</v>
      </c>
      <c r="K216" s="99">
        <f t="shared" si="17"/>
        <v>-3537570</v>
      </c>
    </row>
    <row r="217" spans="1:13" x14ac:dyDescent="0.25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34</v>
      </c>
      <c r="H217" s="99">
        <f t="shared" si="15"/>
        <v>0</v>
      </c>
      <c r="I217" s="99">
        <f t="shared" si="13"/>
        <v>-2856000</v>
      </c>
      <c r="J217" s="99">
        <f t="shared" si="20"/>
        <v>0</v>
      </c>
      <c r="K217" s="99">
        <f t="shared" si="17"/>
        <v>-2856000</v>
      </c>
    </row>
    <row r="218" spans="1:13" x14ac:dyDescent="0.25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32</v>
      </c>
      <c r="H218" s="99">
        <f t="shared" si="15"/>
        <v>0</v>
      </c>
      <c r="I218" s="99">
        <f t="shared" si="13"/>
        <v>-1056000</v>
      </c>
      <c r="J218" s="99">
        <f t="shared" si="20"/>
        <v>0</v>
      </c>
      <c r="K218" s="99">
        <f t="shared" si="17"/>
        <v>-1056000</v>
      </c>
    </row>
    <row r="219" spans="1:13" x14ac:dyDescent="0.25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29</v>
      </c>
      <c r="H219" s="99">
        <f t="shared" si="15"/>
        <v>1</v>
      </c>
      <c r="I219" s="99">
        <f t="shared" si="13"/>
        <v>43344000</v>
      </c>
      <c r="J219" s="99">
        <f t="shared" si="20"/>
        <v>0</v>
      </c>
      <c r="K219" s="99">
        <f t="shared" si="17"/>
        <v>43344000</v>
      </c>
    </row>
    <row r="220" spans="1:13" x14ac:dyDescent="0.25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28</v>
      </c>
      <c r="H220" s="99">
        <f t="shared" si="15"/>
        <v>0</v>
      </c>
      <c r="I220" s="99">
        <f t="shared" si="13"/>
        <v>-39219600</v>
      </c>
      <c r="J220" s="99">
        <f t="shared" si="20"/>
        <v>0</v>
      </c>
      <c r="K220" s="99">
        <f t="shared" si="17"/>
        <v>-39219600</v>
      </c>
    </row>
    <row r="221" spans="1:13" x14ac:dyDescent="0.25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28</v>
      </c>
      <c r="H221" s="99">
        <f t="shared" si="15"/>
        <v>0</v>
      </c>
      <c r="I221" s="99">
        <f t="shared" si="13"/>
        <v>-280000</v>
      </c>
      <c r="J221" s="99">
        <f t="shared" si="20"/>
        <v>0</v>
      </c>
      <c r="K221" s="99">
        <f t="shared" si="17"/>
        <v>-280000</v>
      </c>
    </row>
    <row r="222" spans="1:13" x14ac:dyDescent="0.25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28</v>
      </c>
      <c r="H222" s="99">
        <f t="shared" si="15"/>
        <v>0</v>
      </c>
      <c r="I222" s="99">
        <f t="shared" si="13"/>
        <v>-140000</v>
      </c>
      <c r="J222" s="99">
        <f t="shared" si="20"/>
        <v>-70000</v>
      </c>
      <c r="K222" s="99">
        <f t="shared" si="17"/>
        <v>-70000</v>
      </c>
    </row>
    <row r="223" spans="1:13" x14ac:dyDescent="0.25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22</v>
      </c>
      <c r="H223" s="99">
        <f t="shared" si="15"/>
        <v>0</v>
      </c>
      <c r="I223" s="99">
        <f t="shared" si="13"/>
        <v>-4180000</v>
      </c>
      <c r="J223" s="99">
        <f t="shared" si="20"/>
        <v>0</v>
      </c>
      <c r="K223" s="99">
        <f t="shared" si="17"/>
        <v>-4180000</v>
      </c>
      <c r="M223" t="s">
        <v>25</v>
      </c>
    </row>
    <row r="224" spans="1:13" x14ac:dyDescent="0.25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</v>
      </c>
      <c r="H224" s="99">
        <f t="shared" si="15"/>
        <v>1</v>
      </c>
      <c r="I224" s="99">
        <f t="shared" si="13"/>
        <v>26754</v>
      </c>
      <c r="J224" s="99">
        <f t="shared" si="20"/>
        <v>909608</v>
      </c>
      <c r="K224" s="99">
        <f t="shared" si="17"/>
        <v>-882854</v>
      </c>
      <c r="M224" t="s">
        <v>25</v>
      </c>
    </row>
    <row r="225" spans="1:13" x14ac:dyDescent="0.25">
      <c r="A225" s="99" t="s">
        <v>4348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9</v>
      </c>
      <c r="H225" s="99">
        <f t="shared" si="15"/>
        <v>1</v>
      </c>
      <c r="I225" s="99">
        <f t="shared" si="13"/>
        <v>40000000</v>
      </c>
      <c r="J225" s="99">
        <f t="shared" si="20"/>
        <v>0</v>
      </c>
      <c r="K225" s="99">
        <f t="shared" si="17"/>
        <v>40000000</v>
      </c>
    </row>
    <row r="226" spans="1:13" x14ac:dyDescent="0.25">
      <c r="A226" s="99" t="s">
        <v>4356</v>
      </c>
      <c r="B226" s="18">
        <v>-3200000</v>
      </c>
      <c r="C226" s="18">
        <v>0</v>
      </c>
      <c r="D226" s="18">
        <f t="shared" si="18"/>
        <v>-3200000</v>
      </c>
      <c r="E226" s="99" t="s">
        <v>4372</v>
      </c>
      <c r="F226" s="99">
        <v>0</v>
      </c>
      <c r="G226" s="36">
        <f t="shared" si="21"/>
        <v>8</v>
      </c>
      <c r="H226" s="99">
        <f t="shared" si="15"/>
        <v>0</v>
      </c>
      <c r="I226" s="99">
        <f t="shared" si="13"/>
        <v>-25600000</v>
      </c>
      <c r="J226" s="99">
        <f t="shared" si="20"/>
        <v>0</v>
      </c>
      <c r="K226" s="99">
        <f t="shared" si="17"/>
        <v>-25600000</v>
      </c>
    </row>
    <row r="227" spans="1:13" x14ac:dyDescent="0.25">
      <c r="A227" s="99" t="s">
        <v>4356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8</v>
      </c>
      <c r="H227" s="99">
        <f t="shared" si="15"/>
        <v>1</v>
      </c>
      <c r="I227" s="99">
        <f t="shared" si="13"/>
        <v>16800000</v>
      </c>
      <c r="J227" s="99">
        <f t="shared" si="20"/>
        <v>0</v>
      </c>
      <c r="K227" s="99">
        <f t="shared" si="17"/>
        <v>16800000</v>
      </c>
    </row>
    <row r="228" spans="1:13" x14ac:dyDescent="0.25">
      <c r="A228" s="99" t="s">
        <v>4389</v>
      </c>
      <c r="B228" s="18">
        <v>-50000</v>
      </c>
      <c r="C228" s="18">
        <v>0</v>
      </c>
      <c r="D228" s="18">
        <f t="shared" si="18"/>
        <v>-50000</v>
      </c>
      <c r="E228" s="99" t="s">
        <v>4393</v>
      </c>
      <c r="F228" s="99">
        <v>1</v>
      </c>
      <c r="G228" s="36">
        <f t="shared" si="21"/>
        <v>6</v>
      </c>
      <c r="H228" s="99">
        <f t="shared" si="15"/>
        <v>0</v>
      </c>
      <c r="I228" s="99">
        <f t="shared" si="13"/>
        <v>-300000</v>
      </c>
      <c r="J228" s="99">
        <f t="shared" si="20"/>
        <v>0</v>
      </c>
      <c r="K228" s="99">
        <f t="shared" si="17"/>
        <v>-300000</v>
      </c>
    </row>
    <row r="229" spans="1:13" x14ac:dyDescent="0.25">
      <c r="A229" s="99" t="s">
        <v>4382</v>
      </c>
      <c r="B229" s="18">
        <v>-4100700</v>
      </c>
      <c r="C229" s="18">
        <v>0</v>
      </c>
      <c r="D229" s="18">
        <f t="shared" si="18"/>
        <v>-4100700</v>
      </c>
      <c r="E229" s="99" t="s">
        <v>4394</v>
      </c>
      <c r="F229" s="99">
        <v>4</v>
      </c>
      <c r="G229" s="36">
        <f t="shared" si="21"/>
        <v>5</v>
      </c>
      <c r="H229" s="99">
        <f t="shared" si="15"/>
        <v>0</v>
      </c>
      <c r="I229" s="99">
        <f t="shared" si="13"/>
        <v>-20503500</v>
      </c>
      <c r="J229" s="99">
        <f t="shared" si="20"/>
        <v>0</v>
      </c>
      <c r="K229" s="99">
        <f t="shared" si="17"/>
        <v>-20503500</v>
      </c>
    </row>
    <row r="230" spans="1:13" x14ac:dyDescent="0.25">
      <c r="A230" s="99" t="s">
        <v>4407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1</v>
      </c>
      <c r="G230" s="36">
        <f t="shared" si="21"/>
        <v>1</v>
      </c>
      <c r="H230" s="99">
        <f t="shared" si="15"/>
        <v>1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9758078</v>
      </c>
      <c r="C267" s="29">
        <f>SUM(C2:C256)</f>
        <v>7968789</v>
      </c>
      <c r="D267" s="29">
        <f>SUM(D2:D254)</f>
        <v>1789289</v>
      </c>
      <c r="E267" s="11"/>
      <c r="F267" s="11"/>
      <c r="G267" s="11"/>
      <c r="H267" s="11"/>
      <c r="I267" s="29">
        <f>SUM(I2:I266)</f>
        <v>18791993743</v>
      </c>
      <c r="J267" s="29">
        <f>SUM(J2:J266)</f>
        <v>8416746603</v>
      </c>
      <c r="K267" s="29">
        <f>SUM(K2:K266)</f>
        <v>10375247140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19991482.705319148</v>
      </c>
      <c r="J270" s="29">
        <f>J267/G2</f>
        <v>8953985.7478723396</v>
      </c>
      <c r="K270" s="29">
        <f>K267/G2</f>
        <v>11037496.957446808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854</v>
      </c>
      <c r="D274" s="98">
        <f>D267-D151+D152</f>
        <v>2985928</v>
      </c>
      <c r="G274" t="s">
        <v>25</v>
      </c>
      <c r="J274">
        <f>J267/I267*1448696</f>
        <v>648856.49194735836</v>
      </c>
      <c r="K274">
        <f>K267/I267*1448696</f>
        <v>799839.50805264153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799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834</v>
      </c>
    </row>
    <row r="36" spans="4:17" x14ac:dyDescent="0.25">
      <c r="D36" s="42">
        <v>-10000</v>
      </c>
      <c r="E36" s="41" t="s">
        <v>844</v>
      </c>
    </row>
    <row r="37" spans="4:17" x14ac:dyDescent="0.25">
      <c r="D37" s="7">
        <v>-180000</v>
      </c>
      <c r="E37" s="41" t="s">
        <v>849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1009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1027</v>
      </c>
    </row>
    <row r="36" spans="4:17" x14ac:dyDescent="0.25">
      <c r="D36" s="42">
        <v>245000</v>
      </c>
      <c r="E36" s="41" t="s">
        <v>1027</v>
      </c>
    </row>
    <row r="37" spans="4:17" x14ac:dyDescent="0.25">
      <c r="D37" s="7">
        <v>-25000</v>
      </c>
      <c r="E37" s="41" t="s">
        <v>1031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1129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1130</v>
      </c>
    </row>
    <row r="37" spans="4:17" x14ac:dyDescent="0.25">
      <c r="D37" s="7">
        <v>-65500</v>
      </c>
      <c r="E37" s="41" t="s">
        <v>1132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1222</v>
      </c>
    </row>
    <row r="51" spans="1:18" x14ac:dyDescent="0.25">
      <c r="D51" s="114">
        <v>1000000</v>
      </c>
      <c r="E51" s="41" t="s">
        <v>1224</v>
      </c>
    </row>
    <row r="52" spans="1:18" x14ac:dyDescent="0.25">
      <c r="D52" s="114">
        <v>910500</v>
      </c>
      <c r="E52" s="41" t="s">
        <v>1231</v>
      </c>
    </row>
    <row r="53" spans="1:18" x14ac:dyDescent="0.25">
      <c r="D53" s="114">
        <v>-300000</v>
      </c>
      <c r="E53" s="41" t="s">
        <v>1234</v>
      </c>
    </row>
    <row r="54" spans="1:18" x14ac:dyDescent="0.25">
      <c r="D54" s="114">
        <v>-58500</v>
      </c>
      <c r="E54" s="41" t="s">
        <v>1235</v>
      </c>
    </row>
    <row r="55" spans="1:18" x14ac:dyDescent="0.25">
      <c r="D55" s="114">
        <v>-1500000</v>
      </c>
      <c r="E55" s="41" t="s">
        <v>1238</v>
      </c>
    </row>
    <row r="56" spans="1:18" x14ac:dyDescent="0.25">
      <c r="D56" s="114">
        <v>-61000</v>
      </c>
      <c r="E56" s="41" t="s">
        <v>1242</v>
      </c>
    </row>
    <row r="57" spans="1:18" x14ac:dyDescent="0.25">
      <c r="D57" s="114">
        <v>1000000</v>
      </c>
      <c r="E57" s="41" t="s">
        <v>3661</v>
      </c>
    </row>
    <row r="58" spans="1:18" x14ac:dyDescent="0.25">
      <c r="D58" s="114">
        <v>200000</v>
      </c>
      <c r="E58" s="41" t="s">
        <v>3671</v>
      </c>
    </row>
    <row r="59" spans="1:18" x14ac:dyDescent="0.25">
      <c r="D59" s="114">
        <v>3000000</v>
      </c>
      <c r="E59" s="41" t="s">
        <v>3676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4177</v>
      </c>
    </row>
    <row r="84" spans="1:9" x14ac:dyDescent="0.25">
      <c r="D84" s="114">
        <v>-150000</v>
      </c>
      <c r="E84" s="41" t="s">
        <v>1220</v>
      </c>
    </row>
    <row r="85" spans="1:9" x14ac:dyDescent="0.25">
      <c r="D85" s="114">
        <v>43500</v>
      </c>
      <c r="E85" s="41" t="s">
        <v>4180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 x14ac:dyDescent="0.25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 x14ac:dyDescent="0.25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 x14ac:dyDescent="0.25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 x14ac:dyDescent="0.25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 x14ac:dyDescent="0.25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 x14ac:dyDescent="0.25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 x14ac:dyDescent="0.25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 x14ac:dyDescent="0.25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 x14ac:dyDescent="0.25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4" t="s">
        <v>4409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4410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 x14ac:dyDescent="0.25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1106</v>
      </c>
      <c r="E50">
        <v>7.2499999999999995E-2</v>
      </c>
      <c r="AD50" s="25"/>
      <c r="AE50" s="26"/>
    </row>
    <row r="51" spans="1:31" x14ac:dyDescent="0.25">
      <c r="D51" t="s">
        <v>1107</v>
      </c>
      <c r="E51">
        <v>7.2499999999999995E-2</v>
      </c>
      <c r="AD51" s="25"/>
      <c r="AE51" s="26"/>
    </row>
    <row r="52" spans="1:31" x14ac:dyDescent="0.25">
      <c r="D52" t="s">
        <v>1108</v>
      </c>
      <c r="E52">
        <v>0.125</v>
      </c>
      <c r="AD52" s="25"/>
      <c r="AE52" s="26"/>
    </row>
    <row r="53" spans="1:31" x14ac:dyDescent="0.25">
      <c r="D53" t="s">
        <v>3787</v>
      </c>
      <c r="E53">
        <v>0.49</v>
      </c>
      <c r="AD53" s="25"/>
      <c r="AE53" s="26"/>
    </row>
    <row r="54" spans="1:31" x14ac:dyDescent="0.25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 x14ac:dyDescent="0.25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 x14ac:dyDescent="0.25">
      <c r="AD56" s="25"/>
      <c r="AE56" s="26"/>
    </row>
    <row r="57" spans="1:31" x14ac:dyDescent="0.25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63">
        <v>605</v>
      </c>
      <c r="B63" t="s">
        <v>4230</v>
      </c>
      <c r="AD63" s="25"/>
      <c r="AE63" s="26"/>
    </row>
    <row r="64" spans="1:31" x14ac:dyDescent="0.25">
      <c r="A64">
        <v>611</v>
      </c>
      <c r="B64" t="s">
        <v>4222</v>
      </c>
      <c r="AD64" s="25"/>
      <c r="AE64" s="26"/>
    </row>
    <row r="65" spans="1:31" x14ac:dyDescent="0.25">
      <c r="AD65" s="25"/>
      <c r="AE65" s="26"/>
    </row>
    <row r="66" spans="1:31" x14ac:dyDescent="0.25">
      <c r="A66">
        <v>701</v>
      </c>
      <c r="B66" t="s">
        <v>4223</v>
      </c>
      <c r="AD66" s="25"/>
      <c r="AE66" s="26"/>
    </row>
    <row r="67" spans="1:31" x14ac:dyDescent="0.25">
      <c r="A67">
        <v>702</v>
      </c>
      <c r="B67" t="s">
        <v>4224</v>
      </c>
      <c r="AD67" s="25"/>
      <c r="AE67" s="26"/>
    </row>
    <row r="68" spans="1:31" x14ac:dyDescent="0.25">
      <c r="A68">
        <v>704</v>
      </c>
      <c r="B68" t="s">
        <v>4225</v>
      </c>
      <c r="AD68" s="25"/>
      <c r="AE68" s="26"/>
    </row>
    <row r="69" spans="1:31" x14ac:dyDescent="0.25">
      <c r="A69">
        <v>705</v>
      </c>
      <c r="B69" t="s">
        <v>4226</v>
      </c>
      <c r="AD69" s="25"/>
      <c r="AE69" s="26"/>
    </row>
    <row r="70" spans="1:31" x14ac:dyDescent="0.25">
      <c r="A70">
        <v>706</v>
      </c>
      <c r="B70" t="s">
        <v>4227</v>
      </c>
      <c r="AD70" s="25"/>
      <c r="AE70" s="26"/>
    </row>
    <row r="71" spans="1:31" x14ac:dyDescent="0.25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 x14ac:dyDescent="0.25">
      <c r="A72" s="122">
        <v>712</v>
      </c>
      <c r="B72" s="122" t="s">
        <v>4229</v>
      </c>
      <c r="AD72" s="25"/>
      <c r="AE72" s="26"/>
    </row>
    <row r="73" spans="1:31" x14ac:dyDescent="0.25">
      <c r="AD73" s="25"/>
      <c r="AE73" s="26"/>
    </row>
    <row r="74" spans="1:31" x14ac:dyDescent="0.25">
      <c r="S74" t="s">
        <v>25</v>
      </c>
      <c r="AD74" s="25"/>
      <c r="AE74" s="26"/>
    </row>
    <row r="75" spans="1:31" x14ac:dyDescent="0.25">
      <c r="T75" t="s">
        <v>25</v>
      </c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1058</v>
      </c>
    </row>
    <row r="2" spans="1:1" x14ac:dyDescent="0.25">
      <c r="A2" t="s">
        <v>1059</v>
      </c>
    </row>
    <row r="3" spans="1:1" x14ac:dyDescent="0.25">
      <c r="A3" t="s">
        <v>1060</v>
      </c>
    </row>
    <row r="4" spans="1:1" x14ac:dyDescent="0.25">
      <c r="A4" t="s">
        <v>1061</v>
      </c>
    </row>
    <row r="5" spans="1:1" x14ac:dyDescent="0.25">
      <c r="A5" t="s">
        <v>1062</v>
      </c>
    </row>
    <row r="6" spans="1:1" x14ac:dyDescent="0.25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workbookViewId="0">
      <selection activeCell="D127" sqref="D12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1116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1117</v>
      </c>
      <c r="B6" s="99">
        <v>15200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4265</v>
      </c>
      <c r="B8" s="95">
        <f>B2*B4*B5*B6/(B1*B3)+B7</f>
        <v>4412447.9125401927</v>
      </c>
      <c r="C8" s="99">
        <f>B2*B4*B5/(B1*B3)+B7/B6</f>
        <v>290.29262582501264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4266</v>
      </c>
      <c r="B9" s="95">
        <v>4800000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4267</v>
      </c>
      <c r="B10" s="95">
        <f>B9-B8</f>
        <v>387552.08745980728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1090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79"/>
      <c r="P23" s="99" t="s">
        <v>4091</v>
      </c>
      <c r="Q23" s="196" t="s">
        <v>1091</v>
      </c>
      <c r="R23" s="197" t="s">
        <v>1092</v>
      </c>
      <c r="S23" s="196" t="s">
        <v>1093</v>
      </c>
      <c r="T23" s="198" t="s">
        <v>1094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 x14ac:dyDescent="0.2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 x14ac:dyDescent="0.25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 x14ac:dyDescent="0.25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 x14ac:dyDescent="0.25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>$B$89/(1+(L$90/36500))^$B92</f>
        <v>3251812.7765693441</v>
      </c>
    </row>
    <row r="93" spans="1:12" x14ac:dyDescent="0.25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>$B$89/(1+(L$90/36500))^$B93</f>
        <v>3211191.0908061699</v>
      </c>
    </row>
    <row r="94" spans="1:12" x14ac:dyDescent="0.25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>$B$89/(1+(L$90/36500))^$B94</f>
        <v>3261445.2602697858</v>
      </c>
    </row>
    <row r="95" spans="1:12" x14ac:dyDescent="0.25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>$B$89/(1+(L$90/36500))^$B95</f>
        <v>3140739.7071276805</v>
      </c>
    </row>
    <row r="96" spans="1:12" x14ac:dyDescent="0.25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>$B$89/(1+(L$90/36500))^$B96</f>
        <v>3108393.4333028463</v>
      </c>
    </row>
    <row r="97" spans="1:12" x14ac:dyDescent="0.25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>$B$89/(1+(L$90/36500))^$B97</f>
        <v>3071833.9796626838</v>
      </c>
    </row>
    <row r="98" spans="1:12" x14ac:dyDescent="0.25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>$B$89/(1+(L$90/36500))^$B98</f>
        <v>3033460.5912752547</v>
      </c>
    </row>
    <row r="99" spans="1:12" x14ac:dyDescent="0.25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>$B$89/(1+(L$90/36500))^$B99</f>
        <v>2906111.1950655468</v>
      </c>
    </row>
    <row r="100" spans="1:12" x14ac:dyDescent="0.25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>$B$89/(1+(L$90/36500))^$B100</f>
        <v>2842353.0601472934</v>
      </c>
    </row>
    <row r="101" spans="1:12" x14ac:dyDescent="0.25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>$B$89/(1+(L$90/36500))^$B101</f>
        <v>2806846.3502686536</v>
      </c>
    </row>
    <row r="102" spans="1:12" x14ac:dyDescent="0.25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>$B$89/(1+(L$90/36500))^$B102</f>
        <v>2775885.4276943151</v>
      </c>
    </row>
    <row r="103" spans="1:12" x14ac:dyDescent="0.25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>$B$89/(1+(L$90/36500))^$B103</f>
        <v>2745266.0196195361</v>
      </c>
    </row>
    <row r="104" spans="1:12" x14ac:dyDescent="0.25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>$B$89/(1+(L$90/36500))^$B104</f>
        <v>2721013.850724333</v>
      </c>
    </row>
    <row r="105" spans="1:12" x14ac:dyDescent="0.25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>$B$89/(1+(L$90/36500))^$B105</f>
        <v>2698970.9530985267</v>
      </c>
    </row>
    <row r="106" spans="1:12" x14ac:dyDescent="0.25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>$B$89/(1+(L$90/36500))^$B106</f>
        <v>2661316.6276781219</v>
      </c>
    </row>
    <row r="107" spans="1:12" x14ac:dyDescent="0.25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>$B$89/(1+(L$90/36500))^$B107</f>
        <v>2630015.4800084042</v>
      </c>
    </row>
    <row r="108" spans="1:12" x14ac:dyDescent="0.25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>$B$89/(1+(L$90/36500))^$B108</f>
        <v>2326210.6340212524</v>
      </c>
    </row>
    <row r="109" spans="1:12" x14ac:dyDescent="0.25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>$B$89/(1+(L$90/36500))^$B109</f>
        <v>2315912.7607603236</v>
      </c>
    </row>
    <row r="110" spans="1:12" x14ac:dyDescent="0.25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>$B$89/(1+(L$90/36500))^$B110</f>
        <v>2036309.5890819859</v>
      </c>
    </row>
    <row r="111" spans="1:12" x14ac:dyDescent="0.25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>$B$89/(1+(L$90/36500))^$B111</f>
        <v>2030295.4703828837</v>
      </c>
    </row>
    <row r="112" spans="1:12" x14ac:dyDescent="0.25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>$B$89/(1+(L$90/36500))^$B112</f>
        <v>2004932.9940439789</v>
      </c>
    </row>
    <row r="113" spans="1:12" x14ac:dyDescent="0.25">
      <c r="A113" s="96"/>
      <c r="B113" s="96"/>
      <c r="C113" s="96"/>
      <c r="D113" s="96"/>
      <c r="E113" s="96"/>
      <c r="F113" s="96"/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  <c r="G125" t="s">
        <v>25</v>
      </c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3730</v>
      </c>
      <c r="I1" t="s">
        <v>3736</v>
      </c>
    </row>
    <row r="2" spans="1:12" x14ac:dyDescent="0.25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 x14ac:dyDescent="0.25">
      <c r="A3">
        <v>2</v>
      </c>
      <c r="B3" t="s">
        <v>3725</v>
      </c>
      <c r="G3" s="123"/>
      <c r="H3" t="s">
        <v>3732</v>
      </c>
      <c r="I3" t="s">
        <v>3738</v>
      </c>
    </row>
    <row r="4" spans="1:12" x14ac:dyDescent="0.25">
      <c r="A4">
        <v>3</v>
      </c>
      <c r="B4" t="s">
        <v>3726</v>
      </c>
      <c r="H4" t="s">
        <v>3733</v>
      </c>
      <c r="L4" s="123"/>
    </row>
    <row r="5" spans="1:12" x14ac:dyDescent="0.25">
      <c r="H5" t="s">
        <v>3735</v>
      </c>
    </row>
    <row r="6" spans="1:12" x14ac:dyDescent="0.25">
      <c r="B6" s="123" t="s">
        <v>3729</v>
      </c>
      <c r="H6" t="s">
        <v>3739</v>
      </c>
    </row>
    <row r="7" spans="1:12" x14ac:dyDescent="0.25">
      <c r="H7" t="s">
        <v>3740</v>
      </c>
    </row>
    <row r="8" spans="1:12" x14ac:dyDescent="0.25">
      <c r="H8" t="s">
        <v>3741</v>
      </c>
    </row>
    <row r="9" spans="1:12" x14ac:dyDescent="0.25">
      <c r="H9" t="s">
        <v>3754</v>
      </c>
    </row>
    <row r="10" spans="1:12" x14ac:dyDescent="0.25">
      <c r="H10" t="s">
        <v>3755</v>
      </c>
    </row>
    <row r="11" spans="1:12" x14ac:dyDescent="0.25">
      <c r="H11" t="s">
        <v>3756</v>
      </c>
    </row>
    <row r="12" spans="1:12" x14ac:dyDescent="0.25">
      <c r="H12" t="s">
        <v>3758</v>
      </c>
    </row>
    <row r="13" spans="1:12" x14ac:dyDescent="0.25">
      <c r="H13" t="s">
        <v>3757</v>
      </c>
    </row>
    <row r="18" spans="1:8" x14ac:dyDescent="0.25">
      <c r="A18" s="99" t="s">
        <v>3742</v>
      </c>
      <c r="B18" s="99"/>
      <c r="C18" s="99"/>
      <c r="D18" s="99"/>
    </row>
    <row r="19" spans="1:8" x14ac:dyDescent="0.25">
      <c r="A19" s="99">
        <v>1</v>
      </c>
      <c r="B19" s="99" t="s">
        <v>3743</v>
      </c>
      <c r="C19" s="99" t="s">
        <v>3745</v>
      </c>
      <c r="D19" s="99"/>
    </row>
    <row r="20" spans="1:8" x14ac:dyDescent="0.25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3752</v>
      </c>
      <c r="H38" s="22"/>
    </row>
    <row r="39" spans="1:8" x14ac:dyDescent="0.25">
      <c r="A39">
        <v>1</v>
      </c>
      <c r="B39" t="s">
        <v>3749</v>
      </c>
    </row>
    <row r="40" spans="1:8" x14ac:dyDescent="0.25">
      <c r="A40">
        <v>2</v>
      </c>
      <c r="B40" t="s">
        <v>3753</v>
      </c>
    </row>
    <row r="41" spans="1:8" x14ac:dyDescent="0.25">
      <c r="A41">
        <v>3</v>
      </c>
      <c r="B41" t="s">
        <v>3750</v>
      </c>
    </row>
    <row r="42" spans="1:8" x14ac:dyDescent="0.25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 x14ac:dyDescent="0.2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 x14ac:dyDescent="0.2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 x14ac:dyDescent="0.2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 x14ac:dyDescent="0.25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 x14ac:dyDescent="0.25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 x14ac:dyDescent="0.25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 x14ac:dyDescent="0.25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 x14ac:dyDescent="0.25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 x14ac:dyDescent="0.25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 x14ac:dyDescent="0.25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 x14ac:dyDescent="0.25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 x14ac:dyDescent="0.25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 x14ac:dyDescent="0.25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 x14ac:dyDescent="0.25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 x14ac:dyDescent="0.25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 x14ac:dyDescent="0.25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 x14ac:dyDescent="0.25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 x14ac:dyDescent="0.25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 x14ac:dyDescent="0.25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 x14ac:dyDescent="0.25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 x14ac:dyDescent="0.25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 x14ac:dyDescent="0.25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 x14ac:dyDescent="0.25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 x14ac:dyDescent="0.25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 x14ac:dyDescent="0.25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 x14ac:dyDescent="0.25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 x14ac:dyDescent="0.25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 x14ac:dyDescent="0.25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 x14ac:dyDescent="0.25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 x14ac:dyDescent="0.25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 x14ac:dyDescent="0.25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 x14ac:dyDescent="0.25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 x14ac:dyDescent="0.25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 x14ac:dyDescent="0.25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 x14ac:dyDescent="0.25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 x14ac:dyDescent="0.25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 x14ac:dyDescent="0.25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 x14ac:dyDescent="0.25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 x14ac:dyDescent="0.25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 x14ac:dyDescent="0.25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 x14ac:dyDescent="0.25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 x14ac:dyDescent="0.25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 x14ac:dyDescent="0.25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 x14ac:dyDescent="0.25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 x14ac:dyDescent="0.25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 x14ac:dyDescent="0.25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 x14ac:dyDescent="0.25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 x14ac:dyDescent="0.25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 x14ac:dyDescent="0.25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 x14ac:dyDescent="0.25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 x14ac:dyDescent="0.25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 x14ac:dyDescent="0.25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 x14ac:dyDescent="0.25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 x14ac:dyDescent="0.25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 x14ac:dyDescent="0.25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 x14ac:dyDescent="0.25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 x14ac:dyDescent="0.25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 x14ac:dyDescent="0.25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 x14ac:dyDescent="0.25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 x14ac:dyDescent="0.25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 x14ac:dyDescent="0.25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 x14ac:dyDescent="0.25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 x14ac:dyDescent="0.25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 x14ac:dyDescent="0.25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 x14ac:dyDescent="0.25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 x14ac:dyDescent="0.25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 x14ac:dyDescent="0.25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 x14ac:dyDescent="0.25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 x14ac:dyDescent="0.25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 x14ac:dyDescent="0.25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 x14ac:dyDescent="0.25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 x14ac:dyDescent="0.25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 x14ac:dyDescent="0.25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 x14ac:dyDescent="0.25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 x14ac:dyDescent="0.25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 x14ac:dyDescent="0.25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 x14ac:dyDescent="0.25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 x14ac:dyDescent="0.25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 x14ac:dyDescent="0.25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 x14ac:dyDescent="0.25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 x14ac:dyDescent="0.25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 x14ac:dyDescent="0.25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 x14ac:dyDescent="0.25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 x14ac:dyDescent="0.25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 x14ac:dyDescent="0.25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K22" t="s">
        <v>4376</v>
      </c>
      <c r="L22">
        <v>9149046982</v>
      </c>
      <c r="M22" t="s">
        <v>4377</v>
      </c>
      <c r="N22" t="s">
        <v>4378</v>
      </c>
      <c r="O22" t="s">
        <v>4379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4380</v>
      </c>
      <c r="L23">
        <v>9147829303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4381</v>
      </c>
      <c r="L24">
        <v>9149092419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5" t="s">
        <v>25</v>
      </c>
      <c r="B104" s="166"/>
      <c r="C104" s="167"/>
      <c r="D104" s="165"/>
      <c r="E104" s="165"/>
      <c r="F104" s="165"/>
      <c r="G104" s="165"/>
    </row>
    <row r="105" spans="1:7" x14ac:dyDescent="0.25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853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9"/>
  <sheetViews>
    <sheetView topLeftCell="M7" zoomScaleNormal="100" workbookViewId="0">
      <selection activeCell="P16" sqref="P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39.140625" bestFit="1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7109375" bestFit="1" customWidth="1"/>
    <col min="43" max="43" width="9.7109375" bestFit="1" customWidth="1"/>
    <col min="44" max="44" width="36.425781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1078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-L85*12</f>
        <v>-40599996</v>
      </c>
      <c r="O6" s="29">
        <v>-25000000</v>
      </c>
      <c r="P6" s="11" t="s">
        <v>933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0">
        <v>5000000</v>
      </c>
      <c r="AQ6" s="99" t="s">
        <v>4159</v>
      </c>
      <c r="AR6" s="99" t="s">
        <v>4190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0">
        <v>13000000</v>
      </c>
      <c r="AQ7" s="99" t="s">
        <v>4166</v>
      </c>
      <c r="AR7" s="99" t="s">
        <v>4191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0">
        <v>-168093</v>
      </c>
      <c r="AQ8" s="99" t="s">
        <v>4181</v>
      </c>
      <c r="AR8" s="99" t="s">
        <v>4192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4</v>
      </c>
      <c r="AP9" s="170">
        <v>-2000000</v>
      </c>
      <c r="AQ9" s="99" t="s">
        <v>4399</v>
      </c>
      <c r="AR9" s="99" t="s">
        <v>4400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0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0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0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0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t="s">
        <v>1118</v>
      </c>
      <c r="U14" s="115"/>
      <c r="V14" s="115"/>
      <c r="W14" s="116"/>
      <c r="X14" s="115"/>
      <c r="Y14" s="115"/>
      <c r="AO14" s="99"/>
      <c r="AP14" s="170">
        <f>SUM(AP6:AP12)</f>
        <v>15831907</v>
      </c>
      <c r="AQ14" s="99"/>
      <c r="AR14" s="180" t="s">
        <v>4401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4500000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1789289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99" t="s">
        <v>4083</v>
      </c>
      <c r="N18" s="113">
        <v>35695</v>
      </c>
      <c r="Q18" s="99" t="s">
        <v>4333</v>
      </c>
      <c r="R18" s="99" t="s">
        <v>25</v>
      </c>
      <c r="S18" s="99"/>
      <c r="T18" s="95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-آبان97!D64</f>
        <v>57460063</v>
      </c>
      <c r="M19" s="169" t="s">
        <v>4344</v>
      </c>
      <c r="N19" s="113">
        <f t="shared" ref="N19:N24" si="4">O19*P19</f>
        <v>10201147.200000001</v>
      </c>
      <c r="O19" s="99">
        <v>48028</v>
      </c>
      <c r="P19" s="193">
        <f>P40</f>
        <v>212.4</v>
      </c>
      <c r="Q19" s="99" t="s">
        <v>267</v>
      </c>
      <c r="R19" s="99" t="s">
        <v>180</v>
      </c>
      <c r="S19" s="99" t="s">
        <v>183</v>
      </c>
      <c r="T19" s="99" t="s">
        <v>8</v>
      </c>
      <c r="U19" s="115"/>
      <c r="V19" s="115"/>
      <c r="W19" s="122"/>
      <c r="X19" s="116"/>
      <c r="Y19" s="115"/>
      <c r="AF19" s="99" t="s">
        <v>3644</v>
      </c>
      <c r="AG19" s="99" t="s">
        <v>180</v>
      </c>
      <c r="AH19" s="99" t="s">
        <v>267</v>
      </c>
      <c r="AI19" s="69" t="s">
        <v>4063</v>
      </c>
      <c r="AJ19" s="69" t="s">
        <v>4055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4360</v>
      </c>
      <c r="N20" s="113">
        <f t="shared" si="4"/>
        <v>10443196.799999999</v>
      </c>
      <c r="O20" s="99">
        <v>33504</v>
      </c>
      <c r="P20" s="193">
        <f>P45</f>
        <v>311.7</v>
      </c>
      <c r="Q20" s="170">
        <v>9268987</v>
      </c>
      <c r="R20" s="99" t="s">
        <v>4181</v>
      </c>
      <c r="S20" s="99">
        <v>36</v>
      </c>
      <c r="T20" s="99" t="s">
        <v>4353</v>
      </c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1109</v>
      </c>
      <c r="AH20" s="113">
        <v>18000000</v>
      </c>
      <c r="AI20" s="99">
        <v>1</v>
      </c>
      <c r="AJ20" s="99">
        <f>AJ21+AI20</f>
        <v>215</v>
      </c>
      <c r="AK20" s="113">
        <f>AH20*AJ20</f>
        <v>3870000000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L54</f>
        <v>303914265</v>
      </c>
      <c r="G21" s="29">
        <f t="shared" si="0"/>
        <v>-41914265</v>
      </c>
      <c r="H21" s="11" t="s">
        <v>4216</v>
      </c>
      <c r="J21" s="25"/>
      <c r="K21" s="169"/>
      <c r="L21" s="117"/>
      <c r="M21" s="169" t="s">
        <v>4352</v>
      </c>
      <c r="N21" s="113">
        <f t="shared" si="4"/>
        <v>2990474.8</v>
      </c>
      <c r="O21" s="99">
        <v>21179</v>
      </c>
      <c r="P21" s="193">
        <f>P47</f>
        <v>141.19999999999999</v>
      </c>
      <c r="Q21" s="170">
        <v>54501</v>
      </c>
      <c r="R21" s="99" t="s">
        <v>4289</v>
      </c>
      <c r="S21" s="99">
        <f>S20-24</f>
        <v>12</v>
      </c>
      <c r="T21" s="99" t="s">
        <v>4288</v>
      </c>
      <c r="U21" s="115"/>
      <c r="V21" s="115"/>
      <c r="W21" s="115"/>
      <c r="X21" s="115"/>
      <c r="Y21" s="115"/>
      <c r="AF21" s="99">
        <v>2</v>
      </c>
      <c r="AG21" s="113" t="s">
        <v>1111</v>
      </c>
      <c r="AH21" s="113">
        <v>2500000</v>
      </c>
      <c r="AI21" s="99">
        <v>1</v>
      </c>
      <c r="AJ21" s="99">
        <f t="shared" ref="AJ21:AJ63" si="5">AJ22+AI21</f>
        <v>214</v>
      </c>
      <c r="AK21" s="113">
        <f t="shared" ref="AK21:AK88" si="6">AH21*AJ21</f>
        <v>535000000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131000</v>
      </c>
      <c r="M22" s="169" t="s">
        <v>4290</v>
      </c>
      <c r="N22" s="113">
        <f t="shared" si="4"/>
        <v>94131.5</v>
      </c>
      <c r="O22" s="99">
        <v>155</v>
      </c>
      <c r="P22" s="193">
        <f>P43</f>
        <v>607.29999999999995</v>
      </c>
      <c r="Q22" s="170">
        <v>4470930</v>
      </c>
      <c r="R22" s="99" t="s">
        <v>4331</v>
      </c>
      <c r="S22" s="99">
        <f>S21-6</f>
        <v>6</v>
      </c>
      <c r="T22" s="99" t="s">
        <v>4354</v>
      </c>
      <c r="U22" s="115"/>
      <c r="V22" s="115"/>
      <c r="W22" s="115"/>
      <c r="X22" s="115"/>
      <c r="Y22" s="115"/>
      <c r="AF22" s="99">
        <v>3</v>
      </c>
      <c r="AG22" s="113" t="s">
        <v>1121</v>
      </c>
      <c r="AH22" s="113">
        <v>8000000</v>
      </c>
      <c r="AI22" s="99">
        <v>1</v>
      </c>
      <c r="AJ22" s="99">
        <f t="shared" si="5"/>
        <v>213</v>
      </c>
      <c r="AK22" s="113">
        <f t="shared" si="6"/>
        <v>1704000000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/>
      <c r="N23" s="113"/>
      <c r="O23" s="69"/>
      <c r="P23" s="193"/>
      <c r="Q23" s="170">
        <v>1450345</v>
      </c>
      <c r="R23" s="99" t="s">
        <v>4348</v>
      </c>
      <c r="S23" s="99">
        <f>S22-5</f>
        <v>1</v>
      </c>
      <c r="T23" s="99" t="s">
        <v>4355</v>
      </c>
      <c r="U23" s="115"/>
      <c r="V23" s="169" t="s">
        <v>180</v>
      </c>
      <c r="W23" s="169" t="s">
        <v>4325</v>
      </c>
      <c r="X23" s="113" t="s">
        <v>4332</v>
      </c>
      <c r="Y23" s="113" t="s">
        <v>938</v>
      </c>
      <c r="Z23" s="56"/>
      <c r="AA23" s="56" t="s">
        <v>942</v>
      </c>
      <c r="AB23" s="56" t="s">
        <v>4334</v>
      </c>
      <c r="AC23" s="169" t="s">
        <v>8</v>
      </c>
      <c r="AF23" s="99">
        <v>4</v>
      </c>
      <c r="AG23" s="113" t="s">
        <v>4059</v>
      </c>
      <c r="AH23" s="113">
        <v>-79552</v>
      </c>
      <c r="AI23" s="99">
        <v>1</v>
      </c>
      <c r="AJ23" s="99">
        <f t="shared" si="5"/>
        <v>212</v>
      </c>
      <c r="AK23" s="113">
        <f t="shared" si="6"/>
        <v>-16865024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4329</v>
      </c>
      <c r="N24" s="113">
        <f t="shared" si="4"/>
        <v>4565251.2</v>
      </c>
      <c r="O24" s="99">
        <v>23952</v>
      </c>
      <c r="P24" s="99">
        <f>P46</f>
        <v>190.6</v>
      </c>
      <c r="Q24" s="170">
        <v>400069</v>
      </c>
      <c r="R24" s="99" t="s">
        <v>4356</v>
      </c>
      <c r="S24" s="99">
        <f>S23-1</f>
        <v>0</v>
      </c>
      <c r="T24" s="99" t="s">
        <v>4357</v>
      </c>
      <c r="U24" s="115"/>
      <c r="V24" s="169" t="s">
        <v>4321</v>
      </c>
      <c r="W24" s="170">
        <v>42705000</v>
      </c>
      <c r="X24" s="169" t="s">
        <v>1087</v>
      </c>
      <c r="Y24" s="169">
        <v>7.63</v>
      </c>
      <c r="Z24" s="169"/>
      <c r="AA24" s="113">
        <f>P15</f>
        <v>4500000</v>
      </c>
      <c r="AB24" s="113">
        <f>Y24*AA24</f>
        <v>34335000</v>
      </c>
      <c r="AC24" s="169" t="s">
        <v>4415</v>
      </c>
      <c r="AD24" s="115"/>
      <c r="AF24" s="99">
        <v>5</v>
      </c>
      <c r="AG24" s="113" t="s">
        <v>1133</v>
      </c>
      <c r="AH24" s="113">
        <v>165500</v>
      </c>
      <c r="AI24" s="99">
        <v>12</v>
      </c>
      <c r="AJ24" s="99">
        <f t="shared" si="5"/>
        <v>211</v>
      </c>
      <c r="AK24" s="113">
        <f t="shared" si="6"/>
        <v>34920500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99"/>
      <c r="P25" s="99"/>
      <c r="Q25" s="170">
        <v>8690518</v>
      </c>
      <c r="R25" s="99" t="s">
        <v>4356</v>
      </c>
      <c r="S25" s="99">
        <f>S24</f>
        <v>0</v>
      </c>
      <c r="T25" s="99" t="s">
        <v>4358</v>
      </c>
      <c r="U25" s="115"/>
      <c r="V25" s="56" t="s">
        <v>4331</v>
      </c>
      <c r="W25" s="170">
        <v>-4470930</v>
      </c>
      <c r="X25" s="56" t="s">
        <v>4329</v>
      </c>
      <c r="Y25" s="169">
        <v>-23952</v>
      </c>
      <c r="Z25" s="169" t="s">
        <v>4333</v>
      </c>
      <c r="AA25" s="169">
        <f>P46</f>
        <v>190.6</v>
      </c>
      <c r="AB25" s="113">
        <f t="shared" ref="AB25:AB28" si="7">Y25*AA25</f>
        <v>-4565251.2</v>
      </c>
      <c r="AC25" s="169"/>
      <c r="AD25" s="115"/>
      <c r="AF25" s="99">
        <v>6</v>
      </c>
      <c r="AG25" s="113" t="s">
        <v>1159</v>
      </c>
      <c r="AH25" s="113">
        <v>-28830327</v>
      </c>
      <c r="AI25" s="99">
        <v>6</v>
      </c>
      <c r="AJ25" s="99">
        <f t="shared" si="5"/>
        <v>199</v>
      </c>
      <c r="AK25" s="113">
        <f t="shared" si="6"/>
        <v>-5737235073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 t="s">
        <v>4398</v>
      </c>
      <c r="N26" s="113">
        <v>-10084064</v>
      </c>
      <c r="O26" s="69"/>
      <c r="P26" s="99"/>
      <c r="Q26" s="170">
        <v>3000094</v>
      </c>
      <c r="R26" s="99" t="s">
        <v>4356</v>
      </c>
      <c r="S26" s="99">
        <f>S25</f>
        <v>0</v>
      </c>
      <c r="T26" s="99" t="s">
        <v>4359</v>
      </c>
      <c r="U26" s="115"/>
      <c r="V26" s="113" t="s">
        <v>4331</v>
      </c>
      <c r="W26" s="170">
        <v>-11344820</v>
      </c>
      <c r="X26" s="56" t="s">
        <v>4335</v>
      </c>
      <c r="Y26" s="56">
        <v>-80808</v>
      </c>
      <c r="Z26" s="56" t="s">
        <v>4338</v>
      </c>
      <c r="AA26" s="169">
        <f>P47</f>
        <v>141.19999999999999</v>
      </c>
      <c r="AB26" s="113">
        <f>Y26*AA26</f>
        <v>-11410089.6</v>
      </c>
      <c r="AC26" s="169"/>
      <c r="AD26" s="115"/>
      <c r="AF26" s="99">
        <v>7</v>
      </c>
      <c r="AG26" s="113" t="s">
        <v>1184</v>
      </c>
      <c r="AH26" s="113">
        <v>18500000</v>
      </c>
      <c r="AI26" s="99">
        <v>1</v>
      </c>
      <c r="AJ26" s="99">
        <f t="shared" si="5"/>
        <v>193</v>
      </c>
      <c r="AK26" s="113">
        <f t="shared" si="6"/>
        <v>3570500000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/>
      <c r="N27" s="113"/>
      <c r="O27" s="115"/>
      <c r="P27" s="115" t="s">
        <v>25</v>
      </c>
      <c r="Q27" s="170"/>
      <c r="R27" s="99"/>
      <c r="S27" s="99"/>
      <c r="T27" s="99"/>
      <c r="U27" s="115"/>
      <c r="V27" s="113" t="s">
        <v>4331</v>
      </c>
      <c r="W27" s="170">
        <v>-18242759</v>
      </c>
      <c r="X27" s="56" t="s">
        <v>4329</v>
      </c>
      <c r="Y27" s="56">
        <v>-45196</v>
      </c>
      <c r="Z27" s="56" t="s">
        <v>4338</v>
      </c>
      <c r="AA27" s="169">
        <f>P46</f>
        <v>190.6</v>
      </c>
      <c r="AB27" s="113">
        <f>Y27*AA27</f>
        <v>-8614357.5999999996</v>
      </c>
      <c r="AC27" s="169"/>
      <c r="AD27" s="115"/>
      <c r="AF27" s="99">
        <v>8</v>
      </c>
      <c r="AG27" s="113" t="s">
        <v>1193</v>
      </c>
      <c r="AH27" s="113">
        <v>-18550000</v>
      </c>
      <c r="AI27" s="99">
        <v>1</v>
      </c>
      <c r="AJ27" s="99">
        <f t="shared" si="5"/>
        <v>192</v>
      </c>
      <c r="AK27" s="113">
        <f t="shared" si="6"/>
        <v>-3561600000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 t="s">
        <v>756</v>
      </c>
      <c r="N28" s="113">
        <v>3000000</v>
      </c>
      <c r="O28" s="22"/>
      <c r="Q28" s="170"/>
      <c r="R28" s="99"/>
      <c r="S28" s="99"/>
      <c r="T28" s="99"/>
      <c r="U28" s="115"/>
      <c r="V28" s="113" t="s">
        <v>4356</v>
      </c>
      <c r="W28" s="170">
        <v>-8690518</v>
      </c>
      <c r="X28" s="169" t="s">
        <v>4339</v>
      </c>
      <c r="Y28" s="169">
        <v>-27637</v>
      </c>
      <c r="Z28" s="169" t="s">
        <v>4333</v>
      </c>
      <c r="AA28" s="169">
        <f>P45</f>
        <v>311.7</v>
      </c>
      <c r="AB28" s="113">
        <f t="shared" si="7"/>
        <v>-8614452.9000000004</v>
      </c>
      <c r="AC28" s="169"/>
      <c r="AD28" s="115"/>
      <c r="AF28" s="99">
        <v>9</v>
      </c>
      <c r="AG28" s="113" t="s">
        <v>1200</v>
      </c>
      <c r="AH28" s="113">
        <v>-64961</v>
      </c>
      <c r="AI28" s="99">
        <v>5</v>
      </c>
      <c r="AJ28" s="99">
        <f t="shared" si="5"/>
        <v>191</v>
      </c>
      <c r="AK28" s="113">
        <f t="shared" si="6"/>
        <v>-12407551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918</v>
      </c>
      <c r="L29" s="117">
        <v>4800000</v>
      </c>
      <c r="M29" s="169" t="s">
        <v>4158</v>
      </c>
      <c r="N29" s="113">
        <f>-1*L19</f>
        <v>-57460063</v>
      </c>
      <c r="P29" t="s">
        <v>25</v>
      </c>
      <c r="Q29" s="170">
        <f>SUM(N19:N25)-SUM(Q20:Q28)</f>
        <v>958757.5</v>
      </c>
      <c r="R29" s="99"/>
      <c r="S29" s="99" t="s">
        <v>25</v>
      </c>
      <c r="T29" s="99"/>
      <c r="U29" s="115"/>
      <c r="V29" s="113" t="s">
        <v>4396</v>
      </c>
      <c r="W29" s="56"/>
      <c r="X29" s="169"/>
      <c r="Y29" s="169"/>
      <c r="Z29" s="169"/>
      <c r="AA29" s="169"/>
      <c r="AB29" s="113"/>
      <c r="AC29" s="169"/>
      <c r="AD29" s="115"/>
      <c r="AF29" s="99">
        <v>10</v>
      </c>
      <c r="AG29" s="113" t="s">
        <v>1216</v>
      </c>
      <c r="AH29" s="113">
        <v>6400000</v>
      </c>
      <c r="AI29" s="99">
        <v>1</v>
      </c>
      <c r="AJ29" s="99">
        <f t="shared" si="5"/>
        <v>186</v>
      </c>
      <c r="AK29" s="113">
        <f t="shared" si="6"/>
        <v>1190400000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929</v>
      </c>
      <c r="L30" s="117">
        <v>0</v>
      </c>
      <c r="M30" s="169" t="s">
        <v>753</v>
      </c>
      <c r="N30" s="113">
        <v>500000</v>
      </c>
      <c r="P30" t="s">
        <v>25</v>
      </c>
      <c r="R30" s="115"/>
      <c r="S30" s="115"/>
      <c r="T30" s="115"/>
      <c r="U30" s="115"/>
      <c r="V30" s="26"/>
      <c r="W30" s="186"/>
      <c r="X30" s="186"/>
      <c r="Y30" s="186"/>
      <c r="Z30" s="186"/>
      <c r="AA30" s="186"/>
      <c r="AB30" s="186"/>
      <c r="AC30" s="186"/>
      <c r="AD30" s="115"/>
      <c r="AF30" s="99">
        <v>11</v>
      </c>
      <c r="AG30" s="113" t="s">
        <v>4060</v>
      </c>
      <c r="AH30" s="113">
        <v>-170000</v>
      </c>
      <c r="AI30" s="99">
        <v>5</v>
      </c>
      <c r="AJ30" s="99">
        <f t="shared" si="5"/>
        <v>185</v>
      </c>
      <c r="AK30" s="113">
        <f t="shared" si="6"/>
        <v>-31450000</v>
      </c>
      <c r="AL30" s="99"/>
      <c r="AN30" s="96"/>
      <c r="AO30" s="99" t="s">
        <v>1135</v>
      </c>
      <c r="AP30" s="99" t="s">
        <v>4252</v>
      </c>
      <c r="AQ30" s="99" t="s">
        <v>938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1087</v>
      </c>
      <c r="L31" s="117">
        <f>65*P15</f>
        <v>292500000</v>
      </c>
      <c r="M31" s="169" t="s">
        <v>760</v>
      </c>
      <c r="N31" s="113">
        <v>1200000</v>
      </c>
      <c r="O31" t="s">
        <v>25</v>
      </c>
      <c r="P31" t="s">
        <v>25</v>
      </c>
      <c r="R31" s="115"/>
      <c r="S31" s="115"/>
      <c r="T31" s="115"/>
      <c r="U31" s="115"/>
      <c r="V31" s="26"/>
      <c r="W31" s="186"/>
      <c r="X31" s="186"/>
      <c r="Y31" s="186"/>
      <c r="Z31" s="186"/>
      <c r="AA31" s="186"/>
      <c r="AB31" s="42">
        <f>SUM(AB24:AB29)</f>
        <v>1130848.700000003</v>
      </c>
      <c r="AC31" s="186"/>
      <c r="AD31" s="115"/>
      <c r="AF31" s="99">
        <v>12</v>
      </c>
      <c r="AG31" s="113" t="s">
        <v>1236</v>
      </c>
      <c r="AH31" s="113">
        <v>-6300000</v>
      </c>
      <c r="AI31" s="99">
        <v>1</v>
      </c>
      <c r="AJ31" s="99">
        <f>AJ32+AI31</f>
        <v>180</v>
      </c>
      <c r="AK31" s="113">
        <f t="shared" si="6"/>
        <v>-1134000000</v>
      </c>
      <c r="AL31" s="99"/>
      <c r="AN31" s="96"/>
      <c r="AO31" s="99">
        <v>1</v>
      </c>
      <c r="AP31" s="170" t="s">
        <v>4253</v>
      </c>
      <c r="AQ31" s="99">
        <v>18290</v>
      </c>
      <c r="AR31" s="99" t="s">
        <v>4181</v>
      </c>
      <c r="AS31" s="99" t="s">
        <v>4254</v>
      </c>
      <c r="AT31" s="170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4156</v>
      </c>
      <c r="L32" s="117">
        <v>-50000000</v>
      </c>
      <c r="M32" s="73" t="s">
        <v>4323</v>
      </c>
      <c r="N32" s="113">
        <v>41</v>
      </c>
      <c r="O32" s="22"/>
      <c r="P32" t="s">
        <v>25</v>
      </c>
      <c r="Q32" t="s">
        <v>25</v>
      </c>
      <c r="S32" s="26" t="s">
        <v>25</v>
      </c>
      <c r="T32" t="s">
        <v>25</v>
      </c>
      <c r="U32" s="115"/>
      <c r="V32" s="41"/>
      <c r="W32" s="186"/>
      <c r="X32" s="186"/>
      <c r="Y32" s="186"/>
      <c r="Z32" s="186"/>
      <c r="AA32" s="186"/>
      <c r="AB32" s="186" t="s">
        <v>945</v>
      </c>
      <c r="AC32" s="186"/>
      <c r="AD32" s="115"/>
      <c r="AF32" s="99">
        <v>13</v>
      </c>
      <c r="AG32" s="113" t="s">
        <v>1245</v>
      </c>
      <c r="AH32" s="113">
        <v>-52015</v>
      </c>
      <c r="AI32" s="99">
        <v>16</v>
      </c>
      <c r="AJ32" s="99">
        <f t="shared" si="5"/>
        <v>179</v>
      </c>
      <c r="AK32" s="113">
        <f t="shared" si="6"/>
        <v>-9310685</v>
      </c>
      <c r="AL32" s="99"/>
      <c r="AN32" s="96"/>
      <c r="AO32" s="99">
        <v>2</v>
      </c>
      <c r="AP32" s="170" t="s">
        <v>4253</v>
      </c>
      <c r="AQ32" s="99">
        <v>24813</v>
      </c>
      <c r="AR32" s="99" t="s">
        <v>4250</v>
      </c>
      <c r="AS32" s="99" t="s">
        <v>4255</v>
      </c>
      <c r="AT32" s="170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4373</v>
      </c>
      <c r="L33" s="117">
        <v>-3000000</v>
      </c>
      <c r="M33" s="169" t="s">
        <v>1087</v>
      </c>
      <c r="N33" s="113">
        <f>65*P15</f>
        <v>292500000</v>
      </c>
      <c r="P33" t="s">
        <v>25</v>
      </c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3711</v>
      </c>
      <c r="AH33" s="113">
        <v>20017400</v>
      </c>
      <c r="AI33" s="99">
        <v>0</v>
      </c>
      <c r="AJ33" s="99">
        <f t="shared" si="5"/>
        <v>163</v>
      </c>
      <c r="AK33" s="113">
        <f t="shared" si="6"/>
        <v>3262836200</v>
      </c>
      <c r="AL33" s="99"/>
      <c r="AN33" s="96"/>
      <c r="AO33" s="99">
        <v>3</v>
      </c>
      <c r="AP33" s="170" t="s">
        <v>4253</v>
      </c>
      <c r="AQ33" s="99">
        <v>26189</v>
      </c>
      <c r="AR33" s="99" t="s">
        <v>4271</v>
      </c>
      <c r="AS33" s="99" t="s">
        <v>4272</v>
      </c>
      <c r="AT33" s="170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4387</v>
      </c>
      <c r="L34" s="117">
        <v>1000000</v>
      </c>
      <c r="M34" s="169" t="s">
        <v>4364</v>
      </c>
      <c r="N34" s="113">
        <v>-20000000</v>
      </c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3711</v>
      </c>
      <c r="AH34" s="113">
        <v>1014466</v>
      </c>
      <c r="AI34" s="99">
        <v>12</v>
      </c>
      <c r="AJ34" s="99">
        <f t="shared" si="5"/>
        <v>163</v>
      </c>
      <c r="AK34" s="113">
        <f t="shared" si="6"/>
        <v>165357958</v>
      </c>
      <c r="AL34" s="99"/>
      <c r="AN34" s="96"/>
      <c r="AO34" s="183"/>
      <c r="AP34" s="184" t="s">
        <v>4256</v>
      </c>
      <c r="AQ34" s="183"/>
      <c r="AR34" s="183"/>
      <c r="AS34" s="183"/>
      <c r="AT34" s="184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169"/>
      <c r="L35" s="117"/>
      <c r="M35" s="169" t="s">
        <v>4397</v>
      </c>
      <c r="N35" s="113">
        <v>-50000000</v>
      </c>
      <c r="O35" s="96"/>
      <c r="P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1147</v>
      </c>
      <c r="AH35" s="113">
        <v>360000</v>
      </c>
      <c r="AI35" s="99">
        <v>2</v>
      </c>
      <c r="AJ35" s="99">
        <f t="shared" si="5"/>
        <v>151</v>
      </c>
      <c r="AK35" s="113">
        <f t="shared" si="6"/>
        <v>54360000</v>
      </c>
      <c r="AL35" s="99"/>
      <c r="AN35" s="96"/>
      <c r="AO35" s="183"/>
      <c r="AP35" s="184" t="s">
        <v>4253</v>
      </c>
      <c r="AQ35" s="183">
        <v>19666</v>
      </c>
      <c r="AR35" s="183" t="s">
        <v>4271</v>
      </c>
      <c r="AS35" s="183" t="s">
        <v>4273</v>
      </c>
      <c r="AT35" s="184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99"/>
      <c r="L36" s="99"/>
      <c r="M36" s="169" t="s">
        <v>4387</v>
      </c>
      <c r="N36" s="113">
        <v>1000000</v>
      </c>
      <c r="O36" s="96"/>
      <c r="P36" s="96"/>
      <c r="Q36" s="73" t="s">
        <v>4338</v>
      </c>
      <c r="R36" s="112"/>
      <c r="S36" s="112"/>
      <c r="T36" s="112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3771</v>
      </c>
      <c r="AH36" s="113">
        <v>-350000</v>
      </c>
      <c r="AI36" s="99">
        <v>0</v>
      </c>
      <c r="AJ36" s="99">
        <f t="shared" si="5"/>
        <v>149</v>
      </c>
      <c r="AK36" s="113">
        <f t="shared" si="6"/>
        <v>-52150000</v>
      </c>
      <c r="AL36" s="99"/>
      <c r="AN36" s="96"/>
      <c r="AO36" s="183"/>
      <c r="AP36" s="184"/>
      <c r="AQ36" s="183"/>
      <c r="AR36" s="183"/>
      <c r="AS36" s="183"/>
      <c r="AT36" s="184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99"/>
      <c r="L37" s="99"/>
      <c r="M37" s="169" t="s">
        <v>3892</v>
      </c>
      <c r="N37" s="113">
        <v>13013667</v>
      </c>
      <c r="O37" s="99" t="s">
        <v>938</v>
      </c>
      <c r="P37" s="99" t="s">
        <v>3933</v>
      </c>
      <c r="Q37" s="112" t="s">
        <v>267</v>
      </c>
      <c r="R37" s="112" t="s">
        <v>180</v>
      </c>
      <c r="S37" s="112" t="s">
        <v>183</v>
      </c>
      <c r="T37" s="112" t="s">
        <v>8</v>
      </c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3771</v>
      </c>
      <c r="AH37" s="113">
        <v>1000</v>
      </c>
      <c r="AI37" s="99">
        <v>1</v>
      </c>
      <c r="AJ37" s="99">
        <f t="shared" si="5"/>
        <v>149</v>
      </c>
      <c r="AK37" s="113">
        <f t="shared" si="6"/>
        <v>149000</v>
      </c>
      <c r="AL37" s="99"/>
      <c r="AN37" s="96"/>
      <c r="AO37" s="99"/>
      <c r="AP37" s="170"/>
      <c r="AQ37" s="99"/>
      <c r="AR37" s="99"/>
      <c r="AS37" s="99"/>
      <c r="AT37" s="170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169"/>
      <c r="N38" s="113"/>
      <c r="O38" s="99"/>
      <c r="P38" s="99"/>
      <c r="Q38" s="170">
        <v>184971545</v>
      </c>
      <c r="R38" s="169" t="s">
        <v>4181</v>
      </c>
      <c r="S38" s="169">
        <v>44</v>
      </c>
      <c r="T38" s="169" t="s">
        <v>4405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3775</v>
      </c>
      <c r="AH38" s="113">
        <v>33610000</v>
      </c>
      <c r="AI38" s="99">
        <v>4</v>
      </c>
      <c r="AJ38" s="99">
        <f t="shared" si="5"/>
        <v>148</v>
      </c>
      <c r="AK38" s="113">
        <f t="shared" si="6"/>
        <v>4974280000</v>
      </c>
      <c r="AL38" s="99"/>
      <c r="AN38" s="96"/>
      <c r="AO38" s="99"/>
      <c r="AP38" s="170"/>
      <c r="AQ38" s="99"/>
      <c r="AR38" s="180"/>
      <c r="AS38" s="99"/>
      <c r="AT38" s="170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32"/>
      <c r="N39" s="113"/>
      <c r="O39" s="99"/>
      <c r="P39" s="99"/>
      <c r="Q39" s="170">
        <v>3759803</v>
      </c>
      <c r="R39" s="169" t="s">
        <v>4271</v>
      </c>
      <c r="S39" s="169">
        <f>S38-21</f>
        <v>23</v>
      </c>
      <c r="T39" s="169" t="s">
        <v>4280</v>
      </c>
      <c r="V39" t="s">
        <v>25</v>
      </c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4061</v>
      </c>
      <c r="AH39" s="113">
        <v>-15600000</v>
      </c>
      <c r="AI39" s="99">
        <v>3</v>
      </c>
      <c r="AJ39" s="99">
        <f t="shared" si="5"/>
        <v>144</v>
      </c>
      <c r="AK39" s="113">
        <f t="shared" si="6"/>
        <v>-2246400000</v>
      </c>
      <c r="AL39" s="99"/>
      <c r="AN39" s="96"/>
      <c r="AO39" s="99"/>
      <c r="AP39" s="99"/>
      <c r="AQ39" s="99"/>
      <c r="AR39" s="99"/>
      <c r="AS39" s="99"/>
      <c r="AT39" s="170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169" t="s">
        <v>4188</v>
      </c>
      <c r="N40" s="113">
        <f t="shared" ref="N40:N47" si="11">O40*P40</f>
        <v>215691138</v>
      </c>
      <c r="O40" s="99">
        <v>1015495</v>
      </c>
      <c r="P40" s="99">
        <v>212.4</v>
      </c>
      <c r="Q40" s="170">
        <v>54501</v>
      </c>
      <c r="R40" s="169" t="s">
        <v>4289</v>
      </c>
      <c r="S40" s="169">
        <f>S39-4</f>
        <v>19</v>
      </c>
      <c r="T40" s="169" t="s">
        <v>4288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3789</v>
      </c>
      <c r="AH40" s="113">
        <v>7500000</v>
      </c>
      <c r="AI40" s="99">
        <v>4</v>
      </c>
      <c r="AJ40" s="99">
        <f t="shared" si="5"/>
        <v>141</v>
      </c>
      <c r="AK40" s="113">
        <f t="shared" si="6"/>
        <v>1057500000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99" t="s">
        <v>4270</v>
      </c>
      <c r="N41" s="113">
        <f t="shared" si="11"/>
        <v>4177058.4</v>
      </c>
      <c r="O41" s="99">
        <v>19666</v>
      </c>
      <c r="P41" s="99">
        <f>P40</f>
        <v>212.4</v>
      </c>
      <c r="Q41" s="170">
        <v>11344820</v>
      </c>
      <c r="R41" s="169" t="s">
        <v>4331</v>
      </c>
      <c r="S41" s="169">
        <f>S40-6</f>
        <v>13</v>
      </c>
      <c r="T41" s="169" t="s">
        <v>4336</v>
      </c>
      <c r="U41" s="96"/>
      <c r="V41"/>
      <c r="AB41" t="s">
        <v>25</v>
      </c>
      <c r="AC41" t="s">
        <v>25</v>
      </c>
      <c r="AD41" s="115"/>
      <c r="AF41" s="99">
        <v>22</v>
      </c>
      <c r="AG41" s="113" t="s">
        <v>4062</v>
      </c>
      <c r="AH41" s="113">
        <v>-98000</v>
      </c>
      <c r="AI41" s="99">
        <v>1</v>
      </c>
      <c r="AJ41" s="99">
        <f t="shared" si="5"/>
        <v>137</v>
      </c>
      <c r="AK41" s="113">
        <f t="shared" si="6"/>
        <v>-13426000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99"/>
      <c r="N42" s="113"/>
      <c r="O42" s="99"/>
      <c r="P42" s="99"/>
      <c r="Q42" s="170">
        <v>9957469</v>
      </c>
      <c r="R42" s="169" t="s">
        <v>4331</v>
      </c>
      <c r="S42" s="169">
        <f>S41</f>
        <v>13</v>
      </c>
      <c r="T42" s="169" t="s">
        <v>4406</v>
      </c>
      <c r="U42" s="96"/>
      <c r="V42"/>
      <c r="Z42" s="96"/>
      <c r="AF42" s="99">
        <v>23</v>
      </c>
      <c r="AG42" s="113" t="s">
        <v>4056</v>
      </c>
      <c r="AH42" s="113">
        <v>-26000000</v>
      </c>
      <c r="AI42" s="99">
        <v>0</v>
      </c>
      <c r="AJ42" s="99">
        <f t="shared" si="5"/>
        <v>136</v>
      </c>
      <c r="AK42" s="113">
        <f t="shared" si="6"/>
        <v>-3536000000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56"/>
      <c r="L43" s="117"/>
      <c r="M43" s="99" t="s">
        <v>4290</v>
      </c>
      <c r="N43" s="113">
        <f t="shared" si="11"/>
        <v>94131.5</v>
      </c>
      <c r="O43" s="185">
        <v>155</v>
      </c>
      <c r="P43" s="99">
        <v>607.29999999999995</v>
      </c>
      <c r="Q43" s="170">
        <v>9560464</v>
      </c>
      <c r="R43" s="169" t="s">
        <v>4342</v>
      </c>
      <c r="S43" s="169">
        <f>S42-1</f>
        <v>12</v>
      </c>
      <c r="T43" s="169" t="s">
        <v>4362</v>
      </c>
      <c r="U43" s="96"/>
      <c r="V43"/>
      <c r="Z43" s="96"/>
      <c r="AF43" s="99">
        <v>24</v>
      </c>
      <c r="AG43" s="113" t="s">
        <v>4056</v>
      </c>
      <c r="AH43" s="113">
        <v>25000000</v>
      </c>
      <c r="AI43" s="99">
        <v>1</v>
      </c>
      <c r="AJ43" s="99">
        <f t="shared" si="5"/>
        <v>136</v>
      </c>
      <c r="AK43" s="113">
        <f t="shared" si="6"/>
        <v>3400000000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56"/>
      <c r="L44" s="117"/>
      <c r="M44" s="99" t="s">
        <v>965</v>
      </c>
      <c r="N44" s="113">
        <f t="shared" si="11"/>
        <v>0</v>
      </c>
      <c r="O44" s="69">
        <v>0</v>
      </c>
      <c r="P44" s="69">
        <v>80731</v>
      </c>
      <c r="Q44" s="170">
        <v>10877284</v>
      </c>
      <c r="R44" s="169" t="s">
        <v>4356</v>
      </c>
      <c r="S44" s="169">
        <f>S43-5</f>
        <v>7</v>
      </c>
      <c r="T44" s="169" t="s">
        <v>4363</v>
      </c>
      <c r="U44" s="96"/>
      <c r="V44"/>
      <c r="Z44" s="96"/>
      <c r="AF44" s="99">
        <v>25</v>
      </c>
      <c r="AG44" s="113" t="s">
        <v>4057</v>
      </c>
      <c r="AH44" s="113">
        <v>110000</v>
      </c>
      <c r="AI44" s="99">
        <v>1</v>
      </c>
      <c r="AJ44" s="99">
        <f t="shared" si="5"/>
        <v>135</v>
      </c>
      <c r="AK44" s="113">
        <f t="shared" si="6"/>
        <v>14850000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99" t="s">
        <v>4339</v>
      </c>
      <c r="N45" s="113">
        <f t="shared" si="11"/>
        <v>0</v>
      </c>
      <c r="O45" s="69">
        <v>0</v>
      </c>
      <c r="P45" s="69">
        <v>311.7</v>
      </c>
      <c r="Q45" s="170">
        <v>2000000</v>
      </c>
      <c r="R45" s="169" t="s">
        <v>4399</v>
      </c>
      <c r="S45" s="169">
        <f>S44-6</f>
        <v>1</v>
      </c>
      <c r="T45" s="169" t="s">
        <v>4404</v>
      </c>
      <c r="U45" s="96"/>
      <c r="AF45" s="99">
        <v>26</v>
      </c>
      <c r="AG45" s="113" t="s">
        <v>3804</v>
      </c>
      <c r="AH45" s="113">
        <v>380000</v>
      </c>
      <c r="AI45" s="99">
        <v>7</v>
      </c>
      <c r="AJ45" s="99">
        <f t="shared" si="5"/>
        <v>134</v>
      </c>
      <c r="AK45" s="113">
        <f t="shared" si="6"/>
        <v>50920000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99" t="s">
        <v>4329</v>
      </c>
      <c r="N46" s="113">
        <f t="shared" si="11"/>
        <v>10172703.199999999</v>
      </c>
      <c r="O46" s="69">
        <v>53372</v>
      </c>
      <c r="P46" s="69">
        <v>190.6</v>
      </c>
      <c r="Q46" s="170"/>
      <c r="R46" s="169"/>
      <c r="S46" s="169"/>
      <c r="T46" s="169"/>
      <c r="U46" s="96"/>
      <c r="AF46" s="99">
        <v>27</v>
      </c>
      <c r="AG46" s="113" t="s">
        <v>3890</v>
      </c>
      <c r="AH46" s="113">
        <v>450000</v>
      </c>
      <c r="AI46" s="99">
        <v>6</v>
      </c>
      <c r="AJ46" s="99">
        <f t="shared" si="5"/>
        <v>127</v>
      </c>
      <c r="AK46" s="113">
        <f t="shared" si="6"/>
        <v>57150000</v>
      </c>
      <c r="AL46" s="99"/>
    </row>
    <row r="47" spans="1:52" x14ac:dyDescent="0.25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99" t="s">
        <v>4335</v>
      </c>
      <c r="N47" s="117">
        <f t="shared" si="11"/>
        <v>22189862.399999999</v>
      </c>
      <c r="O47" s="69">
        <v>157152</v>
      </c>
      <c r="P47" s="69">
        <v>141.19999999999999</v>
      </c>
      <c r="Q47" s="113">
        <f>SUM(N38:N47)-SUM(Q38:Q45)</f>
        <v>19799007.5</v>
      </c>
      <c r="R47" s="112"/>
      <c r="S47" s="112"/>
      <c r="T47" s="112"/>
      <c r="U47" s="96" t="s">
        <v>25</v>
      </c>
      <c r="AF47" s="99">
        <v>28</v>
      </c>
      <c r="AG47" s="113" t="s">
        <v>3915</v>
      </c>
      <c r="AH47" s="113">
        <v>2800000</v>
      </c>
      <c r="AI47" s="99">
        <v>1</v>
      </c>
      <c r="AJ47" s="99">
        <f t="shared" si="5"/>
        <v>121</v>
      </c>
      <c r="AK47" s="113">
        <f t="shared" si="6"/>
        <v>338800000</v>
      </c>
      <c r="AL47" s="99"/>
    </row>
    <row r="48" spans="1:52" x14ac:dyDescent="0.25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73"/>
      <c r="N48" s="117"/>
      <c r="O48" s="96" t="s">
        <v>25</v>
      </c>
      <c r="Q48" s="26"/>
      <c r="R48" s="186"/>
      <c r="S48" s="186"/>
      <c r="T48" t="s">
        <v>25</v>
      </c>
      <c r="U48" s="96"/>
      <c r="AF48" s="99">
        <v>29</v>
      </c>
      <c r="AG48" s="113" t="s">
        <v>3916</v>
      </c>
      <c r="AH48" s="113">
        <v>-1500000</v>
      </c>
      <c r="AI48" s="99">
        <v>0</v>
      </c>
      <c r="AJ48" s="99">
        <f t="shared" si="5"/>
        <v>120</v>
      </c>
      <c r="AK48" s="113">
        <f t="shared" si="6"/>
        <v>-180000000</v>
      </c>
      <c r="AL48" s="99"/>
    </row>
    <row r="49" spans="1:38" x14ac:dyDescent="0.25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99"/>
      <c r="L49" s="99"/>
      <c r="M49" s="169" t="s">
        <v>1155</v>
      </c>
      <c r="N49" s="117">
        <v>14908</v>
      </c>
      <c r="O49" s="96" t="s">
        <v>25</v>
      </c>
      <c r="P49" t="s">
        <v>25</v>
      </c>
      <c r="R49" t="s">
        <v>25</v>
      </c>
      <c r="T49" t="s">
        <v>25</v>
      </c>
      <c r="U49" s="96"/>
      <c r="AF49" s="99">
        <v>30</v>
      </c>
      <c r="AG49" s="113" t="s">
        <v>3916</v>
      </c>
      <c r="AH49" s="113">
        <v>3050000</v>
      </c>
      <c r="AI49" s="99">
        <v>3</v>
      </c>
      <c r="AJ49" s="99">
        <f>AJ50+AI49</f>
        <v>120</v>
      </c>
      <c r="AK49" s="113">
        <f t="shared" si="6"/>
        <v>366000000</v>
      </c>
      <c r="AL49" s="99"/>
    </row>
    <row r="50" spans="1:38" x14ac:dyDescent="0.25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99"/>
      <c r="L50" s="99"/>
      <c r="M50" s="169" t="s">
        <v>1156</v>
      </c>
      <c r="N50" s="117">
        <v>5282</v>
      </c>
      <c r="O50" s="96"/>
      <c r="Q50" t="s">
        <v>25</v>
      </c>
      <c r="R50" t="s">
        <v>25</v>
      </c>
      <c r="T50" t="s">
        <v>25</v>
      </c>
      <c r="AF50" s="99">
        <v>31</v>
      </c>
      <c r="AG50" s="113" t="s">
        <v>3941</v>
      </c>
      <c r="AH50" s="113">
        <v>-8299612</v>
      </c>
      <c r="AI50" s="99">
        <v>2</v>
      </c>
      <c r="AJ50" s="99">
        <f t="shared" si="5"/>
        <v>117</v>
      </c>
      <c r="AK50" s="113">
        <f t="shared" si="6"/>
        <v>-971054604</v>
      </c>
      <c r="AL50" s="99"/>
    </row>
    <row r="51" spans="1:38" x14ac:dyDescent="0.25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69"/>
      <c r="L51" s="117"/>
      <c r="M51" s="169"/>
      <c r="N51" s="113"/>
      <c r="O51" s="115"/>
      <c r="P51" s="115"/>
      <c r="Q51" t="s">
        <v>25</v>
      </c>
      <c r="S51" t="s">
        <v>25</v>
      </c>
      <c r="T51" t="s">
        <v>61</v>
      </c>
      <c r="U51">
        <v>6.3E-3</v>
      </c>
      <c r="AF51" s="99">
        <v>32</v>
      </c>
      <c r="AG51" s="113" t="s">
        <v>3935</v>
      </c>
      <c r="AH51" s="113">
        <v>5000000</v>
      </c>
      <c r="AI51" s="99">
        <v>14</v>
      </c>
      <c r="AJ51" s="99">
        <f t="shared" si="5"/>
        <v>115</v>
      </c>
      <c r="AK51" s="113">
        <f t="shared" si="6"/>
        <v>575000000</v>
      </c>
      <c r="AL51" s="99"/>
    </row>
    <row r="52" spans="1:38" x14ac:dyDescent="0.25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69" t="s">
        <v>25</v>
      </c>
      <c r="L52" s="117"/>
      <c r="M52" s="169" t="s">
        <v>4189</v>
      </c>
      <c r="N52" s="113">
        <f>-O52*P52</f>
        <v>-17580985.199999999</v>
      </c>
      <c r="O52" s="99">
        <v>82773</v>
      </c>
      <c r="P52" s="99">
        <f>P40</f>
        <v>212.4</v>
      </c>
      <c r="Q52" s="96">
        <f>O40+O41+O19-O52</f>
        <v>1000416</v>
      </c>
      <c r="R52" s="113">
        <f>Q52*P40</f>
        <v>212488358.40000001</v>
      </c>
      <c r="S52" t="s">
        <v>25</v>
      </c>
      <c r="T52" t="s">
        <v>6</v>
      </c>
      <c r="U52">
        <v>4.8999999999999998E-3</v>
      </c>
      <c r="W52" s="99" t="s">
        <v>4253</v>
      </c>
      <c r="X52" s="99">
        <v>216.1</v>
      </c>
      <c r="Y52" s="99">
        <v>10000</v>
      </c>
      <c r="Z52" s="99" t="s">
        <v>61</v>
      </c>
      <c r="AA52" s="99">
        <v>222.5</v>
      </c>
      <c r="AB52" s="99" t="s">
        <v>4343</v>
      </c>
      <c r="AF52" s="99">
        <v>33</v>
      </c>
      <c r="AG52" s="113" t="s">
        <v>991</v>
      </c>
      <c r="AH52" s="113">
        <v>-90000</v>
      </c>
      <c r="AI52" s="99">
        <v>1</v>
      </c>
      <c r="AJ52" s="99">
        <f t="shared" si="5"/>
        <v>101</v>
      </c>
      <c r="AK52" s="113">
        <f t="shared" si="6"/>
        <v>-9090000</v>
      </c>
      <c r="AL52" s="99"/>
    </row>
    <row r="53" spans="1:38" x14ac:dyDescent="0.25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69"/>
      <c r="L53" s="117"/>
      <c r="M53" s="169" t="s">
        <v>4402</v>
      </c>
      <c r="N53" s="113">
        <v>-2000000</v>
      </c>
      <c r="O53" s="96"/>
      <c r="P53" s="96"/>
      <c r="Q53" t="s">
        <v>4286</v>
      </c>
      <c r="R53" t="s">
        <v>4283</v>
      </c>
      <c r="T53" t="s">
        <v>25</v>
      </c>
      <c r="U53">
        <f>U51+U52</f>
        <v>1.12E-2</v>
      </c>
      <c r="W53" s="99" t="s">
        <v>4253</v>
      </c>
      <c r="X53" s="99">
        <v>215</v>
      </c>
      <c r="Y53" s="99">
        <v>24349</v>
      </c>
      <c r="Z53" s="99" t="s">
        <v>1020</v>
      </c>
      <c r="AA53" s="99">
        <v>221.5</v>
      </c>
      <c r="AB53" s="99" t="s">
        <v>4343</v>
      </c>
      <c r="AF53" s="99">
        <v>34</v>
      </c>
      <c r="AG53" s="113" t="s">
        <v>4058</v>
      </c>
      <c r="AH53" s="113">
        <v>5600000</v>
      </c>
      <c r="AI53" s="99">
        <v>4</v>
      </c>
      <c r="AJ53" s="99">
        <f t="shared" si="5"/>
        <v>100</v>
      </c>
      <c r="AK53" s="113">
        <f t="shared" si="6"/>
        <v>560000000</v>
      </c>
      <c r="AL53" s="99"/>
    </row>
    <row r="54" spans="1:38" x14ac:dyDescent="0.25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169" t="s">
        <v>598</v>
      </c>
      <c r="L54" s="113">
        <f>SUM(L16:L45)</f>
        <v>303914265</v>
      </c>
      <c r="M54" s="169"/>
      <c r="N54" s="113">
        <f>SUM(N16:N53)</f>
        <v>436566169.79999995</v>
      </c>
      <c r="O54" t="s">
        <v>25</v>
      </c>
      <c r="R54" t="s">
        <v>25</v>
      </c>
      <c r="W54" s="99" t="s">
        <v>4253</v>
      </c>
      <c r="X54" s="99">
        <v>207</v>
      </c>
      <c r="Y54" s="99">
        <v>9625</v>
      </c>
      <c r="Z54" s="99" t="s">
        <v>61</v>
      </c>
      <c r="AA54" s="99">
        <v>215</v>
      </c>
      <c r="AB54" s="99" t="s">
        <v>4343</v>
      </c>
      <c r="AF54" s="99">
        <v>35</v>
      </c>
      <c r="AG54" s="113" t="s">
        <v>3986</v>
      </c>
      <c r="AH54" s="113">
        <v>750000</v>
      </c>
      <c r="AI54" s="99">
        <v>2</v>
      </c>
      <c r="AJ54" s="99">
        <f t="shared" si="5"/>
        <v>96</v>
      </c>
      <c r="AK54" s="113">
        <f t="shared" si="6"/>
        <v>72000000</v>
      </c>
      <c r="AL54" s="99"/>
    </row>
    <row r="55" spans="1:38" x14ac:dyDescent="0.25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K55" s="169" t="s">
        <v>599</v>
      </c>
      <c r="L55" s="113">
        <f>L16+L17+L22</f>
        <v>154202</v>
      </c>
      <c r="M55" s="169"/>
      <c r="N55" s="113">
        <f>N16+N17+N30</f>
        <v>2302594</v>
      </c>
      <c r="W55" s="99"/>
      <c r="X55" s="99"/>
      <c r="Y55" s="99"/>
      <c r="Z55" s="99"/>
      <c r="AA55" s="99"/>
      <c r="AB55" s="99"/>
      <c r="AF55" s="172">
        <v>36</v>
      </c>
      <c r="AG55" s="171" t="s">
        <v>3996</v>
      </c>
      <c r="AH55" s="171">
        <v>-4242000</v>
      </c>
      <c r="AI55" s="172">
        <v>2</v>
      </c>
      <c r="AJ55" s="172">
        <f t="shared" si="5"/>
        <v>94</v>
      </c>
      <c r="AK55" s="171">
        <f t="shared" si="6"/>
        <v>-398748000</v>
      </c>
      <c r="AL55" s="172" t="s">
        <v>4067</v>
      </c>
    </row>
    <row r="56" spans="1:38" x14ac:dyDescent="0.25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K56" s="56" t="s">
        <v>716</v>
      </c>
      <c r="L56" s="1">
        <f>L54+N7</f>
        <v>373914265</v>
      </c>
      <c r="M56" s="113"/>
      <c r="N56" s="169"/>
      <c r="O56" s="22"/>
      <c r="T56" t="s">
        <v>25</v>
      </c>
      <c r="W56" s="99"/>
      <c r="X56" s="169"/>
      <c r="Y56" s="169"/>
      <c r="Z56" s="99"/>
      <c r="AA56" s="99"/>
      <c r="AB56" s="99"/>
      <c r="AF56" s="99">
        <v>37</v>
      </c>
      <c r="AG56" s="113" t="s">
        <v>3996</v>
      </c>
      <c r="AH56" s="113">
        <v>4100000</v>
      </c>
      <c r="AI56" s="99">
        <v>0</v>
      </c>
      <c r="AJ56" s="99">
        <f t="shared" si="5"/>
        <v>92</v>
      </c>
      <c r="AK56" s="113">
        <f t="shared" si="6"/>
        <v>377200000</v>
      </c>
      <c r="AL56" s="99"/>
    </row>
    <row r="57" spans="1:38" x14ac:dyDescent="0.25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t="s">
        <v>4314</v>
      </c>
      <c r="AF57" s="99">
        <v>38</v>
      </c>
      <c r="AG57" s="113" t="s">
        <v>4002</v>
      </c>
      <c r="AH57" s="113">
        <v>4100000</v>
      </c>
      <c r="AI57" s="99">
        <v>1</v>
      </c>
      <c r="AJ57" s="99">
        <f t="shared" si="5"/>
        <v>92</v>
      </c>
      <c r="AK57" s="113">
        <f t="shared" si="6"/>
        <v>377200000</v>
      </c>
      <c r="AL57" s="99"/>
    </row>
    <row r="58" spans="1:38" x14ac:dyDescent="0.25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s="25" t="s">
        <v>4117</v>
      </c>
      <c r="O58" t="s">
        <v>25</v>
      </c>
      <c r="AF58" s="99">
        <v>39</v>
      </c>
      <c r="AG58" s="113" t="s">
        <v>4011</v>
      </c>
      <c r="AH58" s="113">
        <v>790000</v>
      </c>
      <c r="AI58" s="99">
        <v>15</v>
      </c>
      <c r="AJ58" s="99">
        <f t="shared" si="5"/>
        <v>91</v>
      </c>
      <c r="AK58" s="113">
        <f t="shared" si="6"/>
        <v>71890000</v>
      </c>
      <c r="AL58" s="99"/>
    </row>
    <row r="59" spans="1:38" x14ac:dyDescent="0.25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M59" s="25" t="s">
        <v>4085</v>
      </c>
      <c r="AF59" s="172">
        <v>40</v>
      </c>
      <c r="AG59" s="171" t="s">
        <v>4042</v>
      </c>
      <c r="AH59" s="171">
        <v>-3865000</v>
      </c>
      <c r="AI59" s="172">
        <v>6</v>
      </c>
      <c r="AJ59" s="172">
        <f t="shared" si="5"/>
        <v>76</v>
      </c>
      <c r="AK59" s="173">
        <f t="shared" si="6"/>
        <v>-293740000</v>
      </c>
      <c r="AL59" s="172" t="s">
        <v>4068</v>
      </c>
    </row>
    <row r="60" spans="1:38" ht="30" x14ac:dyDescent="0.25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M60" s="178" t="s">
        <v>4121</v>
      </c>
      <c r="AF60" s="20">
        <v>41</v>
      </c>
      <c r="AG60" s="117" t="s">
        <v>4072</v>
      </c>
      <c r="AH60" s="117">
        <v>18800000</v>
      </c>
      <c r="AI60" s="20">
        <v>3</v>
      </c>
      <c r="AJ60" s="99">
        <f t="shared" si="5"/>
        <v>70</v>
      </c>
      <c r="AK60" s="113">
        <f t="shared" si="6"/>
        <v>1316000000</v>
      </c>
      <c r="AL60" s="20"/>
    </row>
    <row r="61" spans="1:38" x14ac:dyDescent="0.25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3"/>
      <c r="L61" s="11" t="s">
        <v>304</v>
      </c>
      <c r="M61" s="122"/>
      <c r="N61" s="96"/>
      <c r="P61" s="115"/>
      <c r="AF61" s="20">
        <v>42</v>
      </c>
      <c r="AG61" s="117" t="s">
        <v>4089</v>
      </c>
      <c r="AH61" s="117">
        <v>500000</v>
      </c>
      <c r="AI61" s="20">
        <v>1</v>
      </c>
      <c r="AJ61" s="99">
        <f t="shared" si="5"/>
        <v>67</v>
      </c>
      <c r="AK61" s="113">
        <f t="shared" si="6"/>
        <v>33500000</v>
      </c>
      <c r="AL61" s="20"/>
    </row>
    <row r="62" spans="1:38" x14ac:dyDescent="0.25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1" t="s">
        <v>305</v>
      </c>
      <c r="L62" s="1">
        <v>70000</v>
      </c>
      <c r="M62" s="122" t="s">
        <v>4315</v>
      </c>
      <c r="N62" s="96" t="s">
        <v>25</v>
      </c>
      <c r="P62" s="115"/>
      <c r="AF62" s="20">
        <v>43</v>
      </c>
      <c r="AG62" s="117" t="s">
        <v>4093</v>
      </c>
      <c r="AH62" s="117">
        <v>200000</v>
      </c>
      <c r="AI62" s="20">
        <v>3</v>
      </c>
      <c r="AJ62" s="99">
        <f>AJ63+AI62</f>
        <v>66</v>
      </c>
      <c r="AK62" s="113">
        <f t="shared" si="6"/>
        <v>13200000</v>
      </c>
      <c r="AL62" s="20"/>
    </row>
    <row r="63" spans="1:38" x14ac:dyDescent="0.25">
      <c r="E63" s="26"/>
      <c r="K63" s="1" t="s">
        <v>321</v>
      </c>
      <c r="L63" s="1">
        <v>100000</v>
      </c>
      <c r="M63" s="122" t="s">
        <v>4316</v>
      </c>
      <c r="P63" s="115"/>
      <c r="AF63" s="20">
        <v>44</v>
      </c>
      <c r="AG63" s="117" t="s">
        <v>4100</v>
      </c>
      <c r="AH63" s="117">
        <v>1000000</v>
      </c>
      <c r="AI63" s="20">
        <v>3</v>
      </c>
      <c r="AJ63" s="99">
        <f t="shared" si="5"/>
        <v>63</v>
      </c>
      <c r="AK63" s="113">
        <f t="shared" si="6"/>
        <v>63000000</v>
      </c>
      <c r="AL63" s="20"/>
    </row>
    <row r="64" spans="1:38" x14ac:dyDescent="0.25">
      <c r="E64" s="26"/>
      <c r="K64" s="1" t="s">
        <v>306</v>
      </c>
      <c r="L64" s="1">
        <v>80000</v>
      </c>
      <c r="M64" s="122" t="s">
        <v>4317</v>
      </c>
      <c r="P64" s="115"/>
      <c r="Q64" s="186"/>
      <c r="R64" s="186"/>
      <c r="S64" s="115"/>
      <c r="AF64" s="20">
        <v>45</v>
      </c>
      <c r="AG64" s="117" t="s">
        <v>4112</v>
      </c>
      <c r="AH64" s="117">
        <v>1300000</v>
      </c>
      <c r="AI64" s="20">
        <v>0</v>
      </c>
      <c r="AJ64" s="99">
        <f>AJ65+AI64</f>
        <v>60</v>
      </c>
      <c r="AK64" s="113">
        <f t="shared" si="6"/>
        <v>78000000</v>
      </c>
      <c r="AL64" s="20"/>
    </row>
    <row r="65" spans="1:38" x14ac:dyDescent="0.25">
      <c r="K65" s="31" t="s">
        <v>307</v>
      </c>
      <c r="L65" s="1">
        <v>150000</v>
      </c>
      <c r="M65" s="122" t="s">
        <v>4318</v>
      </c>
      <c r="P65" s="115"/>
      <c r="Q65" s="115"/>
      <c r="R65" s="115"/>
      <c r="S65" s="115"/>
      <c r="AF65" s="20">
        <v>45</v>
      </c>
      <c r="AG65" s="117" t="s">
        <v>4112</v>
      </c>
      <c r="AH65" s="117">
        <v>995000</v>
      </c>
      <c r="AI65" s="20">
        <v>2</v>
      </c>
      <c r="AJ65" s="99">
        <f t="shared" ref="AJ65:AJ88" si="12">AJ66+AI65</f>
        <v>60</v>
      </c>
      <c r="AK65" s="113">
        <f t="shared" si="6"/>
        <v>59700000</v>
      </c>
      <c r="AL65" s="20"/>
    </row>
    <row r="66" spans="1:38" x14ac:dyDescent="0.25">
      <c r="K66" s="31" t="s">
        <v>308</v>
      </c>
      <c r="L66" s="1">
        <v>300000</v>
      </c>
      <c r="M66" s="191" t="s">
        <v>4319</v>
      </c>
      <c r="P66" s="115"/>
      <c r="Q66" s="115"/>
      <c r="R66" s="115"/>
      <c r="S66" s="115"/>
      <c r="AF66" s="20">
        <v>46</v>
      </c>
      <c r="AG66" s="117" t="s">
        <v>4124</v>
      </c>
      <c r="AH66" s="117">
        <v>13000000</v>
      </c>
      <c r="AI66" s="20">
        <v>2</v>
      </c>
      <c r="AJ66" s="99">
        <f t="shared" si="12"/>
        <v>58</v>
      </c>
      <c r="AK66" s="113">
        <f t="shared" si="6"/>
        <v>754000000</v>
      </c>
      <c r="AL66" s="20"/>
    </row>
    <row r="67" spans="1:38" x14ac:dyDescent="0.25">
      <c r="A67" t="s">
        <v>25</v>
      </c>
      <c r="F67" t="s">
        <v>310</v>
      </c>
      <c r="G67" t="s">
        <v>4104</v>
      </c>
      <c r="K67" s="31" t="s">
        <v>309</v>
      </c>
      <c r="L67" s="1">
        <v>100000</v>
      </c>
      <c r="M67" s="192" t="s">
        <v>4322</v>
      </c>
      <c r="P67" s="115"/>
      <c r="Q67" s="115"/>
      <c r="R67" s="115"/>
      <c r="S67" s="115"/>
      <c r="AF67" s="20">
        <v>47</v>
      </c>
      <c r="AG67" s="117" t="s">
        <v>4137</v>
      </c>
      <c r="AH67" s="117">
        <v>-3100000</v>
      </c>
      <c r="AI67" s="20">
        <v>3</v>
      </c>
      <c r="AJ67" s="99">
        <f t="shared" si="12"/>
        <v>56</v>
      </c>
      <c r="AK67" s="113">
        <f t="shared" si="6"/>
        <v>-173600000</v>
      </c>
      <c r="AL67" s="20"/>
    </row>
    <row r="68" spans="1:38" x14ac:dyDescent="0.25">
      <c r="F68" t="s">
        <v>4108</v>
      </c>
      <c r="G68" t="s">
        <v>4103</v>
      </c>
      <c r="K68" s="31" t="s">
        <v>310</v>
      </c>
      <c r="L68" s="1">
        <v>200000</v>
      </c>
      <c r="M68" s="122" t="s">
        <v>4339</v>
      </c>
      <c r="P68" s="115"/>
      <c r="Q68" s="115"/>
      <c r="R68" s="115"/>
      <c r="S68" s="115"/>
      <c r="W68" s="115"/>
      <c r="AF68" s="20">
        <v>48</v>
      </c>
      <c r="AG68" s="117" t="s">
        <v>4152</v>
      </c>
      <c r="AH68" s="117">
        <v>45640000</v>
      </c>
      <c r="AI68" s="20">
        <v>1</v>
      </c>
      <c r="AJ68" s="99">
        <f t="shared" si="12"/>
        <v>53</v>
      </c>
      <c r="AK68" s="113">
        <f t="shared" si="6"/>
        <v>2418920000</v>
      </c>
      <c r="AL68" s="20"/>
    </row>
    <row r="69" spans="1:38" x14ac:dyDescent="0.25">
      <c r="F69" t="s">
        <v>4109</v>
      </c>
      <c r="G69" t="s">
        <v>4105</v>
      </c>
      <c r="K69" s="18" t="s">
        <v>311</v>
      </c>
      <c r="L69" s="18">
        <v>300000</v>
      </c>
      <c r="M69" s="96"/>
      <c r="P69" s="115"/>
      <c r="Q69" s="115"/>
      <c r="R69" s="115"/>
      <c r="S69" s="115"/>
      <c r="W69" s="163"/>
      <c r="AF69" s="20">
        <v>49</v>
      </c>
      <c r="AG69" s="117" t="s">
        <v>4160</v>
      </c>
      <c r="AH69" s="117">
        <v>33500000</v>
      </c>
      <c r="AI69" s="20">
        <v>1</v>
      </c>
      <c r="AJ69" s="99">
        <f t="shared" si="12"/>
        <v>52</v>
      </c>
      <c r="AK69" s="113">
        <f t="shared" si="6"/>
        <v>1742000000</v>
      </c>
      <c r="AL69" s="20"/>
    </row>
    <row r="70" spans="1:38" x14ac:dyDescent="0.25">
      <c r="G70" t="s">
        <v>4106</v>
      </c>
      <c r="K70" s="32" t="s">
        <v>312</v>
      </c>
      <c r="L70" s="1">
        <v>200000</v>
      </c>
      <c r="M70" s="96"/>
      <c r="N70" s="96"/>
      <c r="O70" s="96"/>
      <c r="P70" s="115"/>
      <c r="Q70" s="115"/>
      <c r="R70" s="115"/>
      <c r="S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4165</v>
      </c>
      <c r="AH70" s="117">
        <v>12000000</v>
      </c>
      <c r="AI70" s="20">
        <v>1</v>
      </c>
      <c r="AJ70" s="99">
        <f t="shared" si="12"/>
        <v>51</v>
      </c>
      <c r="AK70" s="117">
        <f t="shared" si="6"/>
        <v>612000000</v>
      </c>
      <c r="AL70" s="20"/>
    </row>
    <row r="71" spans="1:38" x14ac:dyDescent="0.25">
      <c r="G71" t="s">
        <v>4107</v>
      </c>
      <c r="K71" s="32" t="s">
        <v>313</v>
      </c>
      <c r="L71" s="1">
        <v>20000</v>
      </c>
      <c r="M71" s="96"/>
      <c r="N71" s="96"/>
      <c r="O71" s="96"/>
      <c r="P71" s="115"/>
      <c r="Q71" s="115"/>
      <c r="R71" s="115"/>
      <c r="S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4171</v>
      </c>
      <c r="AH71" s="117">
        <v>15500000</v>
      </c>
      <c r="AI71" s="20">
        <v>4</v>
      </c>
      <c r="AJ71" s="99">
        <f t="shared" si="12"/>
        <v>50</v>
      </c>
      <c r="AK71" s="117">
        <f t="shared" si="6"/>
        <v>775000000</v>
      </c>
      <c r="AL71" s="20"/>
    </row>
    <row r="72" spans="1:38" x14ac:dyDescent="0.25">
      <c r="G72" t="s">
        <v>4111</v>
      </c>
      <c r="K72" s="32" t="s">
        <v>315</v>
      </c>
      <c r="L72" s="1">
        <v>50000</v>
      </c>
      <c r="M72" s="96"/>
      <c r="N72" s="96"/>
      <c r="O72" s="96"/>
      <c r="P72" s="115"/>
      <c r="Q72" s="115"/>
      <c r="R72" s="115"/>
      <c r="S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4175</v>
      </c>
      <c r="AH72" s="117">
        <v>150000</v>
      </c>
      <c r="AI72" s="20">
        <v>1</v>
      </c>
      <c r="AJ72" s="99">
        <f t="shared" si="12"/>
        <v>46</v>
      </c>
      <c r="AK72" s="117">
        <f t="shared" si="6"/>
        <v>6900000</v>
      </c>
      <c r="AL72" s="20"/>
    </row>
    <row r="73" spans="1:38" x14ac:dyDescent="0.25">
      <c r="G73" t="s">
        <v>4110</v>
      </c>
      <c r="K73" s="32" t="s">
        <v>316</v>
      </c>
      <c r="L73" s="1">
        <v>90000</v>
      </c>
      <c r="M73" s="96"/>
      <c r="N73" s="96"/>
      <c r="O73" s="96"/>
      <c r="P73" s="115"/>
      <c r="Q73" s="115"/>
      <c r="R73" s="115"/>
      <c r="S73" s="115"/>
      <c r="W73" s="115"/>
      <c r="X73" s="128"/>
      <c r="Y73" s="115"/>
      <c r="Z73" s="115"/>
      <c r="AA73" s="115"/>
      <c r="AB73" s="128"/>
      <c r="AC73" s="115"/>
      <c r="AD73" s="115"/>
      <c r="AF73" s="181">
        <v>53</v>
      </c>
      <c r="AG73" s="182" t="s">
        <v>4181</v>
      </c>
      <c r="AH73" s="182">
        <v>29000000</v>
      </c>
      <c r="AI73" s="181">
        <v>15</v>
      </c>
      <c r="AJ73" s="181">
        <f t="shared" si="12"/>
        <v>45</v>
      </c>
      <c r="AK73" s="182">
        <f t="shared" si="6"/>
        <v>1305000000</v>
      </c>
      <c r="AL73" s="181" t="s">
        <v>4195</v>
      </c>
    </row>
    <row r="74" spans="1:38" x14ac:dyDescent="0.25">
      <c r="K74" s="32" t="s">
        <v>317</v>
      </c>
      <c r="L74" s="1">
        <v>50000</v>
      </c>
      <c r="M74" s="96"/>
      <c r="N74" s="96"/>
      <c r="O74" s="96"/>
      <c r="P74" s="115"/>
      <c r="Q74" s="115"/>
      <c r="R74" s="115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4219</v>
      </c>
      <c r="AH74" s="117">
        <v>-130000</v>
      </c>
      <c r="AI74" s="20">
        <v>7</v>
      </c>
      <c r="AJ74" s="99">
        <f t="shared" si="12"/>
        <v>30</v>
      </c>
      <c r="AK74" s="117">
        <f t="shared" si="6"/>
        <v>-3900000</v>
      </c>
      <c r="AL74" s="20" t="s">
        <v>4221</v>
      </c>
    </row>
    <row r="75" spans="1:38" x14ac:dyDescent="0.25">
      <c r="K75" s="32" t="s">
        <v>327</v>
      </c>
      <c r="L75" s="1">
        <v>150000</v>
      </c>
      <c r="M75" s="96"/>
      <c r="N75" s="96"/>
      <c r="O75" s="96"/>
      <c r="P75" s="115"/>
      <c r="Q75" s="115"/>
      <c r="R75" s="115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4275</v>
      </c>
      <c r="AH75" s="117">
        <v>232000</v>
      </c>
      <c r="AI75" s="20">
        <v>2</v>
      </c>
      <c r="AJ75" s="99">
        <f t="shared" si="12"/>
        <v>23</v>
      </c>
      <c r="AK75" s="117">
        <f>AH75*AJ75</f>
        <v>5336000</v>
      </c>
      <c r="AL75" s="20" t="s">
        <v>4277</v>
      </c>
    </row>
    <row r="76" spans="1:38" x14ac:dyDescent="0.25">
      <c r="K76" s="32" t="s">
        <v>318</v>
      </c>
      <c r="L76" s="1">
        <v>15000</v>
      </c>
      <c r="N76" s="96"/>
      <c r="P76" s="115"/>
      <c r="Q76" s="115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4289</v>
      </c>
      <c r="AH76" s="117">
        <v>-170000</v>
      </c>
      <c r="AI76" s="20">
        <v>3</v>
      </c>
      <c r="AJ76" s="99">
        <f t="shared" si="12"/>
        <v>21</v>
      </c>
      <c r="AK76" s="117">
        <f t="shared" si="6"/>
        <v>-3570000</v>
      </c>
      <c r="AL76" s="20"/>
    </row>
    <row r="77" spans="1:38" x14ac:dyDescent="0.25">
      <c r="K77" s="32" t="s">
        <v>319</v>
      </c>
      <c r="L77" s="1">
        <v>20000</v>
      </c>
      <c r="N77" s="96"/>
      <c r="P77" s="115"/>
      <c r="Q77" s="115"/>
      <c r="R77" s="115"/>
      <c r="S77" s="115"/>
      <c r="T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4304</v>
      </c>
      <c r="AH77" s="117">
        <v>-300000</v>
      </c>
      <c r="AI77" s="20">
        <v>3</v>
      </c>
      <c r="AJ77" s="99">
        <f t="shared" si="12"/>
        <v>18</v>
      </c>
      <c r="AK77" s="117">
        <f t="shared" si="6"/>
        <v>-5400000</v>
      </c>
      <c r="AL77" s="20"/>
    </row>
    <row r="78" spans="1:38" x14ac:dyDescent="0.25">
      <c r="K78" s="32" t="s">
        <v>320</v>
      </c>
      <c r="L78" s="1">
        <v>40000</v>
      </c>
      <c r="N78" s="96"/>
      <c r="P78" s="115"/>
      <c r="Q78" s="115"/>
      <c r="R78" s="115"/>
      <c r="S78" s="115"/>
      <c r="T78" s="115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4331</v>
      </c>
      <c r="AH78" s="117">
        <v>-11400000</v>
      </c>
      <c r="AI78" s="20">
        <v>13</v>
      </c>
      <c r="AJ78" s="99">
        <f t="shared" si="12"/>
        <v>15</v>
      </c>
      <c r="AK78" s="117">
        <f t="shared" si="6"/>
        <v>-171000000</v>
      </c>
      <c r="AL78" s="20"/>
    </row>
    <row r="79" spans="1:38" x14ac:dyDescent="0.25">
      <c r="K79" s="32" t="s">
        <v>322</v>
      </c>
      <c r="L79" s="1">
        <v>150000</v>
      </c>
      <c r="N79" s="96"/>
      <c r="P79" s="115"/>
      <c r="Q79" s="55"/>
      <c r="R79" s="187"/>
      <c r="S79" s="115"/>
      <c r="T79" s="115"/>
      <c r="W79" s="115"/>
      <c r="X79" s="115"/>
      <c r="Y79" s="115"/>
      <c r="AC79" s="115"/>
      <c r="AD79" s="115"/>
      <c r="AF79" s="20">
        <v>59</v>
      </c>
      <c r="AG79" s="117" t="s">
        <v>4407</v>
      </c>
      <c r="AH79" s="117">
        <v>-10000000</v>
      </c>
      <c r="AI79" s="20">
        <v>1</v>
      </c>
      <c r="AJ79" s="99">
        <f t="shared" si="12"/>
        <v>2</v>
      </c>
      <c r="AK79" s="117">
        <f t="shared" si="6"/>
        <v>-20000000</v>
      </c>
      <c r="AL79" s="20"/>
    </row>
    <row r="80" spans="1:38" x14ac:dyDescent="0.25">
      <c r="K80" s="32" t="s">
        <v>324</v>
      </c>
      <c r="L80" s="1">
        <v>75000</v>
      </c>
      <c r="P80" s="115"/>
      <c r="Q80" s="55"/>
      <c r="R80" s="187"/>
      <c r="S80" s="115"/>
      <c r="T80" s="115"/>
      <c r="X80" s="115"/>
      <c r="Y80" s="115"/>
      <c r="AC80" s="115"/>
      <c r="AD80" s="115"/>
      <c r="AF80" s="20">
        <v>60</v>
      </c>
      <c r="AG80" s="117" t="s">
        <v>4408</v>
      </c>
      <c r="AH80" s="117">
        <v>-2450000</v>
      </c>
      <c r="AI80" s="20">
        <v>1</v>
      </c>
      <c r="AJ80" s="99">
        <f t="shared" si="12"/>
        <v>1</v>
      </c>
      <c r="AK80" s="117">
        <f t="shared" si="6"/>
        <v>-2450000</v>
      </c>
      <c r="AL80" s="20"/>
    </row>
    <row r="81" spans="11:50" x14ac:dyDescent="0.25">
      <c r="K81" s="32" t="s">
        <v>314</v>
      </c>
      <c r="L81" s="1">
        <v>140000</v>
      </c>
      <c r="P81" s="115"/>
      <c r="Q81" s="26"/>
      <c r="R81" s="187"/>
      <c r="S81" s="115"/>
      <c r="X81" s="115"/>
      <c r="Y81" s="115"/>
      <c r="AC81" s="115"/>
      <c r="AD81" s="115"/>
      <c r="AF81" s="20"/>
      <c r="AG81" s="117"/>
      <c r="AH81" s="117"/>
      <c r="AI81" s="20"/>
      <c r="AJ81" s="99">
        <f t="shared" si="12"/>
        <v>0</v>
      </c>
      <c r="AK81" s="117">
        <f t="shared" si="6"/>
        <v>0</v>
      </c>
      <c r="AL81" s="20"/>
    </row>
    <row r="82" spans="11:50" x14ac:dyDescent="0.25">
      <c r="K82" s="2" t="s">
        <v>478</v>
      </c>
      <c r="L82" s="3">
        <v>1083333</v>
      </c>
      <c r="P82" s="115"/>
      <c r="Q82" s="55"/>
      <c r="R82" s="187"/>
      <c r="S82" s="122"/>
      <c r="AD82" s="115"/>
      <c r="AF82" s="20"/>
      <c r="AG82" s="117"/>
      <c r="AH82" s="117"/>
      <c r="AI82" s="20"/>
      <c r="AJ82" s="99">
        <f t="shared" si="12"/>
        <v>0</v>
      </c>
      <c r="AK82" s="117">
        <f t="shared" si="6"/>
        <v>0</v>
      </c>
      <c r="AL82" s="20"/>
      <c r="AM82" t="s">
        <v>25</v>
      </c>
      <c r="AP82" t="s">
        <v>25</v>
      </c>
      <c r="AU82" t="s">
        <v>25</v>
      </c>
    </row>
    <row r="83" spans="11:50" x14ac:dyDescent="0.25">
      <c r="K83" s="2"/>
      <c r="L83" s="3"/>
      <c r="P83" s="128"/>
      <c r="Q83" s="55"/>
      <c r="R83" s="187"/>
      <c r="S83" s="115"/>
      <c r="AF83" s="20"/>
      <c r="AG83" s="117"/>
      <c r="AH83" s="117"/>
      <c r="AI83" s="20"/>
      <c r="AJ83" s="99">
        <f t="shared" si="12"/>
        <v>0</v>
      </c>
      <c r="AK83" s="117">
        <f t="shared" si="6"/>
        <v>0</v>
      </c>
      <c r="AL83" s="20"/>
    </row>
    <row r="84" spans="11:50" x14ac:dyDescent="0.25">
      <c r="K84" s="2"/>
      <c r="L84" s="3"/>
      <c r="P84" s="128"/>
      <c r="Q84" s="122"/>
      <c r="R84" s="115"/>
      <c r="S84" s="115"/>
      <c r="AF84" s="20"/>
      <c r="AG84" s="117"/>
      <c r="AH84" s="117"/>
      <c r="AI84" s="20"/>
      <c r="AJ84" s="99">
        <f t="shared" si="12"/>
        <v>0</v>
      </c>
      <c r="AK84" s="117">
        <f t="shared" si="6"/>
        <v>0</v>
      </c>
      <c r="AL84" s="20"/>
      <c r="AX84" t="s">
        <v>25</v>
      </c>
    </row>
    <row r="85" spans="11:50" x14ac:dyDescent="0.25">
      <c r="K85" s="2" t="s">
        <v>6</v>
      </c>
      <c r="L85" s="3">
        <f>SUM(L62:L83)</f>
        <v>3383333</v>
      </c>
      <c r="P85" s="115"/>
      <c r="AF85" s="20" t="s">
        <v>25</v>
      </c>
      <c r="AG85" s="117"/>
      <c r="AH85" s="117"/>
      <c r="AI85" s="20"/>
      <c r="AJ85" s="99">
        <f t="shared" si="12"/>
        <v>0</v>
      </c>
      <c r="AK85" s="117">
        <f t="shared" si="6"/>
        <v>0</v>
      </c>
      <c r="AL85" s="20"/>
      <c r="AT85" t="s">
        <v>25</v>
      </c>
    </row>
    <row r="86" spans="11:50" x14ac:dyDescent="0.25">
      <c r="K86" s="2" t="s">
        <v>328</v>
      </c>
      <c r="L86" s="3">
        <f>L85/30</f>
        <v>112777.76666666666</v>
      </c>
      <c r="AF86" s="20"/>
      <c r="AG86" s="117"/>
      <c r="AH86" s="117"/>
      <c r="AI86" s="20"/>
      <c r="AJ86" s="99">
        <f t="shared" si="12"/>
        <v>0</v>
      </c>
      <c r="AK86" s="117">
        <f t="shared" si="6"/>
        <v>0</v>
      </c>
      <c r="AL86" s="20"/>
    </row>
    <row r="87" spans="11:50" x14ac:dyDescent="0.25">
      <c r="O87" s="115"/>
      <c r="Q87" s="22"/>
      <c r="AF87" s="99"/>
      <c r="AG87" s="113"/>
      <c r="AH87" s="113"/>
      <c r="AI87" s="99"/>
      <c r="AJ87" s="99">
        <f t="shared" si="12"/>
        <v>0</v>
      </c>
      <c r="AK87" s="117">
        <f t="shared" si="6"/>
        <v>0</v>
      </c>
      <c r="AL87" s="99"/>
      <c r="AS87" s="96" t="s">
        <v>25</v>
      </c>
    </row>
    <row r="88" spans="11:50" x14ac:dyDescent="0.25">
      <c r="O88" s="115"/>
      <c r="AF88" s="99"/>
      <c r="AG88" s="113"/>
      <c r="AH88" s="113"/>
      <c r="AI88" s="99"/>
      <c r="AJ88" s="99">
        <f t="shared" si="12"/>
        <v>0</v>
      </c>
      <c r="AK88" s="117">
        <f t="shared" si="6"/>
        <v>0</v>
      </c>
      <c r="AL88" s="99"/>
      <c r="AS88" s="96" t="s">
        <v>25</v>
      </c>
    </row>
    <row r="89" spans="11:50" x14ac:dyDescent="0.25">
      <c r="AF89" s="99"/>
      <c r="AG89" s="99"/>
      <c r="AH89" s="95">
        <f>SUM(AH20:AH87)</f>
        <v>198373899</v>
      </c>
      <c r="AI89" s="99"/>
      <c r="AJ89" s="99"/>
      <c r="AK89" s="95">
        <f>SUM(AK20:AK88)</f>
        <v>17279472721</v>
      </c>
      <c r="AL89" s="95">
        <f>AK89*AL92/31</f>
        <v>11148046.916774195</v>
      </c>
      <c r="AO89" t="s">
        <v>25</v>
      </c>
      <c r="AT89" t="s">
        <v>25</v>
      </c>
    </row>
    <row r="90" spans="11:50" x14ac:dyDescent="0.25">
      <c r="AF90" s="99"/>
      <c r="AG90" s="99"/>
      <c r="AH90" s="99" t="s">
        <v>4064</v>
      </c>
      <c r="AI90" s="99"/>
      <c r="AJ90" s="99"/>
      <c r="AK90" s="99" t="s">
        <v>284</v>
      </c>
      <c r="AL90" s="99" t="s">
        <v>916</v>
      </c>
    </row>
    <row r="91" spans="11:50" x14ac:dyDescent="0.25">
      <c r="AF91" s="99"/>
      <c r="AG91" s="99"/>
      <c r="AH91" s="99"/>
      <c r="AI91" s="99"/>
      <c r="AJ91" s="99"/>
      <c r="AK91" s="99"/>
      <c r="AL91" s="99"/>
      <c r="AR91" s="96" t="s">
        <v>25</v>
      </c>
    </row>
    <row r="92" spans="11:50" x14ac:dyDescent="0.25">
      <c r="K92" s="48" t="s">
        <v>788</v>
      </c>
      <c r="L92" s="48" t="s">
        <v>476</v>
      </c>
      <c r="AF92" s="99"/>
      <c r="AG92" s="99"/>
      <c r="AH92" s="99"/>
      <c r="AI92" s="99"/>
      <c r="AJ92" s="99"/>
      <c r="AK92" s="99" t="s">
        <v>4065</v>
      </c>
      <c r="AL92" s="99">
        <v>0.02</v>
      </c>
    </row>
    <row r="93" spans="11:50" x14ac:dyDescent="0.25">
      <c r="K93" s="47">
        <v>700000</v>
      </c>
      <c r="L93" s="48" t="s">
        <v>1040</v>
      </c>
      <c r="AF93" s="99"/>
      <c r="AG93" s="99"/>
      <c r="AH93" s="99"/>
      <c r="AI93" s="99"/>
      <c r="AJ93" s="99"/>
      <c r="AK93" s="99"/>
      <c r="AL93" s="99"/>
    </row>
    <row r="94" spans="11:50" x14ac:dyDescent="0.25">
      <c r="K94" s="47">
        <v>500000</v>
      </c>
      <c r="L94" s="48" t="s">
        <v>479</v>
      </c>
      <c r="AF94" s="99"/>
      <c r="AG94" s="99" t="s">
        <v>4066</v>
      </c>
      <c r="AH94" s="95">
        <f>AH89+AL89</f>
        <v>209521945.91677418</v>
      </c>
      <c r="AI94" s="99"/>
      <c r="AJ94" s="99"/>
      <c r="AK94" s="99"/>
      <c r="AL94" s="99"/>
    </row>
    <row r="95" spans="11:50" x14ac:dyDescent="0.25">
      <c r="K95" s="47">
        <v>180000</v>
      </c>
      <c r="L95" s="48" t="s">
        <v>558</v>
      </c>
      <c r="AG95" t="s">
        <v>4069</v>
      </c>
      <c r="AH95" s="114">
        <f>SUM(N40:N47)</f>
        <v>252324893.5</v>
      </c>
    </row>
    <row r="96" spans="11:50" x14ac:dyDescent="0.25">
      <c r="K96" s="47">
        <v>0</v>
      </c>
      <c r="L96" s="48" t="s">
        <v>784</v>
      </c>
      <c r="AG96" t="s">
        <v>4143</v>
      </c>
      <c r="AH96" s="114">
        <f>AH95-AH89</f>
        <v>53950994.5</v>
      </c>
    </row>
    <row r="97" spans="8:38" x14ac:dyDescent="0.25">
      <c r="K97" s="47">
        <v>0</v>
      </c>
      <c r="L97" s="48" t="s">
        <v>785</v>
      </c>
      <c r="AG97" t="s">
        <v>944</v>
      </c>
      <c r="AH97" s="114">
        <f>AL89</f>
        <v>11148046.916774195</v>
      </c>
    </row>
    <row r="98" spans="8:38" x14ac:dyDescent="0.25">
      <c r="H98" s="96"/>
      <c r="K98" s="47">
        <v>500000</v>
      </c>
      <c r="L98" s="48" t="s">
        <v>786</v>
      </c>
      <c r="AG98" t="s">
        <v>4070</v>
      </c>
      <c r="AH98" s="114">
        <f>AH95-AH94</f>
        <v>42802947.583225816</v>
      </c>
    </row>
    <row r="99" spans="8:38" x14ac:dyDescent="0.25">
      <c r="K99" s="47">
        <v>75000</v>
      </c>
      <c r="L99" s="48" t="s">
        <v>787</v>
      </c>
    </row>
    <row r="100" spans="8:38" x14ac:dyDescent="0.25">
      <c r="K100" s="47">
        <v>0</v>
      </c>
      <c r="L100" s="48" t="s">
        <v>789</v>
      </c>
      <c r="AH100" t="s">
        <v>25</v>
      </c>
    </row>
    <row r="101" spans="8:38" x14ac:dyDescent="0.25">
      <c r="K101" s="47">
        <v>500000</v>
      </c>
      <c r="L101" s="48" t="s">
        <v>564</v>
      </c>
    </row>
    <row r="102" spans="8:38" x14ac:dyDescent="0.25">
      <c r="K102" s="47">
        <v>50000</v>
      </c>
      <c r="L102" s="48" t="s">
        <v>792</v>
      </c>
    </row>
    <row r="103" spans="8:38" x14ac:dyDescent="0.25">
      <c r="K103" s="47">
        <v>140000</v>
      </c>
      <c r="L103" s="48" t="s">
        <v>314</v>
      </c>
    </row>
    <row r="104" spans="8:38" x14ac:dyDescent="0.25">
      <c r="K104" s="47"/>
      <c r="L104" s="48" t="s">
        <v>25</v>
      </c>
    </row>
    <row r="105" spans="8:38" x14ac:dyDescent="0.25">
      <c r="K105" s="47">
        <f>SUM(K93:K104)</f>
        <v>2645000</v>
      </c>
      <c r="L105" s="48" t="s">
        <v>6</v>
      </c>
      <c r="AF105" s="99" t="s">
        <v>3644</v>
      </c>
      <c r="AG105" s="99" t="s">
        <v>180</v>
      </c>
      <c r="AH105" s="99" t="s">
        <v>267</v>
      </c>
      <c r="AI105" s="99" t="s">
        <v>4063</v>
      </c>
      <c r="AJ105" s="99" t="s">
        <v>4055</v>
      </c>
      <c r="AK105" s="99" t="s">
        <v>282</v>
      </c>
      <c r="AL105" s="99" t="s">
        <v>4333</v>
      </c>
    </row>
    <row r="106" spans="8:38" x14ac:dyDescent="0.25">
      <c r="AF106" s="99">
        <v>1</v>
      </c>
      <c r="AG106" s="99" t="s">
        <v>3954</v>
      </c>
      <c r="AH106" s="117">
        <v>3555820</v>
      </c>
      <c r="AI106" s="99">
        <v>2</v>
      </c>
      <c r="AJ106" s="99">
        <f>AI106+AJ107</f>
        <v>100</v>
      </c>
      <c r="AK106" s="99">
        <f>AH106*AJ106</f>
        <v>355582000</v>
      </c>
      <c r="AL106" s="99" t="s">
        <v>4365</v>
      </c>
    </row>
    <row r="107" spans="8:38" x14ac:dyDescent="0.25">
      <c r="AF107" s="99">
        <v>2</v>
      </c>
      <c r="AG107" s="99" t="s">
        <v>4029</v>
      </c>
      <c r="AH107" s="117">
        <v>1720837</v>
      </c>
      <c r="AI107" s="99">
        <v>51</v>
      </c>
      <c r="AJ107" s="99">
        <f t="shared" ref="AJ107:AJ120" si="13">AI107+AJ108</f>
        <v>98</v>
      </c>
      <c r="AK107" s="99">
        <f t="shared" ref="AK107:AK119" si="14">AH107*AJ107</f>
        <v>168642026</v>
      </c>
      <c r="AL107" s="99" t="s">
        <v>4366</v>
      </c>
    </row>
    <row r="108" spans="8:38" x14ac:dyDescent="0.25">
      <c r="AF108" s="99">
        <v>3</v>
      </c>
      <c r="AG108" s="99" t="s">
        <v>4137</v>
      </c>
      <c r="AH108" s="117">
        <v>150000</v>
      </c>
      <c r="AI108" s="99">
        <v>3</v>
      </c>
      <c r="AJ108" s="99">
        <f t="shared" si="13"/>
        <v>47</v>
      </c>
      <c r="AK108" s="99">
        <f t="shared" si="14"/>
        <v>7050000</v>
      </c>
      <c r="AL108" s="99"/>
    </row>
    <row r="109" spans="8:38" x14ac:dyDescent="0.25">
      <c r="AF109" s="99">
        <v>4</v>
      </c>
      <c r="AG109" s="99" t="s">
        <v>4152</v>
      </c>
      <c r="AH109" s="117">
        <v>-95000</v>
      </c>
      <c r="AI109" s="99">
        <v>8</v>
      </c>
      <c r="AJ109" s="99">
        <f t="shared" si="13"/>
        <v>44</v>
      </c>
      <c r="AK109" s="99">
        <f t="shared" si="14"/>
        <v>-4180000</v>
      </c>
      <c r="AL109" s="99"/>
    </row>
    <row r="110" spans="8:38" x14ac:dyDescent="0.25">
      <c r="AF110" s="99">
        <v>5</v>
      </c>
      <c r="AG110" s="99" t="s">
        <v>4181</v>
      </c>
      <c r="AH110" s="117">
        <v>3150000</v>
      </c>
      <c r="AI110" s="99">
        <v>16</v>
      </c>
      <c r="AJ110" s="99">
        <f t="shared" si="13"/>
        <v>36</v>
      </c>
      <c r="AK110" s="99">
        <f t="shared" si="14"/>
        <v>113400000</v>
      </c>
      <c r="AL110" s="99"/>
    </row>
    <row r="111" spans="8:38" x14ac:dyDescent="0.25">
      <c r="AF111" s="99">
        <v>6</v>
      </c>
      <c r="AG111" s="99" t="s">
        <v>4250</v>
      </c>
      <c r="AH111" s="117">
        <v>-65000</v>
      </c>
      <c r="AI111" s="99">
        <v>1</v>
      </c>
      <c r="AJ111" s="99">
        <f t="shared" si="13"/>
        <v>20</v>
      </c>
      <c r="AK111" s="99">
        <f t="shared" si="14"/>
        <v>-1300000</v>
      </c>
      <c r="AL111" s="99"/>
    </row>
    <row r="112" spans="8:38" x14ac:dyDescent="0.25">
      <c r="AF112" s="99">
        <v>7</v>
      </c>
      <c r="AG112" s="99" t="s">
        <v>4367</v>
      </c>
      <c r="AH112" s="117">
        <v>-95000</v>
      </c>
      <c r="AI112" s="99">
        <v>6</v>
      </c>
      <c r="AJ112" s="99">
        <f t="shared" si="13"/>
        <v>19</v>
      </c>
      <c r="AK112" s="99">
        <f t="shared" si="14"/>
        <v>-1805000</v>
      </c>
      <c r="AL112" s="99"/>
    </row>
    <row r="113" spans="32:38" x14ac:dyDescent="0.25">
      <c r="AF113" s="99">
        <v>8</v>
      </c>
      <c r="AG113" s="99" t="s">
        <v>4368</v>
      </c>
      <c r="AH113" s="117">
        <v>232000</v>
      </c>
      <c r="AI113" s="99">
        <v>7</v>
      </c>
      <c r="AJ113" s="99">
        <f t="shared" si="13"/>
        <v>13</v>
      </c>
      <c r="AK113" s="99">
        <f t="shared" si="14"/>
        <v>3016000</v>
      </c>
      <c r="AL113" s="99"/>
    </row>
    <row r="114" spans="32:38" x14ac:dyDescent="0.25">
      <c r="AF114" s="99">
        <v>9</v>
      </c>
      <c r="AG114" s="99" t="s">
        <v>4331</v>
      </c>
      <c r="AH114" s="117">
        <v>13000000</v>
      </c>
      <c r="AI114" s="99">
        <v>2</v>
      </c>
      <c r="AJ114" s="99">
        <f t="shared" si="13"/>
        <v>6</v>
      </c>
      <c r="AK114" s="99">
        <f t="shared" si="14"/>
        <v>78000000</v>
      </c>
      <c r="AL114" s="99"/>
    </row>
    <row r="115" spans="32:38" x14ac:dyDescent="0.25">
      <c r="AF115" s="99">
        <v>10</v>
      </c>
      <c r="AG115" s="99" t="s">
        <v>4369</v>
      </c>
      <c r="AH115" s="117">
        <v>10000000</v>
      </c>
      <c r="AI115" s="99">
        <v>3</v>
      </c>
      <c r="AJ115" s="99">
        <f t="shared" si="13"/>
        <v>4</v>
      </c>
      <c r="AK115" s="99">
        <f t="shared" si="14"/>
        <v>40000000</v>
      </c>
      <c r="AL115" s="99"/>
    </row>
    <row r="116" spans="32:38" x14ac:dyDescent="0.25">
      <c r="AF116" s="99">
        <v>11</v>
      </c>
      <c r="AG116" s="99" t="s">
        <v>4348</v>
      </c>
      <c r="AH116" s="117">
        <v>3400000</v>
      </c>
      <c r="AI116" s="99">
        <v>1</v>
      </c>
      <c r="AJ116" s="99">
        <f t="shared" si="13"/>
        <v>1</v>
      </c>
      <c r="AK116" s="99">
        <f t="shared" si="14"/>
        <v>3400000</v>
      </c>
      <c r="AL116" s="99"/>
    </row>
    <row r="117" spans="32:38" x14ac:dyDescent="0.25">
      <c r="AF117" s="99">
        <v>12</v>
      </c>
      <c r="AG117" s="99"/>
      <c r="AH117" s="117"/>
      <c r="AI117" s="99"/>
      <c r="AJ117" s="99">
        <f t="shared" si="13"/>
        <v>0</v>
      </c>
      <c r="AK117" s="99">
        <f t="shared" si="14"/>
        <v>0</v>
      </c>
      <c r="AL117" s="99"/>
    </row>
    <row r="118" spans="32:38" x14ac:dyDescent="0.25">
      <c r="AF118" s="99">
        <v>13</v>
      </c>
      <c r="AG118" s="99"/>
      <c r="AH118" s="117"/>
      <c r="AI118" s="99"/>
      <c r="AJ118" s="99">
        <f t="shared" si="13"/>
        <v>0</v>
      </c>
      <c r="AK118" s="99">
        <f t="shared" si="14"/>
        <v>0</v>
      </c>
      <c r="AL118" s="99"/>
    </row>
    <row r="119" spans="32:38" x14ac:dyDescent="0.25">
      <c r="AF119" s="99">
        <v>14</v>
      </c>
      <c r="AG119" s="99"/>
      <c r="AH119" s="99"/>
      <c r="AI119" s="99"/>
      <c r="AJ119" s="99">
        <f t="shared" si="13"/>
        <v>0</v>
      </c>
      <c r="AK119" s="99">
        <f t="shared" si="14"/>
        <v>0</v>
      </c>
      <c r="AL119" s="99"/>
    </row>
    <row r="120" spans="32:38" x14ac:dyDescent="0.25">
      <c r="AF120" s="99">
        <v>15</v>
      </c>
      <c r="AG120" s="99"/>
      <c r="AH120" s="99"/>
      <c r="AI120" s="99"/>
      <c r="AJ120" s="99">
        <f t="shared" si="13"/>
        <v>0</v>
      </c>
      <c r="AK120" s="99"/>
      <c r="AL120" s="99"/>
    </row>
    <row r="121" spans="32:38" x14ac:dyDescent="0.25">
      <c r="AF121" s="99"/>
      <c r="AG121" s="99"/>
      <c r="AH121" s="99"/>
      <c r="AI121" s="99"/>
      <c r="AJ121" s="99"/>
      <c r="AK121" s="99"/>
      <c r="AL121" s="99"/>
    </row>
    <row r="122" spans="32:38" x14ac:dyDescent="0.25">
      <c r="AF122" s="99"/>
      <c r="AG122" s="99"/>
      <c r="AH122" s="95">
        <f>SUM(AH106:AH121)</f>
        <v>34953657</v>
      </c>
      <c r="AI122" s="99"/>
      <c r="AJ122" s="99"/>
      <c r="AK122" s="99">
        <f>SUM(AK106:AK121)</f>
        <v>761805026</v>
      </c>
      <c r="AL122" s="95">
        <f>AK122*AL92/31</f>
        <v>491487.11354838707</v>
      </c>
    </row>
    <row r="123" spans="32:38" x14ac:dyDescent="0.25">
      <c r="AH123" t="s">
        <v>4064</v>
      </c>
      <c r="AK123" t="s">
        <v>284</v>
      </c>
      <c r="AL123" t="s">
        <v>916</v>
      </c>
    </row>
    <row r="125" spans="32:38" x14ac:dyDescent="0.25">
      <c r="AG125" t="s">
        <v>4066</v>
      </c>
      <c r="AH125" s="114">
        <f>AH122+AL122</f>
        <v>35445144.113548391</v>
      </c>
    </row>
    <row r="126" spans="32:38" x14ac:dyDescent="0.25">
      <c r="AG126" t="s">
        <v>4069</v>
      </c>
      <c r="AH126" s="114">
        <f>SUM(N19:N25)</f>
        <v>28294201.5</v>
      </c>
    </row>
    <row r="127" spans="32:38" x14ac:dyDescent="0.25">
      <c r="AG127" t="s">
        <v>4143</v>
      </c>
      <c r="AH127" s="114">
        <f>AH126-AH122</f>
        <v>-6659455.5</v>
      </c>
    </row>
    <row r="128" spans="32:38" x14ac:dyDescent="0.25">
      <c r="AG128" t="s">
        <v>944</v>
      </c>
      <c r="AH128" s="114">
        <f>AL122</f>
        <v>491487.11354838707</v>
      </c>
    </row>
    <row r="129" spans="33:34" x14ac:dyDescent="0.25">
      <c r="AG129" t="s">
        <v>4070</v>
      </c>
      <c r="AH129" s="114">
        <f>AH127-AH128</f>
        <v>-7150942.6135483868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6 S4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2018-11-05T10:51:34Z</dcterms:modified>
</cp:coreProperties>
</file>