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S8" i="32" l="1"/>
  <c r="E16" i="18" l="1"/>
  <c r="N28" i="18"/>
  <c r="G30" i="34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2" i="13" l="1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D184" i="15" l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N25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50" i="20"/>
  <c r="J151" i="20"/>
  <c r="J152" i="20"/>
  <c r="J153" i="20"/>
  <c r="J154" i="20"/>
  <c r="J155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H151" i="20"/>
  <c r="H152" i="20"/>
  <c r="H153" i="20"/>
  <c r="H154" i="20"/>
  <c r="H155" i="20"/>
  <c r="I140" i="20"/>
  <c r="D139" i="20"/>
  <c r="J149" i="20" l="1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<sst xmlns="http://schemas.openxmlformats.org/spreadsheetml/2006/main" count="2684" uniqueCount="1115">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</sst>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1071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1111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1112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1071</v>
      </c>
      <c r="B6" s="18">
        <v>0</v>
      </c>
      <c r="C6" s="18">
        <v>0</v>
      </c>
      <c r="D6" s="3">
        <f t="shared" si="0"/>
        <v>0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60810423</v>
      </c>
      <c r="C24" s="3">
        <f>SUM(C2:C22)</f>
        <v>7551324</v>
      </c>
      <c r="D24" s="3">
        <f>SUM(D2:D22)</f>
        <v>53259099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1457512690</v>
      </c>
      <c r="H25" s="18">
        <f>SUM(H2:H23)</f>
        <v>226539720</v>
      </c>
      <c r="I25" s="18">
        <f>SUM(I2:I23)</f>
        <v>1230972970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399318.54520547943</v>
      </c>
      <c r="H30" s="18">
        <f>G30*H25/G25</f>
        <v>62065.676712328765</v>
      </c>
      <c r="I30" s="18">
        <f>G30*I25/G25</f>
        <v>337252.86849315063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1114</v>
      </c>
      <c r="G31" s="9" t="s">
        <v>1074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1089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1113</v>
      </c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F150" sqref="F15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718</v>
      </c>
      <c r="H2" s="36">
        <f>IF(B2&gt;0,1,0)</f>
        <v>1</v>
      </c>
      <c r="I2" s="11">
        <f>B2*(G2-H2)</f>
        <v>11973900</v>
      </c>
      <c r="J2" s="53">
        <f>C2*(G2-H2)</f>
        <v>11973900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717</v>
      </c>
      <c r="H3" s="36">
        <f t="shared" ref="H3:H66" si="2">IF(B3&gt;0,1,0)</f>
        <v>1</v>
      </c>
      <c r="I3" s="11">
        <f t="shared" ref="I3:I66" si="3">B3*(G3-H3)</f>
        <v>14248400000</v>
      </c>
      <c r="J3" s="53">
        <f t="shared" ref="J3:J66" si="4">C3*(G3-H3)</f>
        <v>8153092000</v>
      </c>
      <c r="K3" s="53">
        <f t="shared" ref="K3:K66" si="5">D3*(G3-H3)</f>
        <v>6095308000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717</v>
      </c>
      <c r="H4" s="36">
        <f t="shared" si="2"/>
        <v>0</v>
      </c>
      <c r="I4" s="11">
        <f t="shared" si="3"/>
        <v>0</v>
      </c>
      <c r="J4" s="53">
        <f t="shared" si="4"/>
        <v>6094500</v>
      </c>
      <c r="K4" s="53">
        <f t="shared" si="5"/>
        <v>-6094500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715</v>
      </c>
      <c r="H5" s="36">
        <f t="shared" si="2"/>
        <v>1</v>
      </c>
      <c r="I5" s="11">
        <f t="shared" si="3"/>
        <v>1428000000</v>
      </c>
      <c r="J5" s="53">
        <f t="shared" si="4"/>
        <v>0</v>
      </c>
      <c r="K5" s="53">
        <f t="shared" si="5"/>
        <v>1428000000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708</v>
      </c>
      <c r="H6" s="36">
        <f t="shared" si="2"/>
        <v>0</v>
      </c>
      <c r="I6" s="11">
        <f t="shared" si="3"/>
        <v>-3540000</v>
      </c>
      <c r="J6" s="53">
        <f t="shared" si="4"/>
        <v>0</v>
      </c>
      <c r="K6" s="53">
        <f t="shared" si="5"/>
        <v>-3540000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704</v>
      </c>
      <c r="H7" s="36">
        <f t="shared" si="2"/>
        <v>0</v>
      </c>
      <c r="I7" s="11">
        <f t="shared" si="3"/>
        <v>-845152000</v>
      </c>
      <c r="J7" s="53">
        <f t="shared" si="4"/>
        <v>0</v>
      </c>
      <c r="K7" s="53">
        <f t="shared" si="5"/>
        <v>-845152000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703</v>
      </c>
      <c r="H8" s="36">
        <f t="shared" si="2"/>
        <v>0</v>
      </c>
      <c r="I8" s="11">
        <f t="shared" si="3"/>
        <v>-140600000</v>
      </c>
      <c r="J8" s="53">
        <f t="shared" si="4"/>
        <v>0</v>
      </c>
      <c r="K8" s="53">
        <f t="shared" si="5"/>
        <v>-140600000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701</v>
      </c>
      <c r="H9" s="36">
        <f t="shared" si="2"/>
        <v>0</v>
      </c>
      <c r="I9" s="11">
        <f t="shared" si="3"/>
        <v>-494555500</v>
      </c>
      <c r="J9" s="53">
        <f t="shared" si="4"/>
        <v>0</v>
      </c>
      <c r="K9" s="53">
        <f t="shared" si="5"/>
        <v>-494555500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692</v>
      </c>
      <c r="H10" s="36">
        <f t="shared" si="2"/>
        <v>0</v>
      </c>
      <c r="I10" s="11">
        <f t="shared" si="3"/>
        <v>-138400000</v>
      </c>
      <c r="J10" s="53">
        <f t="shared" si="4"/>
        <v>0</v>
      </c>
      <c r="K10" s="53">
        <f t="shared" si="5"/>
        <v>-138400000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692</v>
      </c>
      <c r="H11" s="36">
        <f t="shared" si="2"/>
        <v>1</v>
      </c>
      <c r="I11" s="11">
        <f t="shared" si="3"/>
        <v>691000000</v>
      </c>
      <c r="J11" s="53">
        <f t="shared" si="4"/>
        <v>0</v>
      </c>
      <c r="K11" s="53">
        <f t="shared" si="5"/>
        <v>691000000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688</v>
      </c>
      <c r="H12" s="36">
        <f t="shared" si="2"/>
        <v>0</v>
      </c>
      <c r="I12" s="11">
        <f t="shared" si="3"/>
        <v>-206400000</v>
      </c>
      <c r="J12" s="53">
        <f t="shared" si="4"/>
        <v>0</v>
      </c>
      <c r="K12" s="53">
        <f t="shared" si="5"/>
        <v>-206400000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683</v>
      </c>
      <c r="H13" s="36">
        <f t="shared" si="2"/>
        <v>0</v>
      </c>
      <c r="I13" s="11">
        <f t="shared" si="3"/>
        <v>-42346000</v>
      </c>
      <c r="J13" s="53">
        <f t="shared" si="4"/>
        <v>0</v>
      </c>
      <c r="K13" s="53">
        <f t="shared" si="5"/>
        <v>-42346000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683</v>
      </c>
      <c r="H14" s="36">
        <f t="shared" si="2"/>
        <v>1</v>
      </c>
      <c r="I14" s="11">
        <f t="shared" si="3"/>
        <v>1364000000</v>
      </c>
      <c r="J14" s="53">
        <f t="shared" si="4"/>
        <v>0</v>
      </c>
      <c r="K14" s="53">
        <f t="shared" si="5"/>
        <v>1364000000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682</v>
      </c>
      <c r="H15" s="36">
        <f t="shared" si="2"/>
        <v>1</v>
      </c>
      <c r="I15" s="11">
        <f t="shared" si="3"/>
        <v>1225800000</v>
      </c>
      <c r="J15" s="53">
        <f t="shared" si="4"/>
        <v>0</v>
      </c>
      <c r="K15" s="53">
        <f t="shared" si="5"/>
        <v>1225800000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682</v>
      </c>
      <c r="H16" s="36">
        <f t="shared" si="2"/>
        <v>0</v>
      </c>
      <c r="I16" s="11">
        <f t="shared" si="3"/>
        <v>-136400000</v>
      </c>
      <c r="J16" s="53">
        <f t="shared" si="4"/>
        <v>0</v>
      </c>
      <c r="K16" s="53">
        <f t="shared" si="5"/>
        <v>-136400000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678</v>
      </c>
      <c r="H17" s="36">
        <f t="shared" si="2"/>
        <v>0</v>
      </c>
      <c r="I17" s="11">
        <f t="shared" si="3"/>
        <v>-1356000000</v>
      </c>
      <c r="J17" s="53">
        <f t="shared" si="4"/>
        <v>0</v>
      </c>
      <c r="K17" s="53">
        <f t="shared" si="5"/>
        <v>-1356000000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677</v>
      </c>
      <c r="H18" s="36">
        <f t="shared" si="2"/>
        <v>0</v>
      </c>
      <c r="I18" s="11">
        <f t="shared" si="3"/>
        <v>-203100000</v>
      </c>
      <c r="J18" s="53">
        <f t="shared" si="4"/>
        <v>0</v>
      </c>
      <c r="K18" s="53">
        <f t="shared" si="5"/>
        <v>-203100000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676</v>
      </c>
      <c r="H19" s="36">
        <f t="shared" si="2"/>
        <v>0</v>
      </c>
      <c r="I19" s="11">
        <f t="shared" si="3"/>
        <v>-135200000</v>
      </c>
      <c r="J19" s="53">
        <f t="shared" si="4"/>
        <v>0</v>
      </c>
      <c r="K19" s="53">
        <f t="shared" si="5"/>
        <v>-135200000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674</v>
      </c>
      <c r="H20" s="36">
        <f t="shared" si="2"/>
        <v>1</v>
      </c>
      <c r="I20" s="11">
        <f t="shared" si="3"/>
        <v>182442897</v>
      </c>
      <c r="J20" s="53">
        <f t="shared" si="4"/>
        <v>99235196</v>
      </c>
      <c r="K20" s="53">
        <f t="shared" si="5"/>
        <v>83207701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672</v>
      </c>
      <c r="H21" s="36">
        <f t="shared" si="2"/>
        <v>0</v>
      </c>
      <c r="I21" s="11">
        <f t="shared" si="3"/>
        <v>-1011830400</v>
      </c>
      <c r="J21" s="53">
        <f t="shared" si="4"/>
        <v>0</v>
      </c>
      <c r="K21" s="53">
        <f t="shared" si="5"/>
        <v>-1011830400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669</v>
      </c>
      <c r="H22" s="36">
        <f t="shared" si="2"/>
        <v>1</v>
      </c>
      <c r="I22" s="11">
        <f t="shared" si="3"/>
        <v>2004000000</v>
      </c>
      <c r="J22" s="53">
        <f t="shared" si="4"/>
        <v>0</v>
      </c>
      <c r="K22" s="53">
        <f t="shared" si="5"/>
        <v>2004000000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668</v>
      </c>
      <c r="H23" s="36">
        <f t="shared" si="2"/>
        <v>1</v>
      </c>
      <c r="I23" s="11">
        <f t="shared" si="3"/>
        <v>667000000</v>
      </c>
      <c r="J23" s="53">
        <f t="shared" si="4"/>
        <v>0</v>
      </c>
      <c r="K23" s="53">
        <f t="shared" si="5"/>
        <v>667000000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667</v>
      </c>
      <c r="H24" s="36">
        <f t="shared" si="2"/>
        <v>0</v>
      </c>
      <c r="I24" s="11">
        <f t="shared" si="3"/>
        <v>-2001600300</v>
      </c>
      <c r="J24" s="53">
        <f t="shared" si="4"/>
        <v>0</v>
      </c>
      <c r="K24" s="53">
        <f t="shared" si="5"/>
        <v>-2001600300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652</v>
      </c>
      <c r="H25" s="36">
        <f t="shared" si="2"/>
        <v>1</v>
      </c>
      <c r="I25" s="11">
        <f t="shared" si="3"/>
        <v>976500000</v>
      </c>
      <c r="J25" s="53">
        <f t="shared" si="4"/>
        <v>0</v>
      </c>
      <c r="K25" s="53">
        <f t="shared" si="5"/>
        <v>976500000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644</v>
      </c>
      <c r="H26" s="36">
        <f t="shared" si="2"/>
        <v>0</v>
      </c>
      <c r="I26" s="11">
        <f t="shared" si="3"/>
        <v>-105616000</v>
      </c>
      <c r="J26" s="53">
        <f t="shared" si="4"/>
        <v>0</v>
      </c>
      <c r="K26" s="53">
        <f t="shared" si="5"/>
        <v>-105616000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643</v>
      </c>
      <c r="H27" s="36">
        <f t="shared" si="2"/>
        <v>1</v>
      </c>
      <c r="I27" s="11">
        <f t="shared" si="3"/>
        <v>128010306</v>
      </c>
      <c r="J27" s="53">
        <f t="shared" si="4"/>
        <v>68959146</v>
      </c>
      <c r="K27" s="53">
        <f t="shared" si="5"/>
        <v>59051160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641</v>
      </c>
      <c r="H28" s="36">
        <f t="shared" si="2"/>
        <v>0</v>
      </c>
      <c r="I28" s="11">
        <f t="shared" si="3"/>
        <v>-141661000</v>
      </c>
      <c r="J28" s="53">
        <f t="shared" si="4"/>
        <v>-141661000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641</v>
      </c>
      <c r="H29" s="36">
        <f t="shared" si="2"/>
        <v>0</v>
      </c>
      <c r="I29" s="11">
        <f t="shared" si="3"/>
        <v>-320820500</v>
      </c>
      <c r="J29" s="53">
        <f t="shared" si="4"/>
        <v>0</v>
      </c>
      <c r="K29" s="53">
        <f t="shared" si="5"/>
        <v>-320820500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641</v>
      </c>
      <c r="H30" s="36">
        <f t="shared" si="2"/>
        <v>0</v>
      </c>
      <c r="I30" s="11">
        <f t="shared" si="3"/>
        <v>-9615000000</v>
      </c>
      <c r="J30" s="53">
        <f t="shared" si="4"/>
        <v>-9615000000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624</v>
      </c>
      <c r="H31" s="36">
        <f t="shared" si="2"/>
        <v>0</v>
      </c>
      <c r="I31" s="11">
        <f t="shared" si="3"/>
        <v>-1878801600</v>
      </c>
      <c r="J31" s="53">
        <f t="shared" si="4"/>
        <v>0</v>
      </c>
      <c r="K31" s="53">
        <f t="shared" si="5"/>
        <v>-1878801600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622</v>
      </c>
      <c r="H32" s="36">
        <f t="shared" si="2"/>
        <v>0</v>
      </c>
      <c r="I32" s="11">
        <f t="shared" si="3"/>
        <v>-1869669800</v>
      </c>
      <c r="J32" s="53">
        <f t="shared" si="4"/>
        <v>0</v>
      </c>
      <c r="K32" s="53">
        <f t="shared" si="5"/>
        <v>-1869669800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621</v>
      </c>
      <c r="H33" s="36">
        <f t="shared" si="2"/>
        <v>0</v>
      </c>
      <c r="I33" s="11">
        <f t="shared" si="3"/>
        <v>-556105500</v>
      </c>
      <c r="J33" s="53">
        <f t="shared" si="4"/>
        <v>0</v>
      </c>
      <c r="K33" s="53">
        <f t="shared" si="5"/>
        <v>-556105500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621</v>
      </c>
      <c r="H34" s="36">
        <f t="shared" si="2"/>
        <v>0</v>
      </c>
      <c r="I34" s="11">
        <f t="shared" si="3"/>
        <v>0</v>
      </c>
      <c r="J34" s="53">
        <f t="shared" si="4"/>
        <v>621000000</v>
      </c>
      <c r="K34" s="53">
        <f t="shared" si="5"/>
        <v>-621000000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612</v>
      </c>
      <c r="H35" s="36">
        <f t="shared" si="2"/>
        <v>1</v>
      </c>
      <c r="I35" s="11">
        <f t="shared" si="3"/>
        <v>32060392</v>
      </c>
      <c r="J35" s="53">
        <f t="shared" si="4"/>
        <v>-13236093</v>
      </c>
      <c r="K35" s="53">
        <f t="shared" si="5"/>
        <v>45296485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612</v>
      </c>
      <c r="H36" s="36">
        <f t="shared" si="2"/>
        <v>0</v>
      </c>
      <c r="I36" s="11">
        <f t="shared" si="3"/>
        <v>0</v>
      </c>
      <c r="J36" s="53">
        <f t="shared" si="4"/>
        <v>13257756</v>
      </c>
      <c r="K36" s="53">
        <f t="shared" si="5"/>
        <v>-13257756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602</v>
      </c>
      <c r="H37" s="36">
        <f t="shared" si="2"/>
        <v>0</v>
      </c>
      <c r="I37" s="11">
        <f t="shared" si="3"/>
        <v>-33110000</v>
      </c>
      <c r="J37" s="53">
        <f t="shared" si="4"/>
        <v>0</v>
      </c>
      <c r="K37" s="53">
        <f t="shared" si="5"/>
        <v>-33110000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601</v>
      </c>
      <c r="H38" s="36">
        <f t="shared" si="2"/>
        <v>1</v>
      </c>
      <c r="I38" s="11">
        <f t="shared" si="3"/>
        <v>1800000000</v>
      </c>
      <c r="J38" s="53">
        <f t="shared" si="4"/>
        <v>1800000000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600</v>
      </c>
      <c r="H39" s="36">
        <f t="shared" si="2"/>
        <v>1</v>
      </c>
      <c r="I39" s="11">
        <f t="shared" si="3"/>
        <v>1497500000</v>
      </c>
      <c r="J39" s="53">
        <f t="shared" si="4"/>
        <v>1497500000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600</v>
      </c>
      <c r="H40" s="36">
        <f t="shared" si="2"/>
        <v>0</v>
      </c>
      <c r="I40" s="11">
        <f t="shared" si="3"/>
        <v>-30000000</v>
      </c>
      <c r="J40" s="53">
        <f t="shared" si="4"/>
        <v>0</v>
      </c>
      <c r="K40" s="53">
        <f t="shared" si="5"/>
        <v>-30000000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600</v>
      </c>
      <c r="H41" s="36">
        <f t="shared" si="2"/>
        <v>1</v>
      </c>
      <c r="I41" s="11">
        <f t="shared" si="3"/>
        <v>1797000000</v>
      </c>
      <c r="J41" s="53">
        <f t="shared" si="4"/>
        <v>0</v>
      </c>
      <c r="K41" s="53">
        <f t="shared" si="5"/>
        <v>1797000000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597</v>
      </c>
      <c r="H42" s="36">
        <f t="shared" si="2"/>
        <v>0</v>
      </c>
      <c r="I42" s="11">
        <f t="shared" si="3"/>
        <v>-53252400</v>
      </c>
      <c r="J42" s="53">
        <f t="shared" si="4"/>
        <v>0</v>
      </c>
      <c r="K42" s="53">
        <f t="shared" si="5"/>
        <v>-53252400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593</v>
      </c>
      <c r="H43" s="36">
        <f t="shared" si="2"/>
        <v>0</v>
      </c>
      <c r="I43" s="11">
        <f t="shared" si="3"/>
        <v>-118600000</v>
      </c>
      <c r="J43" s="53">
        <f t="shared" si="4"/>
        <v>0</v>
      </c>
      <c r="K43" s="53">
        <f t="shared" si="5"/>
        <v>-118600000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591</v>
      </c>
      <c r="H44" s="36">
        <f t="shared" si="2"/>
        <v>0</v>
      </c>
      <c r="I44" s="11">
        <f t="shared" si="3"/>
        <v>-118200000</v>
      </c>
      <c r="J44" s="53">
        <f t="shared" si="4"/>
        <v>0</v>
      </c>
      <c r="K44" s="53">
        <f t="shared" si="5"/>
        <v>-118200000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591</v>
      </c>
      <c r="H45" s="36">
        <f t="shared" si="2"/>
        <v>0</v>
      </c>
      <c r="I45" s="11">
        <f t="shared" si="3"/>
        <v>-330960000</v>
      </c>
      <c r="J45" s="53">
        <f t="shared" si="4"/>
        <v>0</v>
      </c>
      <c r="K45" s="53">
        <f t="shared" si="5"/>
        <v>-330960000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587</v>
      </c>
      <c r="H46" s="36">
        <f t="shared" si="2"/>
        <v>0</v>
      </c>
      <c r="I46" s="11">
        <f t="shared" si="3"/>
        <v>-414128500</v>
      </c>
      <c r="J46" s="53">
        <f t="shared" si="4"/>
        <v>0</v>
      </c>
      <c r="K46" s="53">
        <f t="shared" si="5"/>
        <v>-414128500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581</v>
      </c>
      <c r="H47" s="36">
        <f t="shared" si="2"/>
        <v>1</v>
      </c>
      <c r="I47" s="11">
        <f t="shared" si="3"/>
        <v>23898320</v>
      </c>
      <c r="J47" s="53">
        <f t="shared" si="4"/>
        <v>3893540</v>
      </c>
      <c r="K47" s="53">
        <f t="shared" si="5"/>
        <v>20004780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581</v>
      </c>
      <c r="H48" s="36">
        <f t="shared" si="2"/>
        <v>1</v>
      </c>
      <c r="I48" s="11">
        <f t="shared" si="3"/>
        <v>988726000</v>
      </c>
      <c r="J48" s="53">
        <f t="shared" si="4"/>
        <v>0</v>
      </c>
      <c r="K48" s="53">
        <f t="shared" si="5"/>
        <v>988726000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572</v>
      </c>
      <c r="H49" s="36">
        <f t="shared" si="2"/>
        <v>0</v>
      </c>
      <c r="I49" s="11">
        <f t="shared" si="3"/>
        <v>-88660000</v>
      </c>
      <c r="J49" s="53">
        <f t="shared" si="4"/>
        <v>0</v>
      </c>
      <c r="K49" s="53">
        <f t="shared" si="5"/>
        <v>-88660000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572</v>
      </c>
      <c r="H50" s="36">
        <f t="shared" si="2"/>
        <v>0</v>
      </c>
      <c r="I50" s="11">
        <f t="shared" si="3"/>
        <v>-78936000</v>
      </c>
      <c r="J50" s="53">
        <f t="shared" si="4"/>
        <v>0</v>
      </c>
      <c r="K50" s="53">
        <f t="shared" si="5"/>
        <v>-78936000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572</v>
      </c>
      <c r="H51" s="36">
        <f t="shared" si="2"/>
        <v>0</v>
      </c>
      <c r="I51" s="11">
        <f t="shared" si="3"/>
        <v>-423280000</v>
      </c>
      <c r="J51" s="53">
        <f t="shared" si="4"/>
        <v>0</v>
      </c>
      <c r="K51" s="53">
        <f t="shared" si="5"/>
        <v>-423280000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572</v>
      </c>
      <c r="H52" s="36">
        <f t="shared" si="2"/>
        <v>0</v>
      </c>
      <c r="I52" s="11">
        <f t="shared" si="3"/>
        <v>-114400000</v>
      </c>
      <c r="J52" s="53">
        <f t="shared" si="4"/>
        <v>0</v>
      </c>
      <c r="K52" s="53">
        <f t="shared" si="5"/>
        <v>-114400000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571</v>
      </c>
      <c r="H53" s="36">
        <f t="shared" si="2"/>
        <v>0</v>
      </c>
      <c r="I53" s="11">
        <f t="shared" si="3"/>
        <v>-602405000</v>
      </c>
      <c r="J53" s="53">
        <f t="shared" si="4"/>
        <v>0</v>
      </c>
      <c r="K53" s="53">
        <f t="shared" si="5"/>
        <v>-602405000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571</v>
      </c>
      <c r="H54" s="36">
        <f t="shared" si="2"/>
        <v>0</v>
      </c>
      <c r="I54" s="11">
        <f t="shared" si="3"/>
        <v>-114200000</v>
      </c>
      <c r="J54" s="53">
        <f t="shared" si="4"/>
        <v>0</v>
      </c>
      <c r="K54" s="53">
        <f t="shared" si="5"/>
        <v>-114200000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571</v>
      </c>
      <c r="H55" s="36">
        <f t="shared" si="2"/>
        <v>0</v>
      </c>
      <c r="I55" s="11">
        <f t="shared" si="3"/>
        <v>-571285500</v>
      </c>
      <c r="J55" s="53">
        <f t="shared" si="4"/>
        <v>0</v>
      </c>
      <c r="K55" s="53">
        <f t="shared" si="5"/>
        <v>-571285500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571</v>
      </c>
      <c r="H56" s="36">
        <f t="shared" si="2"/>
        <v>0</v>
      </c>
      <c r="I56" s="11">
        <f t="shared" si="3"/>
        <v>-21698000</v>
      </c>
      <c r="J56" s="53">
        <f t="shared" si="4"/>
        <v>0</v>
      </c>
      <c r="K56" s="53">
        <f t="shared" si="5"/>
        <v>-21698000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571</v>
      </c>
      <c r="H57" s="36">
        <f t="shared" si="2"/>
        <v>0</v>
      </c>
      <c r="I57" s="11">
        <f t="shared" si="3"/>
        <v>-59955000</v>
      </c>
      <c r="J57" s="53">
        <f t="shared" si="4"/>
        <v>0</v>
      </c>
      <c r="K57" s="53">
        <f t="shared" si="5"/>
        <v>-59955000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571</v>
      </c>
      <c r="H58" s="36">
        <f t="shared" si="2"/>
        <v>0</v>
      </c>
      <c r="I58" s="11">
        <f t="shared" si="3"/>
        <v>-34260000</v>
      </c>
      <c r="J58" s="53">
        <f t="shared" si="4"/>
        <v>0</v>
      </c>
      <c r="K58" s="53">
        <f t="shared" si="5"/>
        <v>-34260000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568</v>
      </c>
      <c r="H59" s="36">
        <f t="shared" si="2"/>
        <v>1</v>
      </c>
      <c r="I59" s="11">
        <f t="shared" si="3"/>
        <v>567000000</v>
      </c>
      <c r="J59" s="53">
        <f t="shared" si="4"/>
        <v>567000000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567</v>
      </c>
      <c r="H60" s="36">
        <f t="shared" si="2"/>
        <v>1</v>
      </c>
      <c r="I60" s="11">
        <f t="shared" si="3"/>
        <v>1981000000</v>
      </c>
      <c r="J60" s="53">
        <f t="shared" si="4"/>
        <v>1981000000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565</v>
      </c>
      <c r="H61" s="36">
        <f t="shared" si="2"/>
        <v>1</v>
      </c>
      <c r="I61" s="11">
        <f t="shared" si="3"/>
        <v>564000000</v>
      </c>
      <c r="J61" s="53">
        <f t="shared" si="4"/>
        <v>564000000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565</v>
      </c>
      <c r="H62" s="36">
        <f t="shared" si="2"/>
        <v>1</v>
      </c>
      <c r="I62" s="11">
        <f t="shared" si="3"/>
        <v>1692000000</v>
      </c>
      <c r="J62" s="53">
        <f t="shared" si="4"/>
        <v>1692000000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563</v>
      </c>
      <c r="H63" s="36">
        <f t="shared" si="2"/>
        <v>0</v>
      </c>
      <c r="I63" s="11">
        <f t="shared" si="3"/>
        <v>-112600000</v>
      </c>
      <c r="J63" s="53">
        <f t="shared" si="4"/>
        <v>0</v>
      </c>
      <c r="K63" s="53">
        <f t="shared" si="5"/>
        <v>-112600000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558</v>
      </c>
      <c r="H64" s="36">
        <f t="shared" si="2"/>
        <v>0</v>
      </c>
      <c r="I64" s="11">
        <f t="shared" si="3"/>
        <v>-27900000</v>
      </c>
      <c r="J64" s="53">
        <f t="shared" si="4"/>
        <v>0</v>
      </c>
      <c r="K64" s="53">
        <f t="shared" si="5"/>
        <v>-27900000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554</v>
      </c>
      <c r="H65" s="36">
        <f t="shared" si="2"/>
        <v>0</v>
      </c>
      <c r="I65" s="11">
        <f t="shared" si="3"/>
        <v>-110800000</v>
      </c>
      <c r="J65" s="53">
        <f t="shared" si="4"/>
        <v>0</v>
      </c>
      <c r="K65" s="53">
        <f t="shared" si="5"/>
        <v>-110800000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551</v>
      </c>
      <c r="H66" s="36">
        <f t="shared" si="2"/>
        <v>0</v>
      </c>
      <c r="I66" s="11">
        <f t="shared" si="3"/>
        <v>-93670000</v>
      </c>
      <c r="J66" s="53">
        <f t="shared" si="4"/>
        <v>0</v>
      </c>
      <c r="K66" s="53">
        <f t="shared" si="5"/>
        <v>-93670000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550</v>
      </c>
      <c r="H67" s="36">
        <f t="shared" ref="H67:H131" si="8">IF(B67&gt;0,1,0)</f>
        <v>1</v>
      </c>
      <c r="I67" s="11">
        <f t="shared" ref="I67:I119" si="9">B67*(G67-H67)</f>
        <v>50137425</v>
      </c>
      <c r="J67" s="53">
        <f t="shared" ref="J67:J131" si="10">C67*(G67-H67)</f>
        <v>36081927</v>
      </c>
      <c r="K67" s="53">
        <f t="shared" ref="K67:K131" si="11">D67*(G67-H67)</f>
        <v>14055498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532</v>
      </c>
      <c r="H68" s="36">
        <f t="shared" si="8"/>
        <v>0</v>
      </c>
      <c r="I68" s="11">
        <f t="shared" si="9"/>
        <v>-77140000</v>
      </c>
      <c r="J68" s="53">
        <f t="shared" si="10"/>
        <v>0</v>
      </c>
      <c r="K68" s="53">
        <f t="shared" si="11"/>
        <v>-77140000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525</v>
      </c>
      <c r="H69" s="36">
        <f t="shared" si="8"/>
        <v>1</v>
      </c>
      <c r="I69" s="11">
        <f t="shared" si="9"/>
        <v>513520000</v>
      </c>
      <c r="J69" s="53">
        <f t="shared" si="10"/>
        <v>0</v>
      </c>
      <c r="K69" s="53">
        <f t="shared" si="11"/>
        <v>513520000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522</v>
      </c>
      <c r="H70" s="36">
        <f t="shared" si="8"/>
        <v>0</v>
      </c>
      <c r="I70" s="11">
        <f t="shared" si="9"/>
        <v>-24012000</v>
      </c>
      <c r="J70" s="53">
        <f t="shared" si="10"/>
        <v>0</v>
      </c>
      <c r="K70" s="53">
        <f t="shared" si="11"/>
        <v>-24012000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520</v>
      </c>
      <c r="H71" s="36">
        <f t="shared" si="8"/>
        <v>1</v>
      </c>
      <c r="I71" s="11">
        <f t="shared" si="9"/>
        <v>59860422</v>
      </c>
      <c r="J71" s="53">
        <f t="shared" si="10"/>
        <v>53878428</v>
      </c>
      <c r="K71" s="53">
        <f t="shared" si="11"/>
        <v>5981994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519</v>
      </c>
      <c r="H72" s="36">
        <f t="shared" si="8"/>
        <v>0</v>
      </c>
      <c r="I72" s="11">
        <f t="shared" si="9"/>
        <v>-78871911</v>
      </c>
      <c r="J72" s="53">
        <f t="shared" si="10"/>
        <v>0</v>
      </c>
      <c r="K72" s="53">
        <f t="shared" si="11"/>
        <v>-78871911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518</v>
      </c>
      <c r="H73" s="36">
        <f t="shared" si="8"/>
        <v>0</v>
      </c>
      <c r="I73" s="11">
        <f t="shared" si="9"/>
        <v>-417249000</v>
      </c>
      <c r="J73" s="53">
        <f t="shared" si="10"/>
        <v>0</v>
      </c>
      <c r="K73" s="53">
        <f t="shared" si="11"/>
        <v>-417249000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511</v>
      </c>
      <c r="H74" s="36">
        <f t="shared" si="8"/>
        <v>1</v>
      </c>
      <c r="I74" s="11">
        <f t="shared" si="9"/>
        <v>3567450000</v>
      </c>
      <c r="J74" s="53">
        <f t="shared" si="10"/>
        <v>0</v>
      </c>
      <c r="K74" s="53">
        <f t="shared" si="11"/>
        <v>3567450000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510</v>
      </c>
      <c r="H75" s="36">
        <f t="shared" si="8"/>
        <v>1</v>
      </c>
      <c r="I75" s="11">
        <f t="shared" si="9"/>
        <v>1527000000</v>
      </c>
      <c r="J75" s="53">
        <f t="shared" si="10"/>
        <v>0</v>
      </c>
      <c r="K75" s="53">
        <f t="shared" si="11"/>
        <v>1527000000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508</v>
      </c>
      <c r="H76" s="36">
        <f t="shared" si="8"/>
        <v>1</v>
      </c>
      <c r="I76" s="11">
        <f t="shared" si="9"/>
        <v>1521000000</v>
      </c>
      <c r="J76" s="53">
        <f t="shared" si="10"/>
        <v>0</v>
      </c>
      <c r="K76" s="53">
        <f t="shared" si="11"/>
        <v>1521000000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507</v>
      </c>
      <c r="H77" s="36">
        <f t="shared" si="8"/>
        <v>1</v>
      </c>
      <c r="I77" s="11">
        <f t="shared" si="9"/>
        <v>1518000000</v>
      </c>
      <c r="J77" s="53">
        <f t="shared" si="10"/>
        <v>0</v>
      </c>
      <c r="K77" s="53">
        <f t="shared" si="11"/>
        <v>1518000000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506</v>
      </c>
      <c r="H78" s="36">
        <f t="shared" si="8"/>
        <v>0</v>
      </c>
      <c r="I78" s="11">
        <f t="shared" si="9"/>
        <v>-1619200000</v>
      </c>
      <c r="J78" s="53">
        <f t="shared" si="10"/>
        <v>-1619200000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505</v>
      </c>
      <c r="H79" s="36">
        <f t="shared" si="8"/>
        <v>0</v>
      </c>
      <c r="I79" s="11">
        <f t="shared" si="9"/>
        <v>-404000000</v>
      </c>
      <c r="J79" s="53">
        <f t="shared" si="10"/>
        <v>-404000000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504</v>
      </c>
      <c r="H80" s="36">
        <f t="shared" si="8"/>
        <v>0</v>
      </c>
      <c r="I80" s="11">
        <f t="shared" si="9"/>
        <v>-24390072</v>
      </c>
      <c r="J80" s="53">
        <f t="shared" si="10"/>
        <v>0</v>
      </c>
      <c r="K80" s="53">
        <f t="shared" si="11"/>
        <v>-24390072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503</v>
      </c>
      <c r="H81" s="36">
        <f t="shared" si="8"/>
        <v>0</v>
      </c>
      <c r="I81" s="11">
        <f t="shared" si="9"/>
        <v>-70420000</v>
      </c>
      <c r="J81" s="53">
        <f t="shared" si="10"/>
        <v>0</v>
      </c>
      <c r="K81" s="53">
        <f t="shared" si="11"/>
        <v>-70420000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502</v>
      </c>
      <c r="H82" s="36">
        <f t="shared" si="8"/>
        <v>0</v>
      </c>
      <c r="I82" s="11">
        <f t="shared" si="9"/>
        <v>-125500000</v>
      </c>
      <c r="J82" s="53">
        <f t="shared" si="10"/>
        <v>0</v>
      </c>
      <c r="K82" s="53">
        <f t="shared" si="11"/>
        <v>-125500000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501</v>
      </c>
      <c r="H83" s="36">
        <f t="shared" si="8"/>
        <v>0</v>
      </c>
      <c r="I83" s="11">
        <f t="shared" si="9"/>
        <v>-100200000</v>
      </c>
      <c r="J83" s="53">
        <f t="shared" si="10"/>
        <v>0</v>
      </c>
      <c r="K83" s="53">
        <f t="shared" si="11"/>
        <v>-100200000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498</v>
      </c>
      <c r="H84" s="36">
        <f t="shared" si="8"/>
        <v>1</v>
      </c>
      <c r="I84" s="11">
        <f t="shared" si="9"/>
        <v>812694400</v>
      </c>
      <c r="J84" s="53">
        <f t="shared" si="10"/>
        <v>0</v>
      </c>
      <c r="K84" s="53">
        <f t="shared" si="11"/>
        <v>812694400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494</v>
      </c>
      <c r="H85" s="36">
        <f t="shared" si="8"/>
        <v>1</v>
      </c>
      <c r="I85" s="11">
        <f t="shared" si="9"/>
        <v>1232500000</v>
      </c>
      <c r="J85" s="53">
        <f t="shared" si="10"/>
        <v>0</v>
      </c>
      <c r="K85" s="53">
        <f t="shared" si="11"/>
        <v>1232500000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490</v>
      </c>
      <c r="H86" s="36">
        <f t="shared" si="8"/>
        <v>1</v>
      </c>
      <c r="I86" s="11">
        <f t="shared" si="9"/>
        <v>91100700</v>
      </c>
      <c r="J86" s="53">
        <f t="shared" si="10"/>
        <v>41540550</v>
      </c>
      <c r="K86" s="53">
        <f t="shared" si="11"/>
        <v>49560150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487</v>
      </c>
      <c r="H87" s="36">
        <f t="shared" si="8"/>
        <v>0</v>
      </c>
      <c r="I87" s="11">
        <f t="shared" si="9"/>
        <v>-97400000</v>
      </c>
      <c r="J87" s="53">
        <f t="shared" si="10"/>
        <v>0</v>
      </c>
      <c r="K87" s="53">
        <f t="shared" si="11"/>
        <v>-97400000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486</v>
      </c>
      <c r="H88" s="36">
        <f t="shared" si="8"/>
        <v>0</v>
      </c>
      <c r="I88" s="11">
        <f t="shared" si="9"/>
        <v>-57348000</v>
      </c>
      <c r="J88" s="53">
        <f t="shared" si="10"/>
        <v>-33534000</v>
      </c>
      <c r="K88" s="53">
        <f t="shared" si="11"/>
        <v>-23814000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478</v>
      </c>
      <c r="H89" s="36">
        <f t="shared" si="8"/>
        <v>0</v>
      </c>
      <c r="I89" s="11">
        <f t="shared" si="9"/>
        <v>-1530030200</v>
      </c>
      <c r="J89" s="53">
        <f t="shared" si="10"/>
        <v>0</v>
      </c>
      <c r="K89" s="53">
        <f t="shared" si="11"/>
        <v>-1530030200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477</v>
      </c>
      <c r="H90" s="36">
        <f t="shared" si="8"/>
        <v>0</v>
      </c>
      <c r="I90" s="11">
        <f t="shared" si="9"/>
        <v>-1526829300</v>
      </c>
      <c r="J90" s="53">
        <f t="shared" si="10"/>
        <v>0</v>
      </c>
      <c r="K90" s="53">
        <f t="shared" si="11"/>
        <v>-1526829300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476</v>
      </c>
      <c r="H91" s="36">
        <f t="shared" si="8"/>
        <v>0</v>
      </c>
      <c r="I91" s="11">
        <f t="shared" si="9"/>
        <v>-1523628400</v>
      </c>
      <c r="J91" s="53">
        <f t="shared" si="10"/>
        <v>0</v>
      </c>
      <c r="K91" s="53">
        <f t="shared" si="11"/>
        <v>-1523628400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475</v>
      </c>
      <c r="H92" s="36">
        <f t="shared" si="8"/>
        <v>0</v>
      </c>
      <c r="I92" s="11">
        <f t="shared" si="9"/>
        <v>-1520427500</v>
      </c>
      <c r="J92" s="53">
        <f t="shared" si="10"/>
        <v>0</v>
      </c>
      <c r="K92" s="53">
        <f t="shared" si="11"/>
        <v>-1520427500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474</v>
      </c>
      <c r="H93" s="36">
        <f t="shared" si="8"/>
        <v>0</v>
      </c>
      <c r="I93" s="11">
        <f t="shared" si="9"/>
        <v>-1517226600</v>
      </c>
      <c r="J93" s="53">
        <f t="shared" si="10"/>
        <v>0</v>
      </c>
      <c r="K93" s="53">
        <f t="shared" si="11"/>
        <v>-1517226600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473</v>
      </c>
      <c r="H94" s="36">
        <f t="shared" si="8"/>
        <v>0</v>
      </c>
      <c r="I94" s="11">
        <f t="shared" si="9"/>
        <v>-1514025700</v>
      </c>
      <c r="J94" s="53">
        <f t="shared" si="10"/>
        <v>0</v>
      </c>
      <c r="K94" s="53">
        <f t="shared" si="11"/>
        <v>-1514025700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471</v>
      </c>
      <c r="H95" s="36">
        <f t="shared" si="8"/>
        <v>0</v>
      </c>
      <c r="I95" s="11">
        <f t="shared" si="9"/>
        <v>-563596716</v>
      </c>
      <c r="J95" s="53">
        <f t="shared" si="10"/>
        <v>0</v>
      </c>
      <c r="K95" s="53">
        <f t="shared" si="11"/>
        <v>-563596716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461</v>
      </c>
      <c r="H96" s="36">
        <f t="shared" si="8"/>
        <v>0</v>
      </c>
      <c r="I96" s="11">
        <f t="shared" si="9"/>
        <v>-92200000</v>
      </c>
      <c r="J96" s="53">
        <f t="shared" si="10"/>
        <v>0</v>
      </c>
      <c r="K96" s="53">
        <f t="shared" si="11"/>
        <v>-92200000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460</v>
      </c>
      <c r="H97" s="36">
        <f t="shared" si="8"/>
        <v>1</v>
      </c>
      <c r="I97" s="11">
        <f t="shared" si="9"/>
        <v>73237122</v>
      </c>
      <c r="J97" s="53">
        <f t="shared" si="10"/>
        <v>31637034</v>
      </c>
      <c r="K97" s="53">
        <f t="shared" si="11"/>
        <v>41600088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455</v>
      </c>
      <c r="H98" s="36">
        <f t="shared" si="8"/>
        <v>1</v>
      </c>
      <c r="I98" s="11">
        <f t="shared" si="9"/>
        <v>51923072</v>
      </c>
      <c r="J98" s="53">
        <f t="shared" si="10"/>
        <v>0</v>
      </c>
      <c r="K98" s="53">
        <f t="shared" si="11"/>
        <v>51923072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452</v>
      </c>
      <c r="H99" s="36">
        <f t="shared" si="8"/>
        <v>0</v>
      </c>
      <c r="I99" s="11">
        <f t="shared" si="9"/>
        <v>-598900000</v>
      </c>
      <c r="J99" s="53">
        <f t="shared" si="10"/>
        <v>0</v>
      </c>
      <c r="K99" s="53">
        <f t="shared" si="11"/>
        <v>-598900000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447</v>
      </c>
      <c r="H100" s="36">
        <f t="shared" si="8"/>
        <v>1</v>
      </c>
      <c r="I100" s="11">
        <f t="shared" si="9"/>
        <v>590950000</v>
      </c>
      <c r="J100" s="53">
        <f t="shared" si="10"/>
        <v>0</v>
      </c>
      <c r="K100" s="53">
        <f t="shared" si="11"/>
        <v>590950000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430</v>
      </c>
      <c r="H101" s="36">
        <f t="shared" si="8"/>
        <v>1</v>
      </c>
      <c r="I101" s="11">
        <f t="shared" si="9"/>
        <v>28676505</v>
      </c>
      <c r="J101" s="53">
        <f t="shared" si="10"/>
        <v>28676505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427</v>
      </c>
      <c r="H102" s="36">
        <f t="shared" si="8"/>
        <v>1</v>
      </c>
      <c r="I102" s="11">
        <f t="shared" si="9"/>
        <v>1278000000</v>
      </c>
      <c r="J102" s="53">
        <f t="shared" si="10"/>
        <v>0</v>
      </c>
      <c r="K102" s="53">
        <f t="shared" si="11"/>
        <v>1278000000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420</v>
      </c>
      <c r="H103" s="36">
        <f t="shared" si="8"/>
        <v>0</v>
      </c>
      <c r="I103" s="11">
        <f t="shared" si="9"/>
        <v>-420000000</v>
      </c>
      <c r="J103" s="53">
        <f t="shared" si="10"/>
        <v>-420000000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410</v>
      </c>
      <c r="H104" s="36">
        <f t="shared" si="8"/>
        <v>1</v>
      </c>
      <c r="I104" s="11">
        <f t="shared" si="9"/>
        <v>1227000000</v>
      </c>
      <c r="J104" s="53">
        <f t="shared" si="10"/>
        <v>1227000000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409</v>
      </c>
      <c r="H105" s="36">
        <f t="shared" si="8"/>
        <v>1</v>
      </c>
      <c r="I105" s="11">
        <f t="shared" si="9"/>
        <v>456960000</v>
      </c>
      <c r="J105" s="53">
        <f t="shared" si="10"/>
        <v>456960000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409</v>
      </c>
      <c r="H106" s="36">
        <f t="shared" si="8"/>
        <v>0</v>
      </c>
      <c r="I106" s="11">
        <f t="shared" si="9"/>
        <v>-1227000000</v>
      </c>
      <c r="J106" s="53">
        <f t="shared" si="10"/>
        <v>0</v>
      </c>
      <c r="K106" s="53">
        <f t="shared" si="11"/>
        <v>-1227000000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400</v>
      </c>
      <c r="H107" s="36">
        <f t="shared" si="8"/>
        <v>1</v>
      </c>
      <c r="I107" s="11">
        <f t="shared" si="9"/>
        <v>36107106</v>
      </c>
      <c r="J107" s="53">
        <f t="shared" si="10"/>
        <v>29970885</v>
      </c>
      <c r="K107" s="53">
        <f t="shared" si="11"/>
        <v>6136221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398</v>
      </c>
      <c r="H108" s="36">
        <f t="shared" si="8"/>
        <v>0</v>
      </c>
      <c r="I108" s="11">
        <f t="shared" si="9"/>
        <v>-676878600</v>
      </c>
      <c r="J108" s="53">
        <f t="shared" si="10"/>
        <v>0</v>
      </c>
      <c r="K108" s="53">
        <f t="shared" si="11"/>
        <v>-676878600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394</v>
      </c>
      <c r="H109" s="36">
        <f t="shared" si="8"/>
        <v>0</v>
      </c>
      <c r="I109" s="11">
        <f t="shared" si="9"/>
        <v>-394197000</v>
      </c>
      <c r="J109" s="53">
        <f t="shared" si="10"/>
        <v>0</v>
      </c>
      <c r="K109" s="53">
        <f t="shared" si="11"/>
        <v>-394197000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391</v>
      </c>
      <c r="H110" s="36">
        <f t="shared" si="8"/>
        <v>1</v>
      </c>
      <c r="I110" s="11">
        <f t="shared" si="9"/>
        <v>7800000000</v>
      </c>
      <c r="J110" s="53">
        <f t="shared" si="10"/>
        <v>0</v>
      </c>
      <c r="K110" s="53">
        <f t="shared" si="11"/>
        <v>7800000000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371</v>
      </c>
      <c r="H111" s="36">
        <f t="shared" si="8"/>
        <v>1</v>
      </c>
      <c r="I111" s="11">
        <f t="shared" si="9"/>
        <v>64630860</v>
      </c>
      <c r="J111" s="53">
        <f t="shared" si="10"/>
        <v>32324310</v>
      </c>
      <c r="K111" s="53">
        <f t="shared" si="11"/>
        <v>32306550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355</v>
      </c>
      <c r="H112" s="36">
        <f t="shared" si="8"/>
        <v>0</v>
      </c>
      <c r="I112" s="11">
        <f t="shared" si="9"/>
        <v>-10082000000</v>
      </c>
      <c r="J112" s="53">
        <f t="shared" si="10"/>
        <v>0</v>
      </c>
      <c r="K112" s="53">
        <f t="shared" si="11"/>
        <v>-10082000000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340</v>
      </c>
      <c r="H113" s="36">
        <f t="shared" si="8"/>
        <v>1</v>
      </c>
      <c r="I113" s="11">
        <f t="shared" si="9"/>
        <v>55270560</v>
      </c>
      <c r="J113" s="53">
        <f t="shared" si="10"/>
        <v>41531229</v>
      </c>
      <c r="K113" s="53">
        <f t="shared" si="11"/>
        <v>13739331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340</v>
      </c>
      <c r="H114" s="36">
        <f t="shared" si="8"/>
        <v>0</v>
      </c>
      <c r="I114" s="11">
        <f t="shared" si="9"/>
        <v>-1938000</v>
      </c>
      <c r="J114" s="53">
        <f t="shared" si="10"/>
        <v>-850000</v>
      </c>
      <c r="K114" s="53">
        <f t="shared" si="11"/>
        <v>-1088000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327</v>
      </c>
      <c r="H115" s="36">
        <f t="shared" si="8"/>
        <v>0</v>
      </c>
      <c r="I115" s="11">
        <f t="shared" si="9"/>
        <v>0</v>
      </c>
      <c r="J115" s="53">
        <f t="shared" si="10"/>
        <v>163500000</v>
      </c>
      <c r="K115" s="53">
        <f t="shared" si="11"/>
        <v>-163500000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319</v>
      </c>
      <c r="H116" s="36">
        <f t="shared" si="8"/>
        <v>0</v>
      </c>
      <c r="I116" s="11">
        <f t="shared" si="9"/>
        <v>-51040000</v>
      </c>
      <c r="J116" s="53">
        <f t="shared" si="10"/>
        <v>0</v>
      </c>
      <c r="K116" s="53">
        <f t="shared" si="11"/>
        <v>-51040000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310</v>
      </c>
      <c r="H117" s="36">
        <f t="shared" si="8"/>
        <v>1</v>
      </c>
      <c r="I117" s="11">
        <f t="shared" si="9"/>
        <v>457320</v>
      </c>
      <c r="J117" s="53">
        <f t="shared" si="10"/>
        <v>33044769</v>
      </c>
      <c r="K117" s="53">
        <f t="shared" si="11"/>
        <v>-32587449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288</v>
      </c>
      <c r="H118" s="36">
        <f t="shared" si="8"/>
        <v>1</v>
      </c>
      <c r="I118" s="11">
        <f t="shared" si="9"/>
        <v>11307656500</v>
      </c>
      <c r="J118" s="53">
        <f t="shared" si="10"/>
        <v>0</v>
      </c>
      <c r="K118" s="53">
        <f t="shared" si="11"/>
        <v>11307656500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279</v>
      </c>
      <c r="H119" s="36">
        <f t="shared" si="8"/>
        <v>1</v>
      </c>
      <c r="I119" s="11">
        <f t="shared" si="9"/>
        <v>26554838</v>
      </c>
      <c r="J119" s="53">
        <f t="shared" si="10"/>
        <v>30595012</v>
      </c>
      <c r="K119" s="53">
        <f t="shared" si="11"/>
        <v>-4040174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275</v>
      </c>
      <c r="H120" s="11">
        <f t="shared" si="8"/>
        <v>1</v>
      </c>
      <c r="I120" s="11">
        <f t="shared" ref="I120:I155" si="13">B120*(G120-H120)</f>
        <v>548000000</v>
      </c>
      <c r="J120" s="11">
        <f t="shared" si="10"/>
        <v>0</v>
      </c>
      <c r="K120" s="11">
        <f t="shared" si="11"/>
        <v>548000000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249</v>
      </c>
      <c r="H121" s="11">
        <f t="shared" si="8"/>
        <v>1</v>
      </c>
      <c r="I121" s="11">
        <f t="shared" si="13"/>
        <v>644800000</v>
      </c>
      <c r="J121" s="11">
        <f t="shared" si="10"/>
        <v>0</v>
      </c>
      <c r="K121" s="11">
        <f t="shared" si="11"/>
        <v>644800000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248</v>
      </c>
      <c r="H122" s="11">
        <f t="shared" si="8"/>
        <v>1</v>
      </c>
      <c r="I122" s="11">
        <f t="shared" si="13"/>
        <v>94984097</v>
      </c>
      <c r="J122" s="11">
        <f t="shared" si="10"/>
        <v>27394276</v>
      </c>
      <c r="K122" s="11">
        <f t="shared" si="11"/>
        <v>67589821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247</v>
      </c>
      <c r="H123" s="11">
        <f t="shared" si="8"/>
        <v>0</v>
      </c>
      <c r="I123" s="11">
        <f t="shared" si="13"/>
        <v>0</v>
      </c>
      <c r="J123" s="11">
        <f t="shared" si="10"/>
        <v>197600000</v>
      </c>
      <c r="K123" s="11">
        <f t="shared" si="11"/>
        <v>-197600000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233</v>
      </c>
      <c r="H124" s="11">
        <f t="shared" si="8"/>
        <v>0</v>
      </c>
      <c r="I124" s="11">
        <f t="shared" si="13"/>
        <v>-699000000</v>
      </c>
      <c r="J124" s="11">
        <f t="shared" si="10"/>
        <v>0</v>
      </c>
      <c r="K124" s="11">
        <f t="shared" si="11"/>
        <v>-699000000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218</v>
      </c>
      <c r="H125" s="11">
        <f t="shared" si="8"/>
        <v>1</v>
      </c>
      <c r="I125" s="11">
        <f t="shared" si="13"/>
        <v>86954070</v>
      </c>
      <c r="J125" s="11">
        <f t="shared" si="10"/>
        <v>25795875</v>
      </c>
      <c r="K125" s="11">
        <f t="shared" si="11"/>
        <v>61158195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218</v>
      </c>
      <c r="H126" s="11">
        <f t="shared" si="8"/>
        <v>1</v>
      </c>
      <c r="I126" s="11">
        <f t="shared" si="13"/>
        <v>9114000000</v>
      </c>
      <c r="J126" s="11">
        <f t="shared" si="10"/>
        <v>0</v>
      </c>
      <c r="K126" s="11">
        <f t="shared" si="11"/>
        <v>9114000000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193</v>
      </c>
      <c r="H127" s="11">
        <f t="shared" si="8"/>
        <v>0</v>
      </c>
      <c r="I127" s="11">
        <f t="shared" si="13"/>
        <v>-965000</v>
      </c>
      <c r="J127" s="11">
        <f t="shared" si="10"/>
        <v>0</v>
      </c>
      <c r="K127" s="11">
        <f t="shared" si="11"/>
        <v>-965000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187</v>
      </c>
      <c r="H128" s="11">
        <f t="shared" si="8"/>
        <v>1</v>
      </c>
      <c r="I128" s="11">
        <f t="shared" si="13"/>
        <v>143475564</v>
      </c>
      <c r="J128" s="11">
        <f t="shared" si="10"/>
        <v>22449642</v>
      </c>
      <c r="K128" s="11">
        <f t="shared" si="11"/>
        <v>121025922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184</v>
      </c>
      <c r="H129" s="11">
        <f t="shared" si="8"/>
        <v>1</v>
      </c>
      <c r="I129" s="11">
        <f t="shared" si="13"/>
        <v>457500000</v>
      </c>
      <c r="J129" s="11">
        <f t="shared" si="10"/>
        <v>0</v>
      </c>
      <c r="K129" s="11">
        <f t="shared" si="11"/>
        <v>457500000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170</v>
      </c>
      <c r="H130" s="11">
        <f t="shared" si="8"/>
        <v>0</v>
      </c>
      <c r="I130" s="11">
        <f t="shared" si="13"/>
        <v>-170000000</v>
      </c>
      <c r="J130" s="11">
        <f t="shared" si="10"/>
        <v>-170000000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ref="G131:G154" si="14">G132+F131</f>
        <v>165</v>
      </c>
      <c r="H131" s="11">
        <f t="shared" si="8"/>
        <v>0</v>
      </c>
      <c r="I131" s="11">
        <f t="shared" si="13"/>
        <v>-8250000000</v>
      </c>
      <c r="J131" s="11">
        <f t="shared" si="10"/>
        <v>0</v>
      </c>
      <c r="K131" s="11">
        <f t="shared" si="11"/>
        <v>-8250000000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157</v>
      </c>
      <c r="H132" s="11">
        <f t="shared" ref="H132:H155" si="15">IF(B132&gt;0,1,0)</f>
        <v>1</v>
      </c>
      <c r="I132" s="11">
        <f t="shared" si="13"/>
        <v>95828772</v>
      </c>
      <c r="J132" s="11">
        <f t="shared" ref="J132:J155" si="16">C132*(G132-H132)</f>
        <v>16531476</v>
      </c>
      <c r="K132" s="11">
        <f t="shared" ref="K132:K155" si="17">D132*(G132-H132)</f>
        <v>79297296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14"/>
        <v>153</v>
      </c>
      <c r="H133" s="11">
        <f t="shared" si="15"/>
        <v>0</v>
      </c>
      <c r="I133" s="11">
        <f t="shared" si="13"/>
        <v>-185237100</v>
      </c>
      <c r="J133" s="11">
        <f t="shared" si="16"/>
        <v>0</v>
      </c>
      <c r="K133" s="11">
        <f t="shared" si="17"/>
        <v>-185237100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14"/>
        <v>144</v>
      </c>
      <c r="H134" s="11">
        <f t="shared" si="15"/>
        <v>0</v>
      </c>
      <c r="I134" s="11">
        <f t="shared" si="13"/>
        <v>-9360000</v>
      </c>
      <c r="J134" s="11">
        <f t="shared" si="16"/>
        <v>0</v>
      </c>
      <c r="K134" s="11">
        <f t="shared" si="17"/>
        <v>-9360000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14"/>
        <v>144</v>
      </c>
      <c r="H135" s="11">
        <f t="shared" si="15"/>
        <v>0</v>
      </c>
      <c r="I135" s="11">
        <f t="shared" si="13"/>
        <v>-4651200</v>
      </c>
      <c r="J135" s="11">
        <f t="shared" si="16"/>
        <v>0</v>
      </c>
      <c r="K135" s="11">
        <f t="shared" si="17"/>
        <v>-4651200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14"/>
        <v>136</v>
      </c>
      <c r="H136" s="11">
        <f t="shared" si="15"/>
        <v>0</v>
      </c>
      <c r="I136" s="11">
        <f t="shared" si="13"/>
        <v>-136000000</v>
      </c>
      <c r="J136" s="11">
        <f t="shared" si="16"/>
        <v>-136000000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127</v>
      </c>
      <c r="H137" s="11">
        <f t="shared" si="15"/>
        <v>1</v>
      </c>
      <c r="I137" s="11">
        <f t="shared" si="13"/>
        <v>36649998</v>
      </c>
      <c r="J137" s="11">
        <f t="shared" si="16"/>
        <v>12267234</v>
      </c>
      <c r="K137" s="11">
        <f t="shared" si="17"/>
        <v>24382764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14"/>
        <v>110</v>
      </c>
      <c r="H138" s="11">
        <f t="shared" si="15"/>
        <v>0</v>
      </c>
      <c r="I138" s="11">
        <f t="shared" si="13"/>
        <v>-110055000</v>
      </c>
      <c r="J138" s="11">
        <f t="shared" si="16"/>
        <v>-110055000</v>
      </c>
      <c r="K138" s="11">
        <f t="shared" si="17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 t="shared" si="14"/>
        <v>98</v>
      </c>
      <c r="H139" s="11">
        <f t="shared" si="15"/>
        <v>1</v>
      </c>
      <c r="I139" s="11">
        <f t="shared" si="13"/>
        <v>27377280</v>
      </c>
      <c r="J139" s="11">
        <f t="shared" si="16"/>
        <v>8614279</v>
      </c>
      <c r="K139" s="11">
        <f t="shared" si="17"/>
        <v>18763001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si="14"/>
        <v>95</v>
      </c>
      <c r="H140" s="11">
        <f t="shared" si="15"/>
        <v>1</v>
      </c>
      <c r="I140" s="11">
        <f t="shared" si="13"/>
        <v>141000000</v>
      </c>
      <c r="J140" s="11">
        <f t="shared" si="16"/>
        <v>0</v>
      </c>
      <c r="K140" s="11">
        <f t="shared" si="17"/>
        <v>141000000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4"/>
        <v>82</v>
      </c>
      <c r="H141" s="11">
        <f t="shared" si="15"/>
        <v>0</v>
      </c>
      <c r="I141" s="11">
        <f t="shared" si="13"/>
        <v>0</v>
      </c>
      <c r="J141" s="11">
        <f t="shared" si="16"/>
        <v>-82000000</v>
      </c>
      <c r="K141" s="11">
        <f t="shared" si="17"/>
        <v>82000000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4"/>
        <v>68</v>
      </c>
      <c r="H142" s="11">
        <f t="shared" si="15"/>
        <v>1</v>
      </c>
      <c r="I142" s="11">
        <f t="shared" si="13"/>
        <v>19489831</v>
      </c>
      <c r="J142" s="11">
        <f t="shared" si="16"/>
        <v>5428474</v>
      </c>
      <c r="K142" s="11">
        <f t="shared" si="17"/>
        <v>14061357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4"/>
        <v>48</v>
      </c>
      <c r="H143" s="11">
        <f t="shared" si="15"/>
        <v>0</v>
      </c>
      <c r="I143" s="11">
        <f t="shared" si="13"/>
        <v>0</v>
      </c>
      <c r="J143" s="11">
        <f t="shared" si="16"/>
        <v>-48000000</v>
      </c>
      <c r="K143" s="11">
        <f t="shared" si="17"/>
        <v>48000000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</v>
      </c>
      <c r="H144" s="11">
        <f t="shared" si="15"/>
        <v>1</v>
      </c>
      <c r="I144" s="11">
        <f t="shared" si="13"/>
        <v>10909524</v>
      </c>
      <c r="J144" s="11">
        <f t="shared" si="16"/>
        <v>2762309</v>
      </c>
      <c r="K144" s="11">
        <f t="shared" si="17"/>
        <v>8147215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4"/>
        <v>23</v>
      </c>
      <c r="H145" s="11">
        <f t="shared" si="15"/>
        <v>0</v>
      </c>
      <c r="I145" s="11">
        <f t="shared" si="13"/>
        <v>-230000</v>
      </c>
      <c r="J145" s="11">
        <f t="shared" si="16"/>
        <v>-115000</v>
      </c>
      <c r="K145" s="11">
        <f t="shared" si="17"/>
        <v>-115000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4"/>
        <v>18</v>
      </c>
      <c r="H146" s="11">
        <f t="shared" si="15"/>
        <v>0</v>
      </c>
      <c r="I146" s="11">
        <f t="shared" si="13"/>
        <v>-18009000</v>
      </c>
      <c r="J146" s="11">
        <f t="shared" si="16"/>
        <v>-18009000</v>
      </c>
      <c r="K146" s="11">
        <f t="shared" si="17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1043</v>
      </c>
      <c r="F147" s="11">
        <v>3</v>
      </c>
      <c r="G147" s="36">
        <f t="shared" si="14"/>
        <v>12</v>
      </c>
      <c r="H147" s="11">
        <f t="shared" si="15"/>
        <v>0</v>
      </c>
      <c r="I147" s="11">
        <f t="shared" si="13"/>
        <v>-324000000</v>
      </c>
      <c r="J147" s="11">
        <f t="shared" si="16"/>
        <v>0</v>
      </c>
      <c r="K147" s="11">
        <f t="shared" si="17"/>
        <v>-324000000</v>
      </c>
    </row>
    <row r="148" spans="1:11" x14ac:dyDescent="0.25">
      <c r="A148" s="11" t="s">
        <v>1071</v>
      </c>
      <c r="B148" s="18">
        <v>252436</v>
      </c>
      <c r="C148" s="18">
        <v>65510</v>
      </c>
      <c r="D148" s="18">
        <f t="shared" si="12"/>
        <v>186926</v>
      </c>
      <c r="E148" s="11" t="s">
        <v>1073</v>
      </c>
      <c r="F148" s="11">
        <v>8</v>
      </c>
      <c r="G148" s="36">
        <f t="shared" si="14"/>
        <v>9</v>
      </c>
      <c r="H148" s="11">
        <f t="shared" si="15"/>
        <v>1</v>
      </c>
      <c r="I148" s="11">
        <f t="shared" si="13"/>
        <v>2019488</v>
      </c>
      <c r="J148" s="11">
        <f t="shared" si="16"/>
        <v>524080</v>
      </c>
      <c r="K148" s="11">
        <f t="shared" si="17"/>
        <v>1495408</v>
      </c>
    </row>
    <row r="149" spans="1:11" x14ac:dyDescent="0.25">
      <c r="A149" s="11" t="s">
        <v>1111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1112</v>
      </c>
      <c r="F149" s="11">
        <v>1</v>
      </c>
      <c r="G149" s="36">
        <f t="shared" si="14"/>
        <v>1</v>
      </c>
      <c r="H149" s="11">
        <f t="shared" si="15"/>
        <v>1</v>
      </c>
      <c r="I149" s="11">
        <f t="shared" si="13"/>
        <v>0</v>
      </c>
      <c r="J149" s="11">
        <f t="shared" si="16"/>
        <v>0</v>
      </c>
      <c r="K149" s="11">
        <f t="shared" si="17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4"/>
        <v>0</v>
      </c>
      <c r="H150" s="11">
        <f t="shared" si="15"/>
        <v>0</v>
      </c>
      <c r="I150" s="11">
        <f t="shared" si="13"/>
        <v>0</v>
      </c>
      <c r="J150" s="11">
        <f t="shared" si="16"/>
        <v>0</v>
      </c>
      <c r="K150" s="11">
        <f t="shared" si="17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60810063</v>
      </c>
      <c r="C156" s="29">
        <f>SUM(C2:C154)</f>
        <v>7551324</v>
      </c>
      <c r="D156" s="29">
        <f>SUM(D2:D154)</f>
        <v>53258739</v>
      </c>
      <c r="E156" s="11"/>
      <c r="F156" s="11"/>
      <c r="G156" s="11"/>
      <c r="H156" s="11"/>
      <c r="I156" s="29">
        <f>SUM(I2:I155)</f>
        <v>18185731970</v>
      </c>
      <c r="J156" s="29">
        <f>SUM(J2:J155)</f>
        <v>6793454239</v>
      </c>
      <c r="K156" s="29">
        <f>SUM(K2:K155)</f>
        <v>11392277731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25328317.506963789</v>
      </c>
      <c r="J159" s="29">
        <f>J156/G2</f>
        <v>9461635.4303621165</v>
      </c>
      <c r="K159" s="29">
        <f>K156/G2</f>
        <v>15866682.076601671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G163" t="s">
        <v>25</v>
      </c>
      <c r="J163">
        <f>J156/I156*1448696</f>
        <v>541174.25674465962</v>
      </c>
      <c r="K163">
        <f>K156/I156*1448696</f>
        <v>907521.74325534049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13" sqref="D11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484</v>
      </c>
      <c r="F2" s="11">
        <f>IF(B2&gt;0,1,0)</f>
        <v>1</v>
      </c>
      <c r="G2" s="11">
        <f>B2*(E2-F2)</f>
        <v>24150000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480</v>
      </c>
      <c r="F3" s="11">
        <f t="shared" ref="F3:F38" si="1">IF(B3&gt;0,1,0)</f>
        <v>1</v>
      </c>
      <c r="G3" s="11">
        <f t="shared" ref="G3:G23" si="2">B3*(E3-F3)</f>
        <v>1437000000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479</v>
      </c>
      <c r="F4" s="11">
        <f t="shared" si="1"/>
        <v>1</v>
      </c>
      <c r="G4" s="11">
        <f t="shared" si="2"/>
        <v>1434000000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479</v>
      </c>
      <c r="F5" s="11">
        <f t="shared" si="1"/>
        <v>1</v>
      </c>
      <c r="G5" s="11">
        <f t="shared" si="2"/>
        <v>7170000000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478</v>
      </c>
      <c r="F6" s="11">
        <f t="shared" si="1"/>
        <v>1</v>
      </c>
      <c r="G6" s="11">
        <f t="shared" si="2"/>
        <v>1431000000</v>
      </c>
      <c r="K6" t="s">
        <v>288</v>
      </c>
      <c r="L6" s="34">
        <v>410023079974</v>
      </c>
      <c r="M6" s="33" t="s">
        <v>872</v>
      </c>
      <c r="N6" t="s">
        <v>1104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477</v>
      </c>
      <c r="F7" s="11">
        <f t="shared" si="1"/>
        <v>0</v>
      </c>
      <c r="G7" s="11">
        <f t="shared" si="2"/>
        <v>-1431000000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477</v>
      </c>
      <c r="F8" s="11">
        <f t="shared" si="1"/>
        <v>0</v>
      </c>
      <c r="G8" s="11">
        <f t="shared" si="2"/>
        <v>-95400000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477</v>
      </c>
      <c r="F9" s="11">
        <f t="shared" si="1"/>
        <v>1</v>
      </c>
      <c r="G9" s="11">
        <f>B9*(E9-F9)</f>
        <v>1428000000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476</v>
      </c>
      <c r="F10" s="11">
        <f t="shared" si="1"/>
        <v>1</v>
      </c>
      <c r="G10" s="11">
        <f t="shared" si="2"/>
        <v>1425000000</v>
      </c>
      <c r="K10" t="s">
        <v>1105</v>
      </c>
      <c r="L10" s="34">
        <v>410021484671</v>
      </c>
      <c r="M10" s="33" t="s">
        <v>1106</v>
      </c>
      <c r="N10" t="s">
        <v>1109</v>
      </c>
      <c r="O10" t="s">
        <v>1110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476</v>
      </c>
      <c r="F11" s="11">
        <f t="shared" si="1"/>
        <v>1</v>
      </c>
      <c r="G11" s="11">
        <f t="shared" si="2"/>
        <v>11875000000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473</v>
      </c>
      <c r="F12" s="11">
        <f t="shared" si="1"/>
        <v>1</v>
      </c>
      <c r="G12" s="11">
        <f t="shared" si="2"/>
        <v>471211760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473</v>
      </c>
      <c r="F13" s="11">
        <f t="shared" si="1"/>
        <v>1</v>
      </c>
      <c r="G13" s="11">
        <f t="shared" si="2"/>
        <v>1416000000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473</v>
      </c>
      <c r="F14" s="11">
        <f t="shared" si="1"/>
        <v>1</v>
      </c>
      <c r="G14" s="11">
        <f t="shared" si="2"/>
        <v>562197312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461</v>
      </c>
      <c r="F15" s="11">
        <f t="shared" si="1"/>
        <v>1</v>
      </c>
      <c r="G15" s="11">
        <f t="shared" si="2"/>
        <v>920000000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449</v>
      </c>
      <c r="F16" s="11">
        <f t="shared" si="1"/>
        <v>1</v>
      </c>
      <c r="G16" s="11">
        <f t="shared" si="2"/>
        <v>1344000000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448</v>
      </c>
      <c r="F17" s="11">
        <f t="shared" si="1"/>
        <v>1</v>
      </c>
      <c r="G17" s="11">
        <f t="shared" si="2"/>
        <v>1341000000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447</v>
      </c>
      <c r="F18" s="11">
        <f t="shared" si="1"/>
        <v>1</v>
      </c>
      <c r="G18" s="11">
        <f t="shared" si="2"/>
        <v>847400000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432</v>
      </c>
      <c r="F19" s="11">
        <f t="shared" si="1"/>
        <v>1</v>
      </c>
      <c r="G19" s="11">
        <f t="shared" si="2"/>
        <v>346745103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431</v>
      </c>
      <c r="F20" s="11">
        <f t="shared" si="1"/>
        <v>1</v>
      </c>
      <c r="G20" s="11">
        <f t="shared" si="2"/>
        <v>1290000000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425</v>
      </c>
      <c r="F21" s="11">
        <f t="shared" si="1"/>
        <v>1</v>
      </c>
      <c r="G21" s="11">
        <f t="shared" si="2"/>
        <v>212000000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411</v>
      </c>
      <c r="F22" s="11">
        <f t="shared" si="1"/>
        <v>0</v>
      </c>
      <c r="G22" s="11">
        <f t="shared" si="2"/>
        <v>-1233000000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403</v>
      </c>
      <c r="F23" s="11">
        <f t="shared" si="1"/>
        <v>1</v>
      </c>
      <c r="G23" s="11">
        <f t="shared" si="2"/>
        <v>1206000000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403</v>
      </c>
      <c r="F24" s="11">
        <f t="shared" si="1"/>
        <v>1</v>
      </c>
      <c r="G24" s="11">
        <f>B24*(E24-F24)</f>
        <v>253598886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401</v>
      </c>
      <c r="F25" s="11">
        <f t="shared" si="1"/>
        <v>0</v>
      </c>
      <c r="G25" s="11">
        <f t="shared" ref="G25:G30" si="3">B25*(E25-F25)</f>
        <v>-1283560900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399</v>
      </c>
      <c r="F26" s="11">
        <f t="shared" si="1"/>
        <v>0</v>
      </c>
      <c r="G26" s="11">
        <f t="shared" si="3"/>
        <v>-1197359100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397</v>
      </c>
      <c r="F27" s="11">
        <f t="shared" si="1"/>
        <v>1</v>
      </c>
      <c r="G27" s="11">
        <f t="shared" si="3"/>
        <v>396000000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397</v>
      </c>
      <c r="F28" s="11">
        <f t="shared" si="1"/>
        <v>1</v>
      </c>
      <c r="G28" s="11">
        <f t="shared" si="3"/>
        <v>2376000000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397</v>
      </c>
      <c r="F29" s="11">
        <f t="shared" si="1"/>
        <v>1</v>
      </c>
      <c r="G29" s="11">
        <f t="shared" si="3"/>
        <v>2296800000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397</v>
      </c>
      <c r="F30" s="11">
        <f t="shared" si="1"/>
        <v>0</v>
      </c>
      <c r="G30" s="11">
        <f t="shared" si="3"/>
        <v>-1985000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396</v>
      </c>
      <c r="F31" s="11">
        <f t="shared" si="1"/>
        <v>0</v>
      </c>
      <c r="G31" s="11">
        <f>B31*(E31-F31)</f>
        <v>-10296000000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394</v>
      </c>
      <c r="F32" s="11">
        <f t="shared" si="1"/>
        <v>0</v>
      </c>
      <c r="G32" s="11">
        <f>B32*(E32-F32)</f>
        <v>-10322800000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375</v>
      </c>
      <c r="F33" s="11">
        <f t="shared" si="1"/>
        <v>1</v>
      </c>
      <c r="G33" s="11">
        <f>B33*(E33-F33)</f>
        <v>122299870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357</v>
      </c>
      <c r="F34" s="11">
        <f t="shared" si="1"/>
        <v>1</v>
      </c>
      <c r="G34" s="11">
        <f t="shared" ref="G34:G126" si="4">B34*(E34-F34)</f>
        <v>10110400000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357</v>
      </c>
      <c r="F35" s="11">
        <f t="shared" si="1"/>
        <v>1</v>
      </c>
      <c r="G35" s="12">
        <f t="shared" si="4"/>
        <v>3916000000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342</v>
      </c>
      <c r="F36" s="11">
        <f t="shared" si="1"/>
        <v>1</v>
      </c>
      <c r="G36" s="11">
        <f t="shared" si="4"/>
        <v>142777041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342</v>
      </c>
      <c r="F37" s="11">
        <f t="shared" si="1"/>
        <v>0</v>
      </c>
      <c r="G37" s="11">
        <f t="shared" si="4"/>
        <v>-307800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341</v>
      </c>
      <c r="F38" s="11">
        <f t="shared" si="1"/>
        <v>1</v>
      </c>
      <c r="G38" s="12">
        <f t="shared" si="4"/>
        <v>680000000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341</v>
      </c>
      <c r="F39" s="11">
        <f>IF(B39&gt;0,1,0)</f>
        <v>1</v>
      </c>
      <c r="G39" s="11">
        <f t="shared" si="4"/>
        <v>680000000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327</v>
      </c>
      <c r="F40" s="11">
        <f>IF(B40&gt;0,1,0)</f>
        <v>0</v>
      </c>
      <c r="G40" s="11">
        <f t="shared" si="4"/>
        <v>-65400000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327</v>
      </c>
      <c r="F41" s="11">
        <f>IF(B41&gt;0,1,0)</f>
        <v>0</v>
      </c>
      <c r="G41" s="11">
        <f t="shared" si="4"/>
        <v>-202740000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327</v>
      </c>
      <c r="F42" s="11">
        <f t="shared" ref="F42:F126" si="5">IF(B42&gt;0,1,0)</f>
        <v>0</v>
      </c>
      <c r="G42" s="11">
        <f t="shared" si="4"/>
        <v>-39240000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325</v>
      </c>
      <c r="F43" s="11">
        <f t="shared" si="5"/>
        <v>1</v>
      </c>
      <c r="G43" s="11">
        <f t="shared" si="4"/>
        <v>210600000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325</v>
      </c>
      <c r="F44" s="11">
        <f t="shared" si="5"/>
        <v>0</v>
      </c>
      <c r="G44" s="11">
        <f t="shared" si="4"/>
        <v>-1625000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325</v>
      </c>
      <c r="F45" s="11">
        <f t="shared" si="5"/>
        <v>1</v>
      </c>
      <c r="G45" s="11">
        <f t="shared" si="4"/>
        <v>9396000000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321</v>
      </c>
      <c r="F46" s="11">
        <f t="shared" si="5"/>
        <v>0</v>
      </c>
      <c r="G46" s="11">
        <f t="shared" si="4"/>
        <v>-64200000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318</v>
      </c>
      <c r="F47" s="11">
        <f t="shared" si="5"/>
        <v>0</v>
      </c>
      <c r="G47" s="11">
        <f t="shared" si="4"/>
        <v>-63600000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317</v>
      </c>
      <c r="F48" s="11">
        <f t="shared" si="5"/>
        <v>0</v>
      </c>
      <c r="G48" s="11">
        <f t="shared" si="4"/>
        <v>-63400000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312</v>
      </c>
      <c r="F49" s="11">
        <f t="shared" si="5"/>
        <v>1</v>
      </c>
      <c r="G49" s="11">
        <f t="shared" si="4"/>
        <v>933000000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312</v>
      </c>
      <c r="F50" s="11">
        <f t="shared" si="5"/>
        <v>1</v>
      </c>
      <c r="G50" s="12">
        <f t="shared" si="4"/>
        <v>933000000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311</v>
      </c>
      <c r="F51" s="11">
        <f t="shared" si="5"/>
        <v>1</v>
      </c>
      <c r="G51" s="11">
        <f t="shared" si="4"/>
        <v>237397070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311</v>
      </c>
      <c r="F52" s="11">
        <f t="shared" si="5"/>
        <v>0</v>
      </c>
      <c r="G52" s="11">
        <f t="shared" si="4"/>
        <v>-62200000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304</v>
      </c>
      <c r="F53" s="11">
        <f t="shared" si="5"/>
        <v>0</v>
      </c>
      <c r="G53" s="11">
        <f t="shared" si="4"/>
        <v>-121752000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295</v>
      </c>
      <c r="F54" s="11">
        <f t="shared" si="5"/>
        <v>0</v>
      </c>
      <c r="G54" s="11">
        <f t="shared" si="4"/>
        <v>-295116820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289</v>
      </c>
      <c r="F55" s="11">
        <f t="shared" si="5"/>
        <v>0</v>
      </c>
      <c r="G55" s="11">
        <f t="shared" si="4"/>
        <v>-11560000000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280</v>
      </c>
      <c r="F56" s="11">
        <f t="shared" si="5"/>
        <v>1</v>
      </c>
      <c r="G56" s="11">
        <f t="shared" si="4"/>
        <v>241516908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253</v>
      </c>
      <c r="F57" s="11">
        <f t="shared" si="5"/>
        <v>0</v>
      </c>
      <c r="G57" s="11">
        <f t="shared" si="4"/>
        <v>-12700600000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252</v>
      </c>
      <c r="F58" s="11">
        <f t="shared" si="5"/>
        <v>0</v>
      </c>
      <c r="G58" s="11">
        <f t="shared" si="4"/>
        <v>-3074526000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249</v>
      </c>
      <c r="F59" s="11">
        <f t="shared" si="5"/>
        <v>1</v>
      </c>
      <c r="G59" s="11">
        <f t="shared" si="4"/>
        <v>132656688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248</v>
      </c>
      <c r="F60" s="11">
        <f t="shared" si="5"/>
        <v>0</v>
      </c>
      <c r="G60" s="11">
        <f t="shared" si="4"/>
        <v>-83824000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246</v>
      </c>
      <c r="F61" s="11">
        <f t="shared" si="5"/>
        <v>0</v>
      </c>
      <c r="G61" s="11">
        <f t="shared" si="4"/>
        <v>-36900000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242</v>
      </c>
      <c r="F62" s="11">
        <f t="shared" si="5"/>
        <v>0</v>
      </c>
      <c r="G62" s="11">
        <f t="shared" si="4"/>
        <v>-24200000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238</v>
      </c>
      <c r="F63" s="11">
        <f t="shared" si="5"/>
        <v>0</v>
      </c>
      <c r="G63" s="11">
        <f t="shared" si="4"/>
        <v>-47600000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238</v>
      </c>
      <c r="F64" s="11">
        <f t="shared" si="5"/>
        <v>0</v>
      </c>
      <c r="G64" s="11">
        <f t="shared" si="4"/>
        <v>-20706000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234</v>
      </c>
      <c r="F65" s="11">
        <f t="shared" si="5"/>
        <v>0</v>
      </c>
      <c r="G65" s="11">
        <f t="shared" si="4"/>
        <v>-6427980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233</v>
      </c>
      <c r="F66" s="11">
        <f t="shared" si="5"/>
        <v>0</v>
      </c>
      <c r="G66" s="11">
        <f t="shared" si="4"/>
        <v>-77822000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228</v>
      </c>
      <c r="F67" s="11">
        <f t="shared" si="5"/>
        <v>0</v>
      </c>
      <c r="G67" s="11">
        <f t="shared" si="4"/>
        <v>-4560000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227</v>
      </c>
      <c r="F68" s="11">
        <f t="shared" si="5"/>
        <v>0</v>
      </c>
      <c r="G68" s="11">
        <f t="shared" si="4"/>
        <v>-68213500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227</v>
      </c>
      <c r="F69" s="11">
        <f t="shared" si="5"/>
        <v>0</v>
      </c>
      <c r="G69" s="11">
        <f t="shared" si="4"/>
        <v>-22700000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222</v>
      </c>
      <c r="F70" s="11">
        <f t="shared" si="5"/>
        <v>0</v>
      </c>
      <c r="G70" s="11">
        <f t="shared" si="4"/>
        <v>-44400000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218</v>
      </c>
      <c r="F71" s="11">
        <f t="shared" si="5"/>
        <v>1</v>
      </c>
      <c r="G71" s="11">
        <f t="shared" si="4"/>
        <v>3339413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218</v>
      </c>
      <c r="F72" s="11">
        <f t="shared" si="5"/>
        <v>1</v>
      </c>
      <c r="G72" s="11">
        <f t="shared" si="4"/>
        <v>868000000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218</v>
      </c>
      <c r="F73" s="11">
        <f t="shared" si="5"/>
        <v>1</v>
      </c>
      <c r="G73" s="11">
        <f t="shared" si="4"/>
        <v>564200000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218</v>
      </c>
      <c r="F74" s="11">
        <f t="shared" si="5"/>
        <v>1</v>
      </c>
      <c r="G74" s="11">
        <f t="shared" si="4"/>
        <v>651000000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215</v>
      </c>
      <c r="F75" s="11">
        <f t="shared" si="5"/>
        <v>0</v>
      </c>
      <c r="G75" s="11">
        <f t="shared" si="4"/>
        <v>-43000000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212</v>
      </c>
      <c r="F76" s="11">
        <f t="shared" si="5"/>
        <v>0</v>
      </c>
      <c r="G76" s="11">
        <f t="shared" si="4"/>
        <v>-424148400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212</v>
      </c>
      <c r="F77" s="11">
        <f t="shared" si="5"/>
        <v>0</v>
      </c>
      <c r="G77" s="11">
        <f t="shared" si="4"/>
        <v>-42400000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208</v>
      </c>
      <c r="F78" s="11">
        <f t="shared" si="5"/>
        <v>1</v>
      </c>
      <c r="G78" s="11">
        <f t="shared" si="4"/>
        <v>414000000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200</v>
      </c>
      <c r="F79" s="11">
        <f t="shared" si="5"/>
        <v>0</v>
      </c>
      <c r="G79" s="11">
        <f t="shared" si="4"/>
        <v>-200100000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200</v>
      </c>
      <c r="F80" s="11">
        <f t="shared" si="5"/>
        <v>0</v>
      </c>
      <c r="G80" s="11">
        <f t="shared" si="4"/>
        <v>-28390000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197</v>
      </c>
      <c r="F81" s="11">
        <f t="shared" si="5"/>
        <v>0</v>
      </c>
      <c r="G81" s="11">
        <f t="shared" si="4"/>
        <v>-177398500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187</v>
      </c>
      <c r="F82" s="11">
        <f t="shared" si="5"/>
        <v>1</v>
      </c>
      <c r="G82" s="11">
        <f t="shared" si="4"/>
        <v>15112686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165</v>
      </c>
      <c r="F83" s="11">
        <f t="shared" si="5"/>
        <v>1</v>
      </c>
      <c r="G83" s="11">
        <f t="shared" si="4"/>
        <v>8200000000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164</v>
      </c>
      <c r="F84" s="11">
        <f t="shared" si="5"/>
        <v>1</v>
      </c>
      <c r="G84" s="11">
        <f t="shared" si="4"/>
        <v>4890000000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164</v>
      </c>
      <c r="F85" s="11">
        <f t="shared" si="5"/>
        <v>0</v>
      </c>
      <c r="G85" s="11">
        <f t="shared" si="4"/>
        <v>-11890000000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163</v>
      </c>
      <c r="F86" s="11">
        <f t="shared" si="5"/>
        <v>0</v>
      </c>
      <c r="G86" s="11">
        <f t="shared" si="4"/>
        <v>-45803000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158</v>
      </c>
      <c r="F87" s="11">
        <f t="shared" si="5"/>
        <v>1</v>
      </c>
      <c r="G87" s="11">
        <f t="shared" si="4"/>
        <v>392500000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157</v>
      </c>
      <c r="F88" s="11">
        <f t="shared" si="5"/>
        <v>1</v>
      </c>
      <c r="G88" s="11">
        <f t="shared" si="4"/>
        <v>12221040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152</v>
      </c>
      <c r="F89" s="11">
        <f t="shared" si="5"/>
        <v>1</v>
      </c>
      <c r="G89" s="11">
        <f t="shared" si="4"/>
        <v>2265000000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127</v>
      </c>
      <c r="F90" s="11">
        <f t="shared" si="5"/>
        <v>1</v>
      </c>
      <c r="G90" s="11">
        <f t="shared" si="4"/>
        <v>30850596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98</v>
      </c>
      <c r="F91" s="11">
        <f t="shared" si="5"/>
        <v>1</v>
      </c>
      <c r="G91" s="11">
        <f t="shared" si="4"/>
        <v>26399035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68</v>
      </c>
      <c r="F92" s="11">
        <f t="shared" si="5"/>
        <v>1</v>
      </c>
      <c r="G92" s="11">
        <f t="shared" si="4"/>
        <v>201000000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68</v>
      </c>
      <c r="F93" s="11">
        <f t="shared" si="5"/>
        <v>1</v>
      </c>
      <c r="G93" s="11">
        <f t="shared" si="4"/>
        <v>18383795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67</v>
      </c>
      <c r="F94" s="11">
        <f t="shared" si="5"/>
        <v>1</v>
      </c>
      <c r="G94" s="11">
        <f t="shared" si="4"/>
        <v>363000000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66</v>
      </c>
      <c r="F95" s="11">
        <f t="shared" si="5"/>
        <v>1</v>
      </c>
      <c r="G95" s="11">
        <f t="shared" si="4"/>
        <v>195000000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65</v>
      </c>
      <c r="F96" s="11">
        <f t="shared" si="5"/>
        <v>1</v>
      </c>
      <c r="G96" s="11">
        <f t="shared" si="4"/>
        <v>192000000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64</v>
      </c>
      <c r="F97" s="11">
        <f t="shared" si="5"/>
        <v>1</v>
      </c>
      <c r="G97" s="11">
        <f t="shared" si="4"/>
        <v>189000000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63</v>
      </c>
      <c r="F98" s="11">
        <f t="shared" si="5"/>
        <v>1</v>
      </c>
      <c r="G98" s="11">
        <f t="shared" si="4"/>
        <v>186000000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62</v>
      </c>
      <c r="F99" s="11">
        <f t="shared" si="5"/>
        <v>1</v>
      </c>
      <c r="G99" s="11">
        <f t="shared" si="4"/>
        <v>183000000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60</v>
      </c>
      <c r="F100" s="11">
        <f t="shared" si="5"/>
        <v>1</v>
      </c>
      <c r="G100" s="11">
        <f t="shared" si="4"/>
        <v>58970500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59</v>
      </c>
      <c r="F101" s="11">
        <f t="shared" si="5"/>
        <v>0</v>
      </c>
      <c r="G101" s="11">
        <f t="shared" si="4"/>
        <v>-117215300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38</v>
      </c>
      <c r="F102" s="11">
        <f t="shared" si="5"/>
        <v>1</v>
      </c>
      <c r="G102" s="11">
        <f t="shared" si="4"/>
        <v>111000000</v>
      </c>
    </row>
    <row r="103" spans="1:7" x14ac:dyDescent="0.25">
      <c r="A103" s="11" t="s">
        <v>1049</v>
      </c>
      <c r="B103" s="38">
        <v>295500</v>
      </c>
      <c r="C103" s="73" t="s">
        <v>1050</v>
      </c>
      <c r="D103" s="11">
        <v>15</v>
      </c>
      <c r="E103" s="11">
        <f t="shared" si="6"/>
        <v>38</v>
      </c>
      <c r="F103" s="11">
        <f t="shared" si="5"/>
        <v>1</v>
      </c>
      <c r="G103" s="11">
        <f t="shared" si="4"/>
        <v>10933500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23</v>
      </c>
      <c r="F104" s="11">
        <f t="shared" si="5"/>
        <v>0</v>
      </c>
      <c r="G104" s="11">
        <f t="shared" si="4"/>
        <v>-230000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17</v>
      </c>
      <c r="F105" s="11">
        <f t="shared" si="5"/>
        <v>1</v>
      </c>
      <c r="G105" s="11">
        <f t="shared" si="4"/>
        <v>31984000</v>
      </c>
    </row>
    <row r="106" spans="1:7" x14ac:dyDescent="0.25">
      <c r="A106" s="11" t="s">
        <v>959</v>
      </c>
      <c r="B106" s="38">
        <v>-60000000</v>
      </c>
      <c r="C106" s="73" t="s">
        <v>1043</v>
      </c>
      <c r="D106" s="11">
        <v>0</v>
      </c>
      <c r="E106" s="11">
        <f t="shared" si="6"/>
        <v>12</v>
      </c>
      <c r="F106" s="11">
        <f t="shared" si="5"/>
        <v>0</v>
      </c>
      <c r="G106" s="11">
        <f t="shared" si="4"/>
        <v>-720000000</v>
      </c>
    </row>
    <row r="107" spans="1:7" x14ac:dyDescent="0.25">
      <c r="A107" s="11" t="s">
        <v>959</v>
      </c>
      <c r="B107" s="38">
        <v>5850000</v>
      </c>
      <c r="C107" s="73" t="s">
        <v>1047</v>
      </c>
      <c r="D107" s="11">
        <v>1</v>
      </c>
      <c r="E107" s="11">
        <f t="shared" si="6"/>
        <v>12</v>
      </c>
      <c r="F107" s="11">
        <f t="shared" si="5"/>
        <v>1</v>
      </c>
      <c r="G107" s="11">
        <f t="shared" si="4"/>
        <v>64350000</v>
      </c>
    </row>
    <row r="108" spans="1:7" x14ac:dyDescent="0.25">
      <c r="A108" s="11" t="s">
        <v>1054</v>
      </c>
      <c r="B108" s="38">
        <v>3000000</v>
      </c>
      <c r="C108" s="73" t="s">
        <v>1064</v>
      </c>
      <c r="D108" s="11">
        <v>1</v>
      </c>
      <c r="E108" s="11">
        <f t="shared" si="6"/>
        <v>11</v>
      </c>
      <c r="F108" s="11">
        <f t="shared" si="5"/>
        <v>1</v>
      </c>
      <c r="G108" s="11">
        <f t="shared" si="4"/>
        <v>30000000</v>
      </c>
    </row>
    <row r="109" spans="1:7" x14ac:dyDescent="0.25">
      <c r="A109" s="11" t="s">
        <v>1065</v>
      </c>
      <c r="B109" s="38">
        <v>2000000</v>
      </c>
      <c r="C109" s="73" t="s">
        <v>1064</v>
      </c>
      <c r="D109" s="11">
        <v>0</v>
      </c>
      <c r="E109" s="11">
        <f t="shared" si="6"/>
        <v>10</v>
      </c>
      <c r="F109" s="11">
        <f t="shared" si="5"/>
        <v>1</v>
      </c>
      <c r="G109" s="11">
        <f t="shared" si="4"/>
        <v>18000000</v>
      </c>
    </row>
    <row r="110" spans="1:7" x14ac:dyDescent="0.25">
      <c r="A110" s="11" t="s">
        <v>1065</v>
      </c>
      <c r="B110" s="38">
        <v>-5000000</v>
      </c>
      <c r="C110" s="73" t="s">
        <v>1043</v>
      </c>
      <c r="D110" s="11">
        <v>1</v>
      </c>
      <c r="E110" s="11">
        <f t="shared" si="6"/>
        <v>10</v>
      </c>
      <c r="F110" s="11">
        <f t="shared" si="5"/>
        <v>0</v>
      </c>
      <c r="G110" s="11">
        <f t="shared" si="4"/>
        <v>-50000000</v>
      </c>
    </row>
    <row r="111" spans="1:7" x14ac:dyDescent="0.25">
      <c r="A111" s="11" t="s">
        <v>1071</v>
      </c>
      <c r="B111" s="38">
        <v>412668</v>
      </c>
      <c r="C111" s="73" t="s">
        <v>1072</v>
      </c>
      <c r="D111" s="11">
        <v>8</v>
      </c>
      <c r="E111" s="11">
        <f t="shared" si="6"/>
        <v>9</v>
      </c>
      <c r="F111" s="11">
        <f t="shared" si="5"/>
        <v>1</v>
      </c>
      <c r="G111" s="11">
        <f t="shared" si="4"/>
        <v>3301344</v>
      </c>
    </row>
    <row r="112" spans="1:7" x14ac:dyDescent="0.25">
      <c r="A112" s="11" t="s">
        <v>1111</v>
      </c>
      <c r="B112" s="38">
        <v>42000000</v>
      </c>
      <c r="C112" s="73" t="s">
        <v>1112</v>
      </c>
      <c r="D112" s="11">
        <v>1</v>
      </c>
      <c r="E112" s="11">
        <f t="shared" si="6"/>
        <v>1</v>
      </c>
      <c r="F112" s="11">
        <f t="shared" si="5"/>
        <v>1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49727461</v>
      </c>
      <c r="C127" s="11"/>
      <c r="D127" s="11"/>
      <c r="E127" s="11"/>
      <c r="F127" s="11"/>
      <c r="G127" s="29">
        <f>SUM(G2:G126)</f>
        <v>21075445247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43544308.361570247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1071</v>
      </c>
      <c r="B6" s="18">
        <v>252436</v>
      </c>
      <c r="C6" s="18">
        <v>65510</v>
      </c>
      <c r="D6" s="3">
        <f t="shared" si="0"/>
        <v>186926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1063</v>
      </c>
    </row>
    <row r="36" spans="4:17" x14ac:dyDescent="0.25">
      <c r="D36" s="42">
        <v>245000</v>
      </c>
      <c r="E36" s="41" t="s">
        <v>1063</v>
      </c>
    </row>
    <row r="37" spans="4:17" x14ac:dyDescent="0.25">
      <c r="D37" s="7">
        <v>-25000</v>
      </c>
      <c r="E37" s="41" t="s">
        <v>1067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964</v>
      </c>
      <c r="B1" s="11" t="s">
        <v>961</v>
      </c>
      <c r="C1" s="11" t="s">
        <v>962</v>
      </c>
      <c r="D1" s="11" t="s">
        <v>973</v>
      </c>
      <c r="E1" s="11" t="s">
        <v>975</v>
      </c>
      <c r="F1" s="11" t="s">
        <v>965</v>
      </c>
      <c r="G1" s="11" t="s">
        <v>183</v>
      </c>
      <c r="H1" s="11" t="s">
        <v>980</v>
      </c>
      <c r="I1" s="11" t="s">
        <v>970</v>
      </c>
      <c r="J1" s="11" t="s">
        <v>976</v>
      </c>
      <c r="K1" s="11" t="s">
        <v>977</v>
      </c>
      <c r="L1" s="11" t="s">
        <v>971</v>
      </c>
      <c r="M1" s="11" t="s">
        <v>978</v>
      </c>
      <c r="N1" s="11" t="s">
        <v>5</v>
      </c>
      <c r="O1" s="11" t="s">
        <v>483</v>
      </c>
      <c r="P1" s="11" t="s">
        <v>39</v>
      </c>
      <c r="Q1" s="11" t="s">
        <v>1051</v>
      </c>
      <c r="R1" s="11" t="s">
        <v>981</v>
      </c>
      <c r="S1" s="74" t="s">
        <v>1068</v>
      </c>
      <c r="AB1" s="11" t="s">
        <v>980</v>
      </c>
      <c r="AC1" s="25"/>
    </row>
    <row r="2" spans="1:33" x14ac:dyDescent="0.25">
      <c r="A2" s="76" t="s">
        <v>951</v>
      </c>
      <c r="B2" s="76" t="s">
        <v>972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951</v>
      </c>
      <c r="B3" s="76" t="s">
        <v>972</v>
      </c>
      <c r="C3" s="76">
        <v>400</v>
      </c>
      <c r="D3" s="76" t="s">
        <v>974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967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968</v>
      </c>
      <c r="AC3" s="82" t="s">
        <v>1057</v>
      </c>
      <c r="AD3" s="82" t="s">
        <v>1058</v>
      </c>
      <c r="AE3" s="82" t="s">
        <v>1059</v>
      </c>
      <c r="AF3" s="82" t="s">
        <v>1060</v>
      </c>
      <c r="AG3" s="82" t="s">
        <v>969</v>
      </c>
    </row>
    <row r="4" spans="1:33" x14ac:dyDescent="0.25">
      <c r="A4" s="79" t="s">
        <v>951</v>
      </c>
      <c r="B4" s="79" t="s">
        <v>963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1054</v>
      </c>
      <c r="B5" s="79" t="s">
        <v>963</v>
      </c>
      <c r="C5" s="79">
        <v>3</v>
      </c>
      <c r="D5" s="79" t="s">
        <v>974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951</v>
      </c>
      <c r="B6" s="76" t="s">
        <v>963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1065</v>
      </c>
      <c r="B7" s="76" t="s">
        <v>963</v>
      </c>
      <c r="C7" s="76">
        <v>497</v>
      </c>
      <c r="D7" s="76" t="s">
        <v>974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960</v>
      </c>
      <c r="B8" s="79" t="s">
        <v>979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979</v>
      </c>
      <c r="C9" s="79">
        <v>300</v>
      </c>
      <c r="D9" s="79" t="s">
        <v>974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979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1065</v>
      </c>
      <c r="B11" s="76" t="s">
        <v>979</v>
      </c>
      <c r="C11" s="76">
        <v>100</v>
      </c>
      <c r="D11" s="76" t="s">
        <v>974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1041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959</v>
      </c>
      <c r="B13" s="79" t="s">
        <v>1041</v>
      </c>
      <c r="C13" s="79">
        <v>200</v>
      </c>
      <c r="D13" s="79" t="s">
        <v>974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989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989</v>
      </c>
      <c r="C15" s="76">
        <v>200</v>
      </c>
      <c r="D15" s="76" t="s">
        <v>974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1061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959</v>
      </c>
      <c r="B16" s="79" t="s">
        <v>972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1062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1065</v>
      </c>
      <c r="B17" s="79" t="s">
        <v>972</v>
      </c>
      <c r="C17" s="79">
        <v>100</v>
      </c>
      <c r="D17" s="79" t="s">
        <v>974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959</v>
      </c>
      <c r="B18" s="76" t="s">
        <v>972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1092</v>
      </c>
      <c r="Z18">
        <v>8</v>
      </c>
    </row>
    <row r="19" spans="1:30" x14ac:dyDescent="0.25">
      <c r="A19" s="76" t="s">
        <v>1065</v>
      </c>
      <c r="B19" s="76" t="s">
        <v>972</v>
      </c>
      <c r="C19" s="76">
        <v>100</v>
      </c>
      <c r="D19" s="76" t="s">
        <v>974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1093</v>
      </c>
      <c r="Z19">
        <v>14</v>
      </c>
    </row>
    <row r="20" spans="1:30" x14ac:dyDescent="0.25">
      <c r="A20" s="79" t="s">
        <v>959</v>
      </c>
      <c r="B20" s="79" t="s">
        <v>972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1065</v>
      </c>
      <c r="B21" s="79" t="s">
        <v>972</v>
      </c>
      <c r="C21" s="79">
        <v>200</v>
      </c>
      <c r="D21" s="79" t="s">
        <v>974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959</v>
      </c>
      <c r="B22" s="76" t="s">
        <v>985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982</v>
      </c>
      <c r="X22" s="11" t="s">
        <v>182</v>
      </c>
    </row>
    <row r="23" spans="1:30" x14ac:dyDescent="0.25">
      <c r="A23" s="76" t="s">
        <v>1065</v>
      </c>
      <c r="B23" s="76" t="s">
        <v>985</v>
      </c>
      <c r="C23" s="76">
        <v>100</v>
      </c>
      <c r="D23" s="76" t="s">
        <v>974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983</v>
      </c>
      <c r="X23" s="3">
        <v>0</v>
      </c>
      <c r="AD23" t="s">
        <v>25</v>
      </c>
    </row>
    <row r="24" spans="1:30" x14ac:dyDescent="0.25">
      <c r="A24" s="79" t="s">
        <v>959</v>
      </c>
      <c r="B24" s="79" t="s">
        <v>972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1065</v>
      </c>
      <c r="B25" s="79" t="s">
        <v>972</v>
      </c>
      <c r="C25" s="79">
        <v>300</v>
      </c>
      <c r="D25" s="79" t="s">
        <v>974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985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1065</v>
      </c>
      <c r="B27" s="76" t="s">
        <v>985</v>
      </c>
      <c r="C27" s="76">
        <v>200</v>
      </c>
      <c r="D27" s="76" t="s">
        <v>974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985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1102</v>
      </c>
      <c r="B29" s="90" t="s">
        <v>985</v>
      </c>
      <c r="C29" s="90">
        <v>100</v>
      </c>
      <c r="D29" s="90" t="s">
        <v>974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1054</v>
      </c>
      <c r="B30" s="79" t="s">
        <v>1041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1054</v>
      </c>
      <c r="B31" s="79" t="s">
        <v>1041</v>
      </c>
      <c r="C31" s="79">
        <v>143</v>
      </c>
      <c r="D31" s="79" t="s">
        <v>974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1054</v>
      </c>
      <c r="B32" s="76" t="s">
        <v>963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1054</v>
      </c>
      <c r="B33" s="76" t="s">
        <v>963</v>
      </c>
      <c r="C33" s="76">
        <v>500</v>
      </c>
      <c r="D33" s="76" t="s">
        <v>974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1054</v>
      </c>
      <c r="B34" s="79" t="s">
        <v>1041</v>
      </c>
      <c r="C34" s="79">
        <v>140</v>
      </c>
      <c r="D34" s="79" t="s">
        <v>1056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978</v>
      </c>
      <c r="X34" s="3">
        <f>X32-AG12</f>
        <v>0</v>
      </c>
    </row>
    <row r="35" spans="1:24" x14ac:dyDescent="0.25">
      <c r="A35" s="79" t="s">
        <v>1054</v>
      </c>
      <c r="B35" s="79" t="s">
        <v>1041</v>
      </c>
      <c r="C35" s="79">
        <v>140</v>
      </c>
      <c r="D35" s="79" t="s">
        <v>974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1065</v>
      </c>
      <c r="B36" s="76" t="s">
        <v>979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1065</v>
      </c>
      <c r="B37" s="76" t="s">
        <v>979</v>
      </c>
      <c r="C37" s="76">
        <v>100</v>
      </c>
      <c r="D37" s="76" t="s">
        <v>974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1065</v>
      </c>
      <c r="B38" s="79" t="s">
        <v>986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1065</v>
      </c>
      <c r="B39" s="79" t="s">
        <v>986</v>
      </c>
      <c r="C39" s="79">
        <v>500</v>
      </c>
      <c r="D39" s="79" t="s">
        <v>974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1065</v>
      </c>
      <c r="B40" s="76" t="s">
        <v>963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1102</v>
      </c>
      <c r="B41" s="76" t="s">
        <v>963</v>
      </c>
      <c r="C41" s="76">
        <v>8</v>
      </c>
      <c r="D41" s="76" t="s">
        <v>974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1065</v>
      </c>
      <c r="B42" s="79" t="s">
        <v>989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1103</v>
      </c>
      <c r="B43" s="79" t="s">
        <v>989</v>
      </c>
      <c r="C43" s="79">
        <v>1900</v>
      </c>
      <c r="D43" s="79" t="s">
        <v>974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1052</v>
      </c>
      <c r="Q71" s="11" t="s">
        <v>1053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1088</v>
      </c>
      <c r="M1" s="11" t="s">
        <v>997</v>
      </c>
      <c r="N1" s="11" t="s">
        <v>1078</v>
      </c>
      <c r="O1" s="11" t="s">
        <v>999</v>
      </c>
      <c r="P1" s="11" t="s">
        <v>1084</v>
      </c>
      <c r="Q1" s="11" t="s">
        <v>1000</v>
      </c>
      <c r="R1" s="11" t="s">
        <v>1034</v>
      </c>
      <c r="S1" s="11" t="s">
        <v>1011</v>
      </c>
      <c r="T1" s="11" t="s">
        <v>966</v>
      </c>
      <c r="U1" s="69" t="s">
        <v>1083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980</v>
      </c>
      <c r="AD1" t="s">
        <v>1039</v>
      </c>
      <c r="AE1" t="s">
        <v>1040</v>
      </c>
      <c r="AI1">
        <v>0.51500000000000001</v>
      </c>
      <c r="AJ1" t="s">
        <v>1069</v>
      </c>
      <c r="AL1" t="s">
        <v>1079</v>
      </c>
      <c r="AM1" t="s">
        <v>1080</v>
      </c>
    </row>
    <row r="2" spans="1:39" x14ac:dyDescent="0.25">
      <c r="A2" s="92" t="s">
        <v>990</v>
      </c>
      <c r="B2" s="93">
        <f>$S2/(1+($AC$2-$O2+$P2)/36500)^$N2</f>
        <v>93317.429113807637</v>
      </c>
      <c r="C2" s="93">
        <f>$S2/(1+($AC$3-$O2+$P2)/36500)^$N2</f>
        <v>93438.110529591533</v>
      </c>
      <c r="D2" s="93">
        <f>$S2/(1+($AC$4-$O2+$P2)/36500)^$N2</f>
        <v>93589.183658668</v>
      </c>
      <c r="E2" s="93">
        <f>$S2/(1+($AC$5-$O2+$P2)/36500)^$N2</f>
        <v>93740.503120010704</v>
      </c>
      <c r="F2" s="93">
        <f>$S2/(1+($AC$6-$O2+$P2)/36500)^$N2</f>
        <v>93892.069318660855</v>
      </c>
      <c r="G2" s="93">
        <f>$S2/(1+($AC$7-$O2+$P2)/36500)^$N2</f>
        <v>94043.882660324161</v>
      </c>
      <c r="H2" s="93">
        <f>$S2/(1+($AC$8-$O2+$P2)/36500)^$N2</f>
        <v>94195.943551386095</v>
      </c>
      <c r="I2" s="93">
        <f>$S2/(1+($AC$9-$O2+$P2)/36500)^$N2</f>
        <v>94348.252398900251</v>
      </c>
      <c r="J2" s="93">
        <f>$S2/(1+($AC$10-$O2+$P2)/36500)^$N2</f>
        <v>94500.809610597658</v>
      </c>
      <c r="K2" s="93">
        <f>$S2/(1+($AC$11-$O2+$P2)/36500)^$N2</f>
        <v>94653.615594889634</v>
      </c>
      <c r="L2" s="93">
        <f>$S2/(1+($AC$5-$O2+$P2)/36500)^$N2</f>
        <v>93740.503120010704</v>
      </c>
      <c r="M2" s="92" t="s">
        <v>1020</v>
      </c>
      <c r="N2" s="92">
        <f>132-$AD$19</f>
        <v>118</v>
      </c>
      <c r="O2" s="92">
        <v>0</v>
      </c>
      <c r="P2" s="92">
        <v>0</v>
      </c>
      <c r="Q2" s="92">
        <v>0</v>
      </c>
      <c r="R2" s="92">
        <f t="shared" ref="R2:R29" si="0">N2/30.5</f>
        <v>3.8688524590163933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1070</v>
      </c>
    </row>
    <row r="3" spans="1:39" x14ac:dyDescent="0.25">
      <c r="A3" s="94" t="s">
        <v>991</v>
      </c>
      <c r="B3" s="95">
        <f t="shared" ref="B3:B29" si="2">$S3/(1+($AC$2-$O3+$P3)/36500)^$N3</f>
        <v>91422.568027758098</v>
      </c>
      <c r="C3" s="95">
        <f t="shared" ref="C3:C29" si="3">$S3/(1+($AC$3-$O3+$P3)/36500)^$N3</f>
        <v>91575.896826213968</v>
      </c>
      <c r="D3" s="95">
        <f t="shared" ref="D3:D29" si="4">$S3/(1+($AC$4-$O3+$P3)/36500)^$N3</f>
        <v>91767.921866798672</v>
      </c>
      <c r="E3" s="95">
        <f t="shared" ref="E3:E29" si="5">$S3/(1+($AC$5-$O3+$P3)/36500)^$N3</f>
        <v>91960.352201023998</v>
      </c>
      <c r="F3" s="95">
        <f t="shared" ref="F3:F29" si="6">$S3/(1+($AC$6-$O3+$P3)/36500)^$N3</f>
        <v>92153.188689885326</v>
      </c>
      <c r="G3" s="95">
        <f t="shared" ref="G3:G29" si="7">$S3/(1+($AC$7-$O3+$P3)/36500)^$N3</f>
        <v>92346.432196209818</v>
      </c>
      <c r="H3" s="95">
        <f t="shared" ref="H3:H29" si="8">$S3/(1+($AC$8-$O3+$P3)/36500)^$N3</f>
        <v>92540.083584678621</v>
      </c>
      <c r="I3" s="95">
        <f t="shared" ref="I3:I29" si="9">$S3/(1+($AC$9-$O3+$P3)/36500)^$N3</f>
        <v>92734.143721814457</v>
      </c>
      <c r="J3" s="95">
        <f t="shared" ref="J3:J29" si="10">$S3/(1+($AC$10-$O3+$P3)/36500)^$N3</f>
        <v>92928.613475995953</v>
      </c>
      <c r="K3" s="95">
        <f t="shared" ref="K3:K29" si="11">$S3/(1+($AC$11-$O3+$P3)/36500)^$N3</f>
        <v>93123.493717463964</v>
      </c>
      <c r="L3" s="95">
        <f t="shared" ref="L3:L29" si="12">$S3/(1+($AC$5-$O3+$P3)/36500)^$N3</f>
        <v>91960.352201023998</v>
      </c>
      <c r="M3" s="94" t="s">
        <v>1021</v>
      </c>
      <c r="N3" s="94">
        <f>167-$AD$19</f>
        <v>153</v>
      </c>
      <c r="O3" s="94">
        <v>0</v>
      </c>
      <c r="P3" s="94">
        <v>0</v>
      </c>
      <c r="Q3" s="94">
        <v>0</v>
      </c>
      <c r="R3" s="94">
        <f t="shared" si="0"/>
        <v>5.0163934426229506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992</v>
      </c>
      <c r="B4" s="97">
        <f t="shared" si="2"/>
        <v>89881.721966334342</v>
      </c>
      <c r="C4" s="97">
        <f t="shared" si="3"/>
        <v>90061.06753463512</v>
      </c>
      <c r="D4" s="97">
        <f t="shared" si="4"/>
        <v>90285.755587499123</v>
      </c>
      <c r="E4" s="97">
        <f t="shared" si="5"/>
        <v>90511.00728907992</v>
      </c>
      <c r="F4" s="97">
        <f t="shared" si="6"/>
        <v>90736.824061088482</v>
      </c>
      <c r="G4" s="97">
        <f t="shared" si="7"/>
        <v>90963.207328830555</v>
      </c>
      <c r="H4" s="97">
        <f t="shared" si="8"/>
        <v>91190.158521237419</v>
      </c>
      <c r="I4" s="97">
        <f t="shared" si="9"/>
        <v>91417.679070855767</v>
      </c>
      <c r="J4" s="97">
        <f t="shared" si="10"/>
        <v>91645.770413869148</v>
      </c>
      <c r="K4" s="97">
        <f t="shared" si="11"/>
        <v>91874.433990109974</v>
      </c>
      <c r="L4" s="97">
        <f t="shared" si="12"/>
        <v>90511.00728907992</v>
      </c>
      <c r="M4" s="96" t="s">
        <v>1022</v>
      </c>
      <c r="N4" s="96">
        <f>196-$AD$19</f>
        <v>182</v>
      </c>
      <c r="O4" s="96">
        <v>0</v>
      </c>
      <c r="P4" s="96">
        <v>0</v>
      </c>
      <c r="Q4" s="96">
        <v>0</v>
      </c>
      <c r="R4" s="96">
        <f t="shared" si="0"/>
        <v>5.9672131147540988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993</v>
      </c>
      <c r="B5" s="93">
        <f t="shared" si="2"/>
        <v>70888.777371602904</v>
      </c>
      <c r="C5" s="93">
        <f t="shared" si="3"/>
        <v>71345.999623395997</v>
      </c>
      <c r="D5" s="93">
        <f t="shared" si="4"/>
        <v>71921.683841067555</v>
      </c>
      <c r="E5" s="93">
        <f t="shared" si="5"/>
        <v>72502.021178278679</v>
      </c>
      <c r="F5" s="93">
        <f t="shared" si="6"/>
        <v>73087.04930958894</v>
      </c>
      <c r="G5" s="93">
        <f t="shared" si="7"/>
        <v>73676.806215088727</v>
      </c>
      <c r="H5" s="93">
        <f t="shared" si="8"/>
        <v>74271.33018293741</v>
      </c>
      <c r="I5" s="93">
        <f t="shared" si="9"/>
        <v>74870.659811815931</v>
      </c>
      <c r="J5" s="93">
        <f t="shared" si="10"/>
        <v>75474.834013481566</v>
      </c>
      <c r="K5" s="93">
        <f t="shared" si="11"/>
        <v>76083.892015318896</v>
      </c>
      <c r="L5" s="93">
        <f t="shared" si="12"/>
        <v>72502.021178278679</v>
      </c>
      <c r="M5" s="92" t="s">
        <v>1023</v>
      </c>
      <c r="N5" s="92">
        <f>601-$AD$19</f>
        <v>587</v>
      </c>
      <c r="O5" s="92">
        <v>0</v>
      </c>
      <c r="P5" s="92">
        <v>0</v>
      </c>
      <c r="Q5" s="92">
        <v>0</v>
      </c>
      <c r="R5" s="92">
        <f t="shared" si="0"/>
        <v>19.245901639344261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974</v>
      </c>
      <c r="AC5">
        <v>20</v>
      </c>
    </row>
    <row r="6" spans="1:39" x14ac:dyDescent="0.25">
      <c r="A6" s="94" t="s">
        <v>994</v>
      </c>
      <c r="B6" s="95">
        <f t="shared" si="2"/>
        <v>85965.732616275694</v>
      </c>
      <c r="C6" s="95">
        <f t="shared" si="3"/>
        <v>86208.994338214325</v>
      </c>
      <c r="D6" s="95">
        <f t="shared" si="4"/>
        <v>86514.043505002293</v>
      </c>
      <c r="E6" s="95">
        <f t="shared" si="5"/>
        <v>86820.176282075714</v>
      </c>
      <c r="F6" s="95">
        <f t="shared" si="6"/>
        <v>87127.396533608946</v>
      </c>
      <c r="G6" s="95">
        <f t="shared" si="7"/>
        <v>87435.708137594615</v>
      </c>
      <c r="H6" s="95">
        <f t="shared" si="8"/>
        <v>87745.114985922512</v>
      </c>
      <c r="I6" s="95">
        <f t="shared" si="9"/>
        <v>88055.620984403344</v>
      </c>
      <c r="J6" s="95">
        <f t="shared" si="10"/>
        <v>88367.230052835264</v>
      </c>
      <c r="K6" s="95">
        <f t="shared" si="11"/>
        <v>88679.946125057992</v>
      </c>
      <c r="L6" s="95">
        <f t="shared" si="12"/>
        <v>86820.176282075714</v>
      </c>
      <c r="M6" s="94" t="s">
        <v>1024</v>
      </c>
      <c r="N6" s="94">
        <f>272-$AD$19</f>
        <v>258</v>
      </c>
      <c r="O6" s="94">
        <v>0</v>
      </c>
      <c r="P6" s="94">
        <v>0</v>
      </c>
      <c r="Q6" s="94">
        <v>0</v>
      </c>
      <c r="R6" s="94">
        <f t="shared" si="0"/>
        <v>8.4590163934426226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995</v>
      </c>
      <c r="B7" s="97">
        <f t="shared" si="2"/>
        <v>72061.776683235628</v>
      </c>
      <c r="C7" s="97">
        <f t="shared" si="3"/>
        <v>72504.326211091495</v>
      </c>
      <c r="D7" s="97">
        <f t="shared" si="4"/>
        <v>73061.343881996465</v>
      </c>
      <c r="E7" s="97">
        <f t="shared" si="5"/>
        <v>73622.648579799439</v>
      </c>
      <c r="F7" s="97">
        <f t="shared" si="6"/>
        <v>74188.273358529987</v>
      </c>
      <c r="G7" s="97">
        <f t="shared" si="7"/>
        <v>74758.251527503133</v>
      </c>
      <c r="H7" s="97">
        <f t="shared" si="8"/>
        <v>75332.616653348756</v>
      </c>
      <c r="I7" s="97">
        <f t="shared" si="9"/>
        <v>75911.402561954004</v>
      </c>
      <c r="J7" s="97">
        <f t="shared" si="10"/>
        <v>76494.643340500435</v>
      </c>
      <c r="K7" s="97">
        <f t="shared" si="11"/>
        <v>77082.373339493002</v>
      </c>
      <c r="L7" s="97">
        <f t="shared" si="12"/>
        <v>73622.648579799439</v>
      </c>
      <c r="M7" s="96" t="s">
        <v>1025</v>
      </c>
      <c r="N7" s="96">
        <f>573-$AD$19</f>
        <v>559</v>
      </c>
      <c r="O7" s="96">
        <v>0</v>
      </c>
      <c r="P7" s="96">
        <v>0</v>
      </c>
      <c r="Q7" s="96">
        <v>0</v>
      </c>
      <c r="R7" s="96">
        <f t="shared" si="0"/>
        <v>18.327868852459016</v>
      </c>
      <c r="S7" s="97">
        <v>100000</v>
      </c>
      <c r="T7" s="97">
        <v>73600</v>
      </c>
      <c r="U7" s="97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996</v>
      </c>
      <c r="B8" s="93">
        <f t="shared" si="2"/>
        <v>85263.200182259956</v>
      </c>
      <c r="C8" s="93">
        <f t="shared" si="3"/>
        <v>85517.585796265179</v>
      </c>
      <c r="D8" s="93">
        <f t="shared" si="4"/>
        <v>85836.639316319168</v>
      </c>
      <c r="E8" s="93">
        <f t="shared" si="5"/>
        <v>86156.887570710343</v>
      </c>
      <c r="F8" s="93">
        <f t="shared" si="6"/>
        <v>86478.335049721878</v>
      </c>
      <c r="G8" s="93">
        <f t="shared" si="7"/>
        <v>86800.986260559643</v>
      </c>
      <c r="H8" s="93">
        <f t="shared" si="8"/>
        <v>87124.845727446969</v>
      </c>
      <c r="I8" s="93">
        <f t="shared" si="9"/>
        <v>87449.917991661627</v>
      </c>
      <c r="J8" s="93">
        <f t="shared" si="10"/>
        <v>87776.207611617661</v>
      </c>
      <c r="K8" s="93">
        <f t="shared" si="11"/>
        <v>88103.719162934314</v>
      </c>
      <c r="L8" s="93">
        <f t="shared" si="12"/>
        <v>86156.887570710343</v>
      </c>
      <c r="M8" s="92" t="s">
        <v>1027</v>
      </c>
      <c r="N8" s="92">
        <f>286-$AD$19</f>
        <v>272</v>
      </c>
      <c r="O8" s="92">
        <v>0</v>
      </c>
      <c r="P8" s="92">
        <v>0</v>
      </c>
      <c r="Q8" s="92">
        <v>0</v>
      </c>
      <c r="R8" s="92">
        <f t="shared" si="0"/>
        <v>8.9180327868852451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1012</v>
      </c>
      <c r="B9" s="95">
        <f t="shared" si="2"/>
        <v>76591.12704471231</v>
      </c>
      <c r="C9" s="95">
        <f t="shared" si="3"/>
        <v>76973.764422542677</v>
      </c>
      <c r="D9" s="95">
        <f t="shared" si="4"/>
        <v>77454.756391188799</v>
      </c>
      <c r="E9" s="95">
        <f t="shared" si="5"/>
        <v>77938.760618967877</v>
      </c>
      <c r="F9" s="95">
        <f t="shared" si="6"/>
        <v>78425.796012086794</v>
      </c>
      <c r="G9" s="95">
        <f t="shared" si="7"/>
        <v>78915.881595653889</v>
      </c>
      <c r="H9" s="95">
        <f t="shared" si="8"/>
        <v>79409.036514474865</v>
      </c>
      <c r="I9" s="95">
        <f t="shared" si="9"/>
        <v>79905.280033765492</v>
      </c>
      <c r="J9" s="95">
        <f t="shared" si="10"/>
        <v>80404.631539937429</v>
      </c>
      <c r="K9" s="95">
        <f t="shared" si="11"/>
        <v>80907.110541368165</v>
      </c>
      <c r="L9" s="95">
        <f t="shared" si="12"/>
        <v>77938.760618967877</v>
      </c>
      <c r="M9" s="94" t="s">
        <v>1026</v>
      </c>
      <c r="N9" s="94">
        <f>469-$AD$19</f>
        <v>455</v>
      </c>
      <c r="O9" s="94">
        <v>0</v>
      </c>
      <c r="P9" s="94">
        <v>0</v>
      </c>
      <c r="Q9" s="94">
        <v>0</v>
      </c>
      <c r="R9" s="94">
        <f t="shared" si="0"/>
        <v>14.918032786885245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1013</v>
      </c>
      <c r="B10" s="97">
        <f t="shared" si="2"/>
        <v>76591.12704471231</v>
      </c>
      <c r="C10" s="97">
        <f t="shared" si="3"/>
        <v>76973.764422542677</v>
      </c>
      <c r="D10" s="97">
        <f t="shared" si="4"/>
        <v>77454.756391188799</v>
      </c>
      <c r="E10" s="97">
        <f t="shared" si="5"/>
        <v>77938.760618967877</v>
      </c>
      <c r="F10" s="97">
        <f t="shared" si="6"/>
        <v>78425.796012086794</v>
      </c>
      <c r="G10" s="97">
        <f t="shared" si="7"/>
        <v>78915.881595653889</v>
      </c>
      <c r="H10" s="97">
        <f t="shared" si="8"/>
        <v>79409.036514474865</v>
      </c>
      <c r="I10" s="97">
        <f t="shared" si="9"/>
        <v>79905.280033765492</v>
      </c>
      <c r="J10" s="97">
        <f t="shared" si="10"/>
        <v>80404.631539937429</v>
      </c>
      <c r="K10" s="97">
        <f t="shared" si="11"/>
        <v>80907.110541368165</v>
      </c>
      <c r="L10" s="97">
        <f t="shared" si="12"/>
        <v>77938.760618967877</v>
      </c>
      <c r="M10" s="96" t="s">
        <v>1026</v>
      </c>
      <c r="N10" s="96">
        <f>469-$AD$19</f>
        <v>455</v>
      </c>
      <c r="O10" s="96">
        <v>0</v>
      </c>
      <c r="P10" s="96">
        <v>0</v>
      </c>
      <c r="Q10" s="96">
        <v>0</v>
      </c>
      <c r="R10" s="96">
        <f t="shared" si="0"/>
        <v>14.918032786885245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1014</v>
      </c>
      <c r="B11" s="93">
        <f t="shared" si="2"/>
        <v>70021.575225678738</v>
      </c>
      <c r="C11" s="93">
        <f t="shared" si="3"/>
        <v>70489.415090840688</v>
      </c>
      <c r="D11" s="93">
        <f t="shared" si="4"/>
        <v>71078.620327185432</v>
      </c>
      <c r="E11" s="93">
        <f t="shared" si="5"/>
        <v>71672.758766315848</v>
      </c>
      <c r="F11" s="93">
        <f t="shared" si="6"/>
        <v>72271.871780562928</v>
      </c>
      <c r="G11" s="93">
        <f t="shared" si="7"/>
        <v>72876.001089771773</v>
      </c>
      <c r="H11" s="93">
        <f t="shared" si="8"/>
        <v>73485.188764282982</v>
      </c>
      <c r="I11" s="93">
        <f t="shared" si="9"/>
        <v>74099.477227830401</v>
      </c>
      <c r="J11" s="93">
        <f t="shared" si="10"/>
        <v>74718.909260547167</v>
      </c>
      <c r="K11" s="93">
        <f t="shared" si="11"/>
        <v>75343.52800197262</v>
      </c>
      <c r="L11" s="93">
        <f t="shared" si="12"/>
        <v>71672.758766315848</v>
      </c>
      <c r="M11" s="92" t="s">
        <v>1030</v>
      </c>
      <c r="N11" s="92">
        <f>622-$AD$19</f>
        <v>608</v>
      </c>
      <c r="O11" s="92">
        <v>0</v>
      </c>
      <c r="P11" s="92">
        <v>0</v>
      </c>
      <c r="Q11" s="92">
        <v>0</v>
      </c>
      <c r="R11" s="92">
        <f t="shared" si="0"/>
        <v>19.934426229508198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1015</v>
      </c>
      <c r="B12" s="95">
        <f>$S12/(1+($AC$2-$O12+$P12)/36500)^$N12</f>
        <v>86623.266278477749</v>
      </c>
      <c r="C12" s="95">
        <f>$S12/(1+($AC$3-$O12+$P12)/36500)^$N12</f>
        <v>86856.020951754705</v>
      </c>
      <c r="D12" s="95">
        <f t="shared" si="4"/>
        <v>87147.847569626843</v>
      </c>
      <c r="E12" s="95">
        <f t="shared" si="5"/>
        <v>87440.658708194169</v>
      </c>
      <c r="F12" s="95">
        <f t="shared" si="6"/>
        <v>87734.457702438463</v>
      </c>
      <c r="G12" s="95">
        <f t="shared" si="7"/>
        <v>88029.247898670335</v>
      </c>
      <c r="H12" s="95">
        <f t="shared" si="8"/>
        <v>88325.032654595925</v>
      </c>
      <c r="I12" s="95">
        <f t="shared" si="9"/>
        <v>88621.81533933086</v>
      </c>
      <c r="J12" s="95">
        <f t="shared" si="10"/>
        <v>88919.599333454695</v>
      </c>
      <c r="K12" s="95">
        <f t="shared" si="11"/>
        <v>89218.388029054084</v>
      </c>
      <c r="L12" s="95">
        <f t="shared" si="12"/>
        <v>87440.658708194169</v>
      </c>
      <c r="M12" s="94" t="s">
        <v>1031</v>
      </c>
      <c r="N12" s="94">
        <f>259-$AD$19</f>
        <v>245</v>
      </c>
      <c r="O12" s="94">
        <v>0</v>
      </c>
      <c r="P12" s="94">
        <v>0</v>
      </c>
      <c r="Q12" s="94">
        <v>0</v>
      </c>
      <c r="R12" s="94">
        <f t="shared" si="0"/>
        <v>8.0327868852459012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1016</v>
      </c>
      <c r="B13" s="97">
        <f t="shared" si="2"/>
        <v>67483.103609032885</v>
      </c>
      <c r="C13" s="97">
        <f t="shared" si="3"/>
        <v>67980.874328993144</v>
      </c>
      <c r="D13" s="97">
        <f t="shared" si="4"/>
        <v>68608.261950355736</v>
      </c>
      <c r="E13" s="97">
        <f t="shared" si="5"/>
        <v>69241.448368195095</v>
      </c>
      <c r="F13" s="97">
        <f t="shared" si="6"/>
        <v>69880.487259934976</v>
      </c>
      <c r="G13" s="97">
        <f t="shared" si="7"/>
        <v>70525.432800586845</v>
      </c>
      <c r="H13" s="97">
        <f t="shared" si="8"/>
        <v>71176.339667430671</v>
      </c>
      <c r="I13" s="97">
        <f t="shared" si="9"/>
        <v>71833.263044623309</v>
      </c>
      <c r="J13" s="97">
        <f t="shared" si="10"/>
        <v>72496.258627939373</v>
      </c>
      <c r="K13" s="97">
        <f t="shared" si="11"/>
        <v>73165.38262953001</v>
      </c>
      <c r="L13" s="97">
        <f t="shared" si="12"/>
        <v>69241.448368195095</v>
      </c>
      <c r="M13" s="96" t="s">
        <v>1032</v>
      </c>
      <c r="N13" s="96">
        <f>685-$AD$19</f>
        <v>671</v>
      </c>
      <c r="O13" s="96">
        <v>0</v>
      </c>
      <c r="P13" s="96">
        <v>0</v>
      </c>
      <c r="Q13" s="96">
        <v>0</v>
      </c>
      <c r="R13" s="96">
        <f t="shared" si="0"/>
        <v>22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1017</v>
      </c>
      <c r="B14" s="93">
        <f t="shared" si="2"/>
        <v>68599.749106602787</v>
      </c>
      <c r="C14" s="93">
        <f t="shared" si="3"/>
        <v>69084.566962157041</v>
      </c>
      <c r="D14" s="93">
        <f t="shared" si="4"/>
        <v>69695.418012986149</v>
      </c>
      <c r="E14" s="93">
        <f t="shared" si="5"/>
        <v>70311.678730071275</v>
      </c>
      <c r="F14" s="93">
        <f t="shared" si="6"/>
        <v>70933.39709620965</v>
      </c>
      <c r="G14" s="93">
        <f t="shared" si="7"/>
        <v>71560.621520433546</v>
      </c>
      <c r="H14" s="93">
        <f t="shared" si="8"/>
        <v>72193.400841862123</v>
      </c>
      <c r="I14" s="93">
        <f t="shared" si="9"/>
        <v>72831.78433347473</v>
      </c>
      <c r="J14" s="93">
        <f t="shared" si="10"/>
        <v>73475.821706005067</v>
      </c>
      <c r="K14" s="93">
        <f t="shared" si="11"/>
        <v>74125.563111844574</v>
      </c>
      <c r="L14" s="93">
        <f t="shared" si="12"/>
        <v>70311.678730071275</v>
      </c>
      <c r="M14" s="92" t="s">
        <v>1033</v>
      </c>
      <c r="N14" s="92">
        <f>657-$AD$19</f>
        <v>643</v>
      </c>
      <c r="O14" s="92">
        <v>0</v>
      </c>
      <c r="P14" s="92">
        <v>0</v>
      </c>
      <c r="Q14" s="92">
        <v>0</v>
      </c>
      <c r="R14" s="92">
        <f t="shared" si="0"/>
        <v>21.081967213114755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1018</v>
      </c>
      <c r="B15" s="95">
        <f t="shared" si="2"/>
        <v>68599.749106602787</v>
      </c>
      <c r="C15" s="95">
        <f t="shared" si="3"/>
        <v>69084.566962157041</v>
      </c>
      <c r="D15" s="95">
        <f t="shared" si="4"/>
        <v>69695.418012986149</v>
      </c>
      <c r="E15" s="95">
        <f t="shared" si="5"/>
        <v>70311.678730071275</v>
      </c>
      <c r="F15" s="95">
        <f t="shared" si="6"/>
        <v>70933.39709620965</v>
      </c>
      <c r="G15" s="95">
        <f t="shared" si="7"/>
        <v>71560.621520433546</v>
      </c>
      <c r="H15" s="95">
        <f t="shared" si="8"/>
        <v>72193.400841862123</v>
      </c>
      <c r="I15" s="95">
        <f t="shared" si="9"/>
        <v>72831.78433347473</v>
      </c>
      <c r="J15" s="95">
        <f t="shared" si="10"/>
        <v>73475.821706005067</v>
      </c>
      <c r="K15" s="95">
        <f t="shared" si="11"/>
        <v>74125.563111844574</v>
      </c>
      <c r="L15" s="95">
        <f t="shared" si="12"/>
        <v>70311.678730071275</v>
      </c>
      <c r="M15" s="94" t="s">
        <v>1033</v>
      </c>
      <c r="N15" s="94">
        <f>657-$AD$19</f>
        <v>643</v>
      </c>
      <c r="O15" s="94">
        <v>0</v>
      </c>
      <c r="P15" s="94">
        <v>0</v>
      </c>
      <c r="Q15" s="94">
        <v>0</v>
      </c>
      <c r="R15" s="94">
        <f t="shared" si="0"/>
        <v>21.081967213114755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1019</v>
      </c>
      <c r="B16" s="97">
        <f t="shared" si="2"/>
        <v>70888.777371602904</v>
      </c>
      <c r="C16" s="97">
        <f t="shared" si="3"/>
        <v>71345.999623395997</v>
      </c>
      <c r="D16" s="97">
        <f t="shared" si="4"/>
        <v>71921.683841067555</v>
      </c>
      <c r="E16" s="97">
        <f t="shared" si="5"/>
        <v>72502.021178278679</v>
      </c>
      <c r="F16" s="97">
        <f t="shared" si="6"/>
        <v>73087.04930958894</v>
      </c>
      <c r="G16" s="97">
        <f t="shared" si="7"/>
        <v>73676.806215088727</v>
      </c>
      <c r="H16" s="97">
        <f t="shared" si="8"/>
        <v>74271.33018293741</v>
      </c>
      <c r="I16" s="97">
        <f t="shared" si="9"/>
        <v>74870.659811815931</v>
      </c>
      <c r="J16" s="97">
        <f t="shared" si="10"/>
        <v>75474.834013481566</v>
      </c>
      <c r="K16" s="97">
        <f t="shared" si="11"/>
        <v>76083.892015318896</v>
      </c>
      <c r="L16" s="97">
        <f t="shared" si="12"/>
        <v>72502.021178278679</v>
      </c>
      <c r="M16" s="96" t="s">
        <v>1023</v>
      </c>
      <c r="N16" s="96">
        <f>601-$AD$19</f>
        <v>587</v>
      </c>
      <c r="O16" s="96">
        <v>0</v>
      </c>
      <c r="P16" s="96">
        <v>0</v>
      </c>
      <c r="Q16" s="96">
        <v>0</v>
      </c>
      <c r="R16" s="96">
        <f t="shared" si="0"/>
        <v>19.245901639344261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1037</v>
      </c>
      <c r="B17" s="93">
        <f t="shared" si="2"/>
        <v>82930.608945101834</v>
      </c>
      <c r="C17" s="93">
        <f t="shared" si="3"/>
        <v>84196.926459953582</v>
      </c>
      <c r="D17" s="93">
        <f t="shared" si="4"/>
        <v>85807.069376221625</v>
      </c>
      <c r="E17" s="93">
        <f t="shared" si="5"/>
        <v>87448.026607595428</v>
      </c>
      <c r="F17" s="93">
        <f t="shared" si="6"/>
        <v>89120.388301134488</v>
      </c>
      <c r="G17" s="93">
        <f t="shared" si="7"/>
        <v>90824.755914636713</v>
      </c>
      <c r="H17" s="93">
        <f t="shared" si="8"/>
        <v>92561.742433501029</v>
      </c>
      <c r="I17" s="93">
        <f t="shared" si="9"/>
        <v>94331.972591669968</v>
      </c>
      <c r="J17" s="93">
        <f t="shared" si="10"/>
        <v>96136.083097314171</v>
      </c>
      <c r="K17" s="93">
        <f t="shared" si="11"/>
        <v>97974.722862146504</v>
      </c>
      <c r="L17" s="93">
        <f t="shared" si="12"/>
        <v>87448.026607595428</v>
      </c>
      <c r="M17" s="92" t="s">
        <v>1038</v>
      </c>
      <c r="N17" s="92">
        <f>1397-$AD$19</f>
        <v>1383</v>
      </c>
      <c r="O17" s="92">
        <v>17</v>
      </c>
      <c r="P17" s="92">
        <f>$AI$2</f>
        <v>0.54</v>
      </c>
      <c r="Q17" s="92">
        <v>6</v>
      </c>
      <c r="R17" s="92">
        <f t="shared" si="0"/>
        <v>45.344262295081968</v>
      </c>
      <c r="S17" s="93">
        <v>100000</v>
      </c>
      <c r="T17" s="93">
        <v>96000</v>
      </c>
      <c r="U17" s="93">
        <f t="shared" si="13"/>
        <v>186535.46951510431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985</v>
      </c>
      <c r="B18" s="95">
        <f>$S18/(1+($AC$2-$O18+$P18)/36500)^$N18</f>
        <v>98630.711381747475</v>
      </c>
      <c r="C18" s="95">
        <f t="shared" si="3"/>
        <v>99226.981353806143</v>
      </c>
      <c r="D18" s="95">
        <f>$S18/(1+($AC$4-$O18+$P18)/36500)^$N18</f>
        <v>99977.399819146944</v>
      </c>
      <c r="E18" s="95">
        <f t="shared" si="5"/>
        <v>100733.50382975032</v>
      </c>
      <c r="F18" s="95">
        <f t="shared" si="6"/>
        <v>101495.33654092983</v>
      </c>
      <c r="G18" s="95">
        <f t="shared" si="7"/>
        <v>102262.94143614647</v>
      </c>
      <c r="H18" s="95">
        <f t="shared" si="8"/>
        <v>103036.36232953567</v>
      </c>
      <c r="I18" s="95">
        <f t="shared" si="9"/>
        <v>103815.6433683903</v>
      </c>
      <c r="J18" s="95">
        <f t="shared" si="10"/>
        <v>104600.82903575223</v>
      </c>
      <c r="K18" s="95">
        <f t="shared" si="11"/>
        <v>105391.96415292533</v>
      </c>
      <c r="L18" s="95">
        <f t="shared" si="12"/>
        <v>100733.50382975032</v>
      </c>
      <c r="M18" s="94" t="s">
        <v>1004</v>
      </c>
      <c r="N18" s="94">
        <f>564-$AD$19</f>
        <v>550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18.032786885245901</v>
      </c>
      <c r="S18" s="95">
        <v>100000</v>
      </c>
      <c r="T18" s="95">
        <v>100000</v>
      </c>
      <c r="U18" s="95">
        <f t="shared" si="13"/>
        <v>136149.55448412625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1035</v>
      </c>
      <c r="AD18" t="s">
        <v>1077</v>
      </c>
      <c r="AF18" s="26"/>
    </row>
    <row r="19" spans="1:32" x14ac:dyDescent="0.25">
      <c r="A19" s="96" t="s">
        <v>986</v>
      </c>
      <c r="B19" s="97">
        <f t="shared" si="2"/>
        <v>91221.677607341393</v>
      </c>
      <c r="C19" s="97">
        <f t="shared" si="3"/>
        <v>91790.177020685413</v>
      </c>
      <c r="D19" s="97">
        <f t="shared" si="4"/>
        <v>92505.794966035945</v>
      </c>
      <c r="E19" s="97">
        <f t="shared" si="5"/>
        <v>93227.001954807245</v>
      </c>
      <c r="F19" s="97">
        <f t="shared" si="6"/>
        <v>93953.841715376853</v>
      </c>
      <c r="G19" s="97">
        <f t="shared" si="7"/>
        <v>94686.358318908562</v>
      </c>
      <c r="H19" s="97">
        <f t="shared" si="8"/>
        <v>95424.596181949353</v>
      </c>
      <c r="I19" s="97">
        <f t="shared" si="9"/>
        <v>96168.600069211898</v>
      </c>
      <c r="J19" s="97">
        <f t="shared" si="10"/>
        <v>96918.415096285127</v>
      </c>
      <c r="K19" s="97">
        <f t="shared" si="11"/>
        <v>97674.086732354743</v>
      </c>
      <c r="L19" s="97">
        <f t="shared" si="12"/>
        <v>93227.001954807245</v>
      </c>
      <c r="M19" s="96" t="s">
        <v>1005</v>
      </c>
      <c r="N19" s="96">
        <f>581-$AD$19</f>
        <v>567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18.590163934426229</v>
      </c>
      <c r="S19" s="97">
        <v>100000</v>
      </c>
      <c r="T19" s="97">
        <v>92000</v>
      </c>
      <c r="U19" s="97">
        <f t="shared" si="13"/>
        <v>127183.13094570105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1086</v>
      </c>
      <c r="AD19">
        <v>14</v>
      </c>
      <c r="AF19" s="26"/>
    </row>
    <row r="20" spans="1:32" x14ac:dyDescent="0.25">
      <c r="A20" s="92" t="s">
        <v>979</v>
      </c>
      <c r="B20" s="93">
        <f>$S20/(1+($AC$2-$O20+$P20)/36500)^$N20</f>
        <v>98460.256871979567</v>
      </c>
      <c r="C20" s="93">
        <f t="shared" si="3"/>
        <v>99130.425461089879</v>
      </c>
      <c r="D20" s="93">
        <f t="shared" si="4"/>
        <v>99974.564884340027</v>
      </c>
      <c r="E20" s="93">
        <f t="shared" si="5"/>
        <v>100825.90423978922</v>
      </c>
      <c r="F20" s="93">
        <f t="shared" si="6"/>
        <v>101684.5050378428</v>
      </c>
      <c r="G20" s="93">
        <f t="shared" si="7"/>
        <v>102550.42931523836</v>
      </c>
      <c r="H20" s="93">
        <f t="shared" si="8"/>
        <v>103423.73963958729</v>
      </c>
      <c r="I20" s="93">
        <f t="shared" si="9"/>
        <v>104304.49911388427</v>
      </c>
      <c r="J20" s="93">
        <f t="shared" si="10"/>
        <v>105192.77138115645</v>
      </c>
      <c r="K20" s="93">
        <f t="shared" si="11"/>
        <v>106088.62062904163</v>
      </c>
      <c r="L20" s="93">
        <f t="shared" si="12"/>
        <v>100825.90423978922</v>
      </c>
      <c r="M20" s="92" t="s">
        <v>1006</v>
      </c>
      <c r="N20" s="92">
        <f>633-$AD$19</f>
        <v>619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20.295081967213115</v>
      </c>
      <c r="S20" s="93">
        <v>100000</v>
      </c>
      <c r="T20" s="93">
        <v>100000</v>
      </c>
      <c r="U20" s="93">
        <f t="shared" si="13"/>
        <v>141523.69831636103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972</v>
      </c>
      <c r="B21" s="95">
        <f t="shared" si="2"/>
        <v>98292.560927897634</v>
      </c>
      <c r="C21" s="95">
        <f t="shared" si="3"/>
        <v>99035.360853607111</v>
      </c>
      <c r="D21" s="95">
        <f t="shared" si="4"/>
        <v>99971.771114192452</v>
      </c>
      <c r="E21" s="95">
        <f t="shared" si="5"/>
        <v>100917.04843611267</v>
      </c>
      <c r="F21" s="95">
        <f t="shared" si="6"/>
        <v>101871.27690660454</v>
      </c>
      <c r="G21" s="95">
        <f t="shared" si="7"/>
        <v>102834.54141146256</v>
      </c>
      <c r="H21" s="95">
        <f t="shared" si="8"/>
        <v>103806.92764266784</v>
      </c>
      <c r="I21" s="95">
        <f t="shared" si="9"/>
        <v>104788.52210601053</v>
      </c>
      <c r="J21" s="95">
        <f t="shared" si="10"/>
        <v>105779.41212889714</v>
      </c>
      <c r="K21" s="95">
        <f t="shared" si="11"/>
        <v>106779.68586810891</v>
      </c>
      <c r="L21" s="95">
        <f t="shared" si="12"/>
        <v>100917.04843611267</v>
      </c>
      <c r="M21" s="94" t="s">
        <v>1007</v>
      </c>
      <c r="N21" s="94">
        <f>701-$AD$19</f>
        <v>687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22.524590163934427</v>
      </c>
      <c r="S21" s="95">
        <v>100000</v>
      </c>
      <c r="T21" s="95">
        <v>100000</v>
      </c>
      <c r="U21" s="95">
        <f t="shared" si="13"/>
        <v>147027.45769847077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987</v>
      </c>
      <c r="B22" s="97">
        <f t="shared" si="2"/>
        <v>92627.906031142847</v>
      </c>
      <c r="C22" s="97">
        <f t="shared" si="3"/>
        <v>93355.456327602777</v>
      </c>
      <c r="D22" s="97">
        <f t="shared" si="4"/>
        <v>94272.946942136652</v>
      </c>
      <c r="E22" s="97">
        <f t="shared" si="5"/>
        <v>95199.467340582021</v>
      </c>
      <c r="F22" s="97">
        <f t="shared" si="6"/>
        <v>96135.106518042943</v>
      </c>
      <c r="G22" s="97">
        <f t="shared" si="7"/>
        <v>97079.954347934879</v>
      </c>
      <c r="H22" s="97">
        <f t="shared" si="8"/>
        <v>98034.101590744118</v>
      </c>
      <c r="I22" s="97">
        <f t="shared" si="9"/>
        <v>98997.639902703289</v>
      </c>
      <c r="J22" s="97">
        <f t="shared" si="10"/>
        <v>99970.661844758244</v>
      </c>
      <c r="K22" s="97">
        <f t="shared" si="11"/>
        <v>100953.26089139174</v>
      </c>
      <c r="L22" s="97">
        <f t="shared" si="12"/>
        <v>95199.467340582021</v>
      </c>
      <c r="M22" s="96" t="s">
        <v>1036</v>
      </c>
      <c r="N22" s="96">
        <f>728-$AD$19</f>
        <v>714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23.409836065573771</v>
      </c>
      <c r="S22" s="97">
        <v>100000</v>
      </c>
      <c r="T22" s="97">
        <v>95000</v>
      </c>
      <c r="U22" s="97">
        <f t="shared" si="13"/>
        <v>140764.31469163788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988</v>
      </c>
      <c r="B23" s="93">
        <f t="shared" si="2"/>
        <v>89900.977269167153</v>
      </c>
      <c r="C23" s="93">
        <f t="shared" si="3"/>
        <v>90550.498075973621</v>
      </c>
      <c r="D23" s="93">
        <f t="shared" si="4"/>
        <v>91369.012280548544</v>
      </c>
      <c r="E23" s="93">
        <f t="shared" si="5"/>
        <v>92194.93665379296</v>
      </c>
      <c r="F23" s="93">
        <f t="shared" si="6"/>
        <v>93028.338384253962</v>
      </c>
      <c r="G23" s="93">
        <f t="shared" si="7"/>
        <v>93869.285270674416</v>
      </c>
      <c r="H23" s="93">
        <f t="shared" si="8"/>
        <v>94717.845727434164</v>
      </c>
      <c r="I23" s="93">
        <f t="shared" si="9"/>
        <v>95574.088790230249</v>
      </c>
      <c r="J23" s="93">
        <f t="shared" si="10"/>
        <v>96438.084121701235</v>
      </c>
      <c r="K23" s="93">
        <f t="shared" si="11"/>
        <v>97309.90201708996</v>
      </c>
      <c r="L23" s="93">
        <f t="shared" si="12"/>
        <v>92194.93665379296</v>
      </c>
      <c r="M23" s="92" t="s">
        <v>1008</v>
      </c>
      <c r="N23" s="92">
        <f>671-$AD$19</f>
        <v>657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21.540983606557376</v>
      </c>
      <c r="S23" s="93">
        <v>100000</v>
      </c>
      <c r="T23" s="93">
        <v>90600</v>
      </c>
      <c r="U23" s="93">
        <f t="shared" si="13"/>
        <v>132131.27480845957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975</v>
      </c>
      <c r="AD23" t="s">
        <v>1087</v>
      </c>
      <c r="AE23" s="25"/>
      <c r="AF23" s="26"/>
    </row>
    <row r="24" spans="1:32" x14ac:dyDescent="0.25">
      <c r="A24" s="94" t="s">
        <v>989</v>
      </c>
      <c r="B24" s="95">
        <f t="shared" si="2"/>
        <v>83143.22490286782</v>
      </c>
      <c r="C24" s="95">
        <f t="shared" si="3"/>
        <v>84032.518858117255</v>
      </c>
      <c r="D24" s="95">
        <f>$S24/(1+($AC$4-$O24+$P24)/36500)^$N24</f>
        <v>85157.538163513294</v>
      </c>
      <c r="E24" s="95">
        <f t="shared" si="5"/>
        <v>86297.634838625265</v>
      </c>
      <c r="F24" s="95">
        <f t="shared" si="6"/>
        <v>87453.011159178553</v>
      </c>
      <c r="G24" s="95">
        <f t="shared" si="7"/>
        <v>88623.872117449049</v>
      </c>
      <c r="H24" s="95">
        <f t="shared" si="8"/>
        <v>89810.425458680824</v>
      </c>
      <c r="I24" s="95">
        <f t="shared" si="9"/>
        <v>91012.881718267192</v>
      </c>
      <c r="J24" s="95">
        <f t="shared" si="10"/>
        <v>92231.454259085498</v>
      </c>
      <c r="K24" s="95">
        <f t="shared" si="11"/>
        <v>93466.359309662905</v>
      </c>
      <c r="L24" s="95">
        <f t="shared" si="12"/>
        <v>86297.634838625265</v>
      </c>
      <c r="M24" s="94" t="s">
        <v>1009</v>
      </c>
      <c r="N24" s="94">
        <f>985-$AD$19</f>
        <v>971</v>
      </c>
      <c r="O24" s="94">
        <v>15</v>
      </c>
      <c r="P24" s="94">
        <f>$AI$2</f>
        <v>0.54</v>
      </c>
      <c r="Q24" s="94">
        <v>6</v>
      </c>
      <c r="R24" s="94">
        <f t="shared" si="0"/>
        <v>31.83606557377049</v>
      </c>
      <c r="S24" s="95">
        <v>100000</v>
      </c>
      <c r="T24" s="95">
        <v>85800</v>
      </c>
      <c r="U24" s="95">
        <f t="shared" si="13"/>
        <v>146891.83901708372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963</v>
      </c>
      <c r="B25" s="97">
        <f t="shared" si="2"/>
        <v>81500.647803341984</v>
      </c>
      <c r="C25" s="97">
        <f t="shared" si="3"/>
        <v>81812.775089367176</v>
      </c>
      <c r="D25" s="97">
        <f t="shared" si="4"/>
        <v>82204.620562006399</v>
      </c>
      <c r="E25" s="97">
        <f t="shared" si="5"/>
        <v>82598.348197146537</v>
      </c>
      <c r="F25" s="97">
        <f t="shared" si="6"/>
        <v>82993.967061395975</v>
      </c>
      <c r="G25" s="97">
        <f t="shared" si="7"/>
        <v>83391.486265144267</v>
      </c>
      <c r="H25" s="97">
        <f t="shared" si="8"/>
        <v>83790.914962811876</v>
      </c>
      <c r="I25" s="97">
        <f t="shared" si="9"/>
        <v>84192.262353029757</v>
      </c>
      <c r="J25" s="97">
        <f t="shared" si="10"/>
        <v>84595.537678874709</v>
      </c>
      <c r="K25" s="97">
        <f t="shared" si="11"/>
        <v>85000.750228089964</v>
      </c>
      <c r="L25" s="97">
        <f t="shared" si="12"/>
        <v>82598.348197146537</v>
      </c>
      <c r="M25" s="96" t="s">
        <v>1010</v>
      </c>
      <c r="N25" s="96">
        <f>363-$AD$19</f>
        <v>349</v>
      </c>
      <c r="O25" s="96">
        <v>0</v>
      </c>
      <c r="P25" s="96">
        <v>0</v>
      </c>
      <c r="Q25" s="96">
        <v>0</v>
      </c>
      <c r="R25" s="96">
        <f t="shared" si="0"/>
        <v>11.442622950819672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998</v>
      </c>
      <c r="B26" s="93">
        <f t="shared" si="2"/>
        <v>93542.389739051738</v>
      </c>
      <c r="C26" s="93">
        <f t="shared" si="3"/>
        <v>94838.782829247764</v>
      </c>
      <c r="D26" s="93">
        <f t="shared" si="4"/>
        <v>96484.589236989559</v>
      </c>
      <c r="E26" s="93">
        <f t="shared" si="5"/>
        <v>98158.979654792289</v>
      </c>
      <c r="F26" s="93">
        <f t="shared" si="6"/>
        <v>99862.450925387093</v>
      </c>
      <c r="G26" s="93">
        <f t="shared" si="7"/>
        <v>101595.50853448591</v>
      </c>
      <c r="H26" s="93">
        <f t="shared" si="8"/>
        <v>103358.66676133791</v>
      </c>
      <c r="I26" s="93">
        <f t="shared" si="9"/>
        <v>105152.44883176929</v>
      </c>
      <c r="J26" s="93">
        <f t="shared" si="10"/>
        <v>106977.38707394878</v>
      </c>
      <c r="K26" s="93">
        <f t="shared" si="11"/>
        <v>108834.02307692743</v>
      </c>
      <c r="L26" s="93">
        <f t="shared" si="12"/>
        <v>98158.979654792289</v>
      </c>
      <c r="M26" s="92" t="s">
        <v>1001</v>
      </c>
      <c r="N26" s="92">
        <f>1270-$AD$19</f>
        <v>1256</v>
      </c>
      <c r="O26" s="92">
        <v>20</v>
      </c>
      <c r="P26" s="92">
        <f>$AI$2</f>
        <v>0.54</v>
      </c>
      <c r="Q26" s="92">
        <v>6</v>
      </c>
      <c r="R26" s="92">
        <f t="shared" si="0"/>
        <v>41.180327868852459</v>
      </c>
      <c r="S26" s="93">
        <v>100000</v>
      </c>
      <c r="T26" s="93">
        <v>100000</v>
      </c>
      <c r="U26" s="93">
        <f t="shared" si="13"/>
        <v>195311.05276879956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1002</v>
      </c>
      <c r="B27" s="95">
        <f t="shared" si="2"/>
        <v>100079.20952857651</v>
      </c>
      <c r="C27" s="95">
        <f t="shared" si="3"/>
        <v>100452.80590523861</v>
      </c>
      <c r="D27" s="95">
        <f t="shared" si="4"/>
        <v>100921.7689904626</v>
      </c>
      <c r="E27" s="95">
        <f t="shared" si="5"/>
        <v>101392.92789533548</v>
      </c>
      <c r="F27" s="95">
        <f t="shared" si="6"/>
        <v>101866.29293161164</v>
      </c>
      <c r="G27" s="95">
        <f t="shared" si="7"/>
        <v>102341.87445959821</v>
      </c>
      <c r="H27" s="95">
        <f t="shared" si="8"/>
        <v>102819.68288841705</v>
      </c>
      <c r="I27" s="95">
        <f t="shared" si="9"/>
        <v>103299.72867620793</v>
      </c>
      <c r="J27" s="95">
        <f t="shared" si="10"/>
        <v>103782.02233036805</v>
      </c>
      <c r="K27" s="95">
        <f t="shared" si="11"/>
        <v>104266.57440778856</v>
      </c>
      <c r="L27" s="95">
        <f t="shared" si="12"/>
        <v>101392.92789533548</v>
      </c>
      <c r="M27" s="94" t="s">
        <v>1003</v>
      </c>
      <c r="N27" s="94">
        <f>354-$AD$19</f>
        <v>340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11.147540983606557</v>
      </c>
      <c r="S27" s="95">
        <v>100000</v>
      </c>
      <c r="T27" s="95">
        <v>103000</v>
      </c>
      <c r="U27" s="95">
        <f t="shared" si="13"/>
        <v>122149.53842442257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1028</v>
      </c>
      <c r="B28" s="97">
        <f t="shared" si="2"/>
        <v>99169.499833356371</v>
      </c>
      <c r="C28" s="97">
        <f t="shared" si="3"/>
        <v>100000</v>
      </c>
      <c r="D28" s="97">
        <f t="shared" si="4"/>
        <v>101047.92557343679</v>
      </c>
      <c r="E28" s="97">
        <f t="shared" si="5"/>
        <v>102106.84720856026</v>
      </c>
      <c r="F28" s="97">
        <f t="shared" si="6"/>
        <v>103176.88044194545</v>
      </c>
      <c r="G28" s="97">
        <f t="shared" si="7"/>
        <v>104258.14202568564</v>
      </c>
      <c r="H28" s="97">
        <f t="shared" si="8"/>
        <v>105350.74994030259</v>
      </c>
      <c r="I28" s="97">
        <f t="shared" si="9"/>
        <v>106454.82340757437</v>
      </c>
      <c r="J28" s="97">
        <f t="shared" si="10"/>
        <v>107570.48290368717</v>
      </c>
      <c r="K28" s="97">
        <f t="shared" si="11"/>
        <v>108697.85017240896</v>
      </c>
      <c r="L28" s="97">
        <f t="shared" si="12"/>
        <v>102106.84720856026</v>
      </c>
      <c r="M28" s="96" t="s">
        <v>1029</v>
      </c>
      <c r="N28" s="96">
        <f>775-$AD$19</f>
        <v>761</v>
      </c>
      <c r="O28" s="96">
        <v>21</v>
      </c>
      <c r="P28" s="96">
        <v>0</v>
      </c>
      <c r="Q28" s="96">
        <v>1</v>
      </c>
      <c r="R28" s="96">
        <f t="shared" si="0"/>
        <v>24.950819672131146</v>
      </c>
      <c r="S28" s="97">
        <v>100000</v>
      </c>
      <c r="T28" s="97">
        <v>104000</v>
      </c>
      <c r="U28" s="97">
        <f t="shared" si="13"/>
        <v>154914.77122395235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1081</v>
      </c>
      <c r="B29" s="93">
        <f t="shared" si="2"/>
        <v>83674.663002423753</v>
      </c>
      <c r="C29" s="93">
        <f t="shared" si="3"/>
        <v>84890.927134606405</v>
      </c>
      <c r="D29" s="93">
        <f t="shared" si="4"/>
        <v>86436.167883766684</v>
      </c>
      <c r="E29" s="93">
        <f t="shared" si="5"/>
        <v>88009.557871835568</v>
      </c>
      <c r="F29" s="93">
        <f t="shared" si="6"/>
        <v>89611.61028208537</v>
      </c>
      <c r="G29" s="93">
        <f t="shared" si="7"/>
        <v>91242.847660842323</v>
      </c>
      <c r="H29" s="93">
        <f t="shared" si="8"/>
        <v>92903.802088373355</v>
      </c>
      <c r="I29" s="93">
        <f t="shared" si="9"/>
        <v>94595.015352816728</v>
      </c>
      <c r="J29" s="93">
        <f t="shared" si="10"/>
        <v>96317.039127769138</v>
      </c>
      <c r="K29" s="93">
        <f t="shared" si="11"/>
        <v>98070.43515244787</v>
      </c>
      <c r="L29" s="93">
        <f t="shared" si="12"/>
        <v>88009.557871835568</v>
      </c>
      <c r="M29" s="92" t="s">
        <v>1082</v>
      </c>
      <c r="N29" s="92">
        <f>1331-$AD$19</f>
        <v>1317</v>
      </c>
      <c r="O29" s="92">
        <v>17</v>
      </c>
      <c r="P29" s="92">
        <f>AI2</f>
        <v>0.54</v>
      </c>
      <c r="Q29" s="92">
        <v>6</v>
      </c>
      <c r="R29" s="92">
        <f t="shared" si="0"/>
        <v>43.180327868852459</v>
      </c>
      <c r="S29" s="93">
        <v>100000</v>
      </c>
      <c r="T29" s="93"/>
      <c r="U29" s="93">
        <f t="shared" si="13"/>
        <v>181067.31229543581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1094</v>
      </c>
    </row>
    <row r="2" spans="1:1" x14ac:dyDescent="0.25">
      <c r="A2" t="s">
        <v>1095</v>
      </c>
    </row>
    <row r="3" spans="1:1" x14ac:dyDescent="0.25">
      <c r="A3" t="s">
        <v>1096</v>
      </c>
    </row>
    <row r="4" spans="1:1" x14ac:dyDescent="0.25">
      <c r="A4" t="s">
        <v>1097</v>
      </c>
    </row>
    <row r="5" spans="1:1" x14ac:dyDescent="0.25">
      <c r="A5" t="s">
        <v>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1075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1054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1071</v>
      </c>
      <c r="B61" s="3">
        <v>4172</v>
      </c>
      <c r="C61" s="11" t="s">
        <v>1073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1077</v>
      </c>
      <c r="B62" s="3">
        <v>-161000</v>
      </c>
      <c r="C62" s="11" t="s">
        <v>1085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1090</v>
      </c>
      <c r="B63" s="3">
        <v>-149505</v>
      </c>
      <c r="C63" s="11" t="s">
        <v>1091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1103</v>
      </c>
      <c r="B64" s="3">
        <v>-4940</v>
      </c>
      <c r="C64" s="11" t="s">
        <v>1107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workbookViewId="0">
      <pane ySplit="1" topLeftCell="A174" activePane="bottomLeft" state="frozen"/>
      <selection pane="bottomLeft" activeCell="C193" sqref="C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667</v>
      </c>
      <c r="E2" s="11">
        <f>IF(B2&gt;0,1,0)</f>
        <v>1</v>
      </c>
      <c r="F2" s="11">
        <f>B2*(D2-E2)</f>
        <v>64402200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665</v>
      </c>
      <c r="E3" s="11">
        <f t="shared" ref="E3:E66" si="1">IF(B3&gt;0,1,0)</f>
        <v>1</v>
      </c>
      <c r="F3" s="11">
        <f t="shared" ref="F3:F66" si="2">B3*(D3-E3)</f>
        <v>1992000000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662</v>
      </c>
      <c r="E4" s="11">
        <f t="shared" si="1"/>
        <v>0</v>
      </c>
      <c r="F4" s="11">
        <f t="shared" si="2"/>
        <v>-132400000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660</v>
      </c>
      <c r="E5" s="11">
        <f t="shared" si="1"/>
        <v>0</v>
      </c>
      <c r="F5" s="11">
        <f t="shared" si="2"/>
        <v>-66000000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659</v>
      </c>
      <c r="E6" s="11">
        <f t="shared" si="1"/>
        <v>0</v>
      </c>
      <c r="F6" s="11">
        <f t="shared" si="2"/>
        <v>-36245000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658</v>
      </c>
      <c r="E7" s="11">
        <f t="shared" si="1"/>
        <v>0</v>
      </c>
      <c r="F7" s="11">
        <f t="shared" si="2"/>
        <v>-131600000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654</v>
      </c>
      <c r="E8" s="11">
        <f t="shared" si="1"/>
        <v>0</v>
      </c>
      <c r="F8" s="11">
        <f t="shared" si="2"/>
        <v>-130800000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644</v>
      </c>
      <c r="E9" s="11">
        <f t="shared" si="1"/>
        <v>0</v>
      </c>
      <c r="F9" s="11">
        <f t="shared" si="2"/>
        <v>-612122000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643</v>
      </c>
      <c r="E10" s="11">
        <f t="shared" si="1"/>
        <v>1</v>
      </c>
      <c r="F10" s="11">
        <f t="shared" si="2"/>
        <v>1284000000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641</v>
      </c>
      <c r="E11" s="11">
        <f t="shared" si="1"/>
        <v>0</v>
      </c>
      <c r="F11" s="11">
        <f t="shared" si="2"/>
        <v>-682665000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638</v>
      </c>
      <c r="E12" s="11">
        <f t="shared" si="1"/>
        <v>0</v>
      </c>
      <c r="F12" s="11">
        <f t="shared" si="2"/>
        <v>-28710000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637</v>
      </c>
      <c r="E13" s="11">
        <f t="shared" si="1"/>
        <v>0</v>
      </c>
      <c r="F13" s="11">
        <f t="shared" si="2"/>
        <v>-1274445900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633</v>
      </c>
      <c r="E14" s="11">
        <f t="shared" si="1"/>
        <v>0</v>
      </c>
      <c r="F14" s="11">
        <f t="shared" si="2"/>
        <v>-126600000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631</v>
      </c>
      <c r="E15" s="11">
        <f t="shared" si="1"/>
        <v>1</v>
      </c>
      <c r="F15" s="11">
        <f t="shared" si="2"/>
        <v>1260000000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631</v>
      </c>
      <c r="E16" s="11">
        <f t="shared" si="1"/>
        <v>1</v>
      </c>
      <c r="F16" s="11">
        <f t="shared" si="2"/>
        <v>1260000000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631</v>
      </c>
      <c r="E17" s="11">
        <f t="shared" si="1"/>
        <v>1</v>
      </c>
      <c r="F17" s="11">
        <f t="shared" si="2"/>
        <v>756000000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631</v>
      </c>
      <c r="E18" s="11">
        <f t="shared" si="1"/>
        <v>1</v>
      </c>
      <c r="F18" s="11">
        <f t="shared" si="2"/>
        <v>630000000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630</v>
      </c>
      <c r="E19" s="11">
        <f t="shared" si="1"/>
        <v>1</v>
      </c>
      <c r="F19" s="11">
        <f t="shared" si="2"/>
        <v>1887000000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630</v>
      </c>
      <c r="E20" s="11">
        <f t="shared" si="1"/>
        <v>0</v>
      </c>
      <c r="F20" s="11">
        <f t="shared" si="2"/>
        <v>-272601000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630</v>
      </c>
      <c r="E21" s="11">
        <f t="shared" si="1"/>
        <v>0</v>
      </c>
      <c r="F21" s="11">
        <f t="shared" si="2"/>
        <v>-272601000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630</v>
      </c>
      <c r="E22" s="11">
        <f t="shared" si="1"/>
        <v>0</v>
      </c>
      <c r="F22" s="11">
        <f t="shared" si="2"/>
        <v>-272601000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630</v>
      </c>
      <c r="E23" s="11">
        <f t="shared" si="1"/>
        <v>0</v>
      </c>
      <c r="F23" s="11">
        <f t="shared" si="2"/>
        <v>-272601000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630</v>
      </c>
      <c r="E24" s="11">
        <f t="shared" si="1"/>
        <v>0</v>
      </c>
      <c r="F24" s="11">
        <f t="shared" si="2"/>
        <v>-272601000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630</v>
      </c>
      <c r="E25" s="11">
        <f t="shared" si="1"/>
        <v>0</v>
      </c>
      <c r="F25" s="11">
        <f t="shared" si="2"/>
        <v>-126000000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629</v>
      </c>
      <c r="E26" s="11">
        <f t="shared" si="1"/>
        <v>1</v>
      </c>
      <c r="F26" s="11">
        <f t="shared" si="2"/>
        <v>1884000000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627</v>
      </c>
      <c r="E27" s="11">
        <f t="shared" si="1"/>
        <v>0</v>
      </c>
      <c r="F27" s="11">
        <f t="shared" si="2"/>
        <v>-125400000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626</v>
      </c>
      <c r="E28" s="11">
        <f t="shared" si="1"/>
        <v>1</v>
      </c>
      <c r="F28" s="11">
        <f t="shared" si="2"/>
        <v>1250000000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625</v>
      </c>
      <c r="E29" s="11">
        <f t="shared" si="1"/>
        <v>0</v>
      </c>
      <c r="F29" s="11">
        <f t="shared" si="2"/>
        <v>-4375500000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624</v>
      </c>
      <c r="E30" s="11">
        <f t="shared" si="1"/>
        <v>0</v>
      </c>
      <c r="F30" s="11">
        <f t="shared" si="2"/>
        <v>-1872561600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623</v>
      </c>
      <c r="E31" s="11">
        <f t="shared" si="1"/>
        <v>0</v>
      </c>
      <c r="F31" s="11">
        <f t="shared" si="2"/>
        <v>-1056545700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620</v>
      </c>
      <c r="E32" s="11">
        <f t="shared" si="1"/>
        <v>1</v>
      </c>
      <c r="F32" s="11">
        <f t="shared" si="2"/>
        <v>615471700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614</v>
      </c>
      <c r="E33" s="11">
        <f t="shared" si="1"/>
        <v>1</v>
      </c>
      <c r="F33" s="11">
        <f t="shared" si="2"/>
        <v>21510783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613</v>
      </c>
      <c r="E34" s="11">
        <f t="shared" si="1"/>
        <v>0</v>
      </c>
      <c r="F34" s="11">
        <f t="shared" si="2"/>
        <v>-521050000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605</v>
      </c>
      <c r="E35" s="11">
        <f t="shared" si="1"/>
        <v>0</v>
      </c>
      <c r="F35" s="11">
        <f t="shared" si="2"/>
        <v>-115252500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604</v>
      </c>
      <c r="E36" s="11">
        <f t="shared" si="1"/>
        <v>1</v>
      </c>
      <c r="F36" s="11">
        <f t="shared" si="2"/>
        <v>120600000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604</v>
      </c>
      <c r="E37" s="11">
        <f t="shared" si="1"/>
        <v>0</v>
      </c>
      <c r="F37" s="11">
        <f t="shared" si="2"/>
        <v>-120800000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582</v>
      </c>
      <c r="E38" s="11">
        <f t="shared" si="1"/>
        <v>1</v>
      </c>
      <c r="F38" s="11">
        <f t="shared" si="2"/>
        <v>174768286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581</v>
      </c>
      <c r="E39" s="11">
        <f t="shared" si="1"/>
        <v>0</v>
      </c>
      <c r="F39" s="11">
        <f t="shared" si="2"/>
        <v>-55195000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581</v>
      </c>
      <c r="E40" s="11">
        <f t="shared" si="1"/>
        <v>0</v>
      </c>
      <c r="F40" s="11">
        <f t="shared" si="2"/>
        <v>-51187843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576</v>
      </c>
      <c r="E41" s="11">
        <f t="shared" si="1"/>
        <v>0</v>
      </c>
      <c r="F41" s="11">
        <f t="shared" si="2"/>
        <v>-69120000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554</v>
      </c>
      <c r="E42" s="11">
        <f t="shared" si="1"/>
        <v>1</v>
      </c>
      <c r="F42" s="11">
        <f t="shared" si="2"/>
        <v>553112812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550</v>
      </c>
      <c r="E43" s="11">
        <f t="shared" si="1"/>
        <v>0</v>
      </c>
      <c r="F43" s="11">
        <f t="shared" si="2"/>
        <v>-44000000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546</v>
      </c>
      <c r="E44" s="11">
        <f t="shared" si="1"/>
        <v>0</v>
      </c>
      <c r="F44" s="11">
        <f t="shared" si="2"/>
        <v>-115221834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545</v>
      </c>
      <c r="E45" s="11">
        <f t="shared" si="1"/>
        <v>0</v>
      </c>
      <c r="F45" s="11">
        <f t="shared" si="2"/>
        <v>-109000000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544</v>
      </c>
      <c r="E46" s="11">
        <f t="shared" si="1"/>
        <v>0</v>
      </c>
      <c r="F46" s="11">
        <f t="shared" si="2"/>
        <v>-51680000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542</v>
      </c>
      <c r="E47" s="11">
        <f t="shared" si="1"/>
        <v>0</v>
      </c>
      <c r="F47" s="11">
        <f t="shared" si="2"/>
        <v>-24390000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542</v>
      </c>
      <c r="E48" s="11">
        <f t="shared" si="1"/>
        <v>0</v>
      </c>
      <c r="F48" s="11">
        <f t="shared" si="2"/>
        <v>-34785560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539</v>
      </c>
      <c r="E49" s="11">
        <f t="shared" si="1"/>
        <v>0</v>
      </c>
      <c r="F49" s="11">
        <f t="shared" si="2"/>
        <v>-14813876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538</v>
      </c>
      <c r="E50" s="11">
        <f t="shared" si="1"/>
        <v>0</v>
      </c>
      <c r="F50" s="11">
        <f t="shared" si="2"/>
        <v>-75858000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538</v>
      </c>
      <c r="E51" s="11">
        <f t="shared" si="1"/>
        <v>0</v>
      </c>
      <c r="F51" s="11">
        <f t="shared" si="2"/>
        <v>-14389348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537</v>
      </c>
      <c r="E52" s="11">
        <f t="shared" si="1"/>
        <v>0</v>
      </c>
      <c r="F52" s="11">
        <f t="shared" si="2"/>
        <v>-28622100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536</v>
      </c>
      <c r="E53" s="11">
        <f t="shared" si="1"/>
        <v>1</v>
      </c>
      <c r="F53" s="11">
        <f t="shared" si="2"/>
        <v>535000000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530</v>
      </c>
      <c r="E54" s="11">
        <f t="shared" si="1"/>
        <v>0</v>
      </c>
      <c r="F54" s="11">
        <f t="shared" si="2"/>
        <v>-11130000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529</v>
      </c>
      <c r="E55" s="11">
        <f t="shared" si="1"/>
        <v>0</v>
      </c>
      <c r="F55" s="11">
        <f t="shared" si="2"/>
        <v>-518684500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529</v>
      </c>
      <c r="E56" s="11">
        <f t="shared" si="1"/>
        <v>0</v>
      </c>
      <c r="F56" s="11">
        <f t="shared" si="2"/>
        <v>-23805000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516</v>
      </c>
      <c r="E57" s="11">
        <f t="shared" si="1"/>
        <v>1</v>
      </c>
      <c r="F57" s="11">
        <f t="shared" si="2"/>
        <v>1547672335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516</v>
      </c>
      <c r="E58" s="11">
        <f t="shared" si="1"/>
        <v>1</v>
      </c>
      <c r="F58" s="11">
        <f t="shared" si="2"/>
        <v>1030000000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515</v>
      </c>
      <c r="E59" s="11">
        <f t="shared" si="1"/>
        <v>1</v>
      </c>
      <c r="F59" s="11">
        <f t="shared" si="2"/>
        <v>1028000000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515</v>
      </c>
      <c r="E60" s="11">
        <f t="shared" si="1"/>
        <v>0</v>
      </c>
      <c r="F60" s="11">
        <f t="shared" si="2"/>
        <v>-3605772500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491</v>
      </c>
      <c r="E61" s="11">
        <f t="shared" si="1"/>
        <v>1</v>
      </c>
      <c r="F61" s="11">
        <f t="shared" si="2"/>
        <v>1470000000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490</v>
      </c>
      <c r="E62" s="11">
        <f t="shared" si="1"/>
        <v>0</v>
      </c>
      <c r="F62" s="11">
        <f t="shared" si="2"/>
        <v>-13283410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490</v>
      </c>
      <c r="E63" s="11">
        <f t="shared" si="1"/>
        <v>0</v>
      </c>
      <c r="F63" s="11">
        <f t="shared" si="2"/>
        <v>-16164610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490</v>
      </c>
      <c r="E64" s="11">
        <f t="shared" si="1"/>
        <v>1</v>
      </c>
      <c r="F64" s="11">
        <f t="shared" si="2"/>
        <v>1467000000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490</v>
      </c>
      <c r="E65" s="11">
        <f t="shared" si="1"/>
        <v>1</v>
      </c>
      <c r="F65" s="11">
        <f t="shared" si="2"/>
        <v>1452330000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490</v>
      </c>
      <c r="E66" s="11">
        <f t="shared" si="1"/>
        <v>1</v>
      </c>
      <c r="F66" s="11">
        <f t="shared" si="2"/>
        <v>489000000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490</v>
      </c>
      <c r="E67" s="11">
        <f t="shared" ref="E67:E130" si="4">IF(B67&gt;0,1,0)</f>
        <v>1</v>
      </c>
      <c r="F67" s="11">
        <f t="shared" ref="F67:F200" si="5">B67*(D67-E67)</f>
        <v>14670000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489</v>
      </c>
      <c r="E68" s="11">
        <f t="shared" si="4"/>
        <v>1</v>
      </c>
      <c r="F68" s="11">
        <f t="shared" si="5"/>
        <v>14640000000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488</v>
      </c>
      <c r="E69" s="11">
        <f t="shared" si="4"/>
        <v>0</v>
      </c>
      <c r="F69" s="11">
        <f t="shared" si="5"/>
        <v>-97600000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488</v>
      </c>
      <c r="E70" s="11">
        <f t="shared" si="4"/>
        <v>1</v>
      </c>
      <c r="F70" s="11">
        <f t="shared" si="5"/>
        <v>681800000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488</v>
      </c>
      <c r="E71" s="11">
        <f t="shared" si="4"/>
        <v>1</v>
      </c>
      <c r="F71" s="11">
        <f t="shared" si="5"/>
        <v>1266200000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488</v>
      </c>
      <c r="E72" s="11">
        <f t="shared" si="4"/>
        <v>0</v>
      </c>
      <c r="F72" s="11">
        <f t="shared" si="5"/>
        <v>-488000000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486</v>
      </c>
      <c r="E73" s="11">
        <f t="shared" si="4"/>
        <v>1</v>
      </c>
      <c r="F73" s="11">
        <f t="shared" si="5"/>
        <v>7275000000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481</v>
      </c>
      <c r="E74" s="11">
        <f t="shared" si="4"/>
        <v>0</v>
      </c>
      <c r="F74" s="11">
        <f t="shared" si="5"/>
        <v>-7217020200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479</v>
      </c>
      <c r="E75" s="11">
        <f t="shared" si="4"/>
        <v>0</v>
      </c>
      <c r="F75" s="11">
        <f t="shared" si="5"/>
        <v>-1437000000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479</v>
      </c>
      <c r="E76" s="11">
        <f t="shared" si="4"/>
        <v>0</v>
      </c>
      <c r="F76" s="11">
        <f t="shared" si="5"/>
        <v>-95800000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479</v>
      </c>
      <c r="E77" s="11">
        <f t="shared" si="4"/>
        <v>0</v>
      </c>
      <c r="F77" s="11">
        <f t="shared" si="5"/>
        <v>-5749437000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475</v>
      </c>
      <c r="E78" s="11">
        <f t="shared" si="4"/>
        <v>0</v>
      </c>
      <c r="F78" s="11">
        <f t="shared" si="5"/>
        <v>-1425427500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470</v>
      </c>
      <c r="E79" s="11">
        <f t="shared" si="4"/>
        <v>1</v>
      </c>
      <c r="F79" s="11">
        <f t="shared" si="5"/>
        <v>10787000000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465</v>
      </c>
      <c r="E80" s="11">
        <f t="shared" si="4"/>
        <v>0</v>
      </c>
      <c r="F80" s="11">
        <f t="shared" si="5"/>
        <v>-279232500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465</v>
      </c>
      <c r="E81" s="11">
        <f t="shared" si="4"/>
        <v>0</v>
      </c>
      <c r="F81" s="11">
        <f t="shared" si="5"/>
        <v>-93000000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464</v>
      </c>
      <c r="E82" s="11">
        <f t="shared" si="4"/>
        <v>1</v>
      </c>
      <c r="F82" s="11">
        <f t="shared" si="5"/>
        <v>131131323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464</v>
      </c>
      <c r="E83" s="11">
        <f t="shared" si="4"/>
        <v>0</v>
      </c>
      <c r="F83" s="11">
        <f t="shared" si="5"/>
        <v>-92800000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462</v>
      </c>
      <c r="E84" s="11">
        <f t="shared" si="4"/>
        <v>1</v>
      </c>
      <c r="F84" s="11">
        <f t="shared" si="5"/>
        <v>922000000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459</v>
      </c>
      <c r="E85" s="11">
        <f t="shared" si="4"/>
        <v>0</v>
      </c>
      <c r="F85" s="11">
        <f t="shared" si="5"/>
        <v>-91800000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453</v>
      </c>
      <c r="E86" s="11">
        <f t="shared" si="4"/>
        <v>0</v>
      </c>
      <c r="F86" s="11">
        <f t="shared" si="5"/>
        <v>-90600000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451</v>
      </c>
      <c r="E87" s="11">
        <f t="shared" si="4"/>
        <v>0</v>
      </c>
      <c r="F87" s="11">
        <f t="shared" si="5"/>
        <v>-597575000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436</v>
      </c>
      <c r="E88" s="11">
        <f t="shared" si="4"/>
        <v>0</v>
      </c>
      <c r="F88" s="11">
        <f t="shared" si="5"/>
        <v>-218000000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436</v>
      </c>
      <c r="E89" s="11">
        <f t="shared" si="4"/>
        <v>0</v>
      </c>
      <c r="F89" s="11">
        <f t="shared" si="5"/>
        <v>-52320000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434</v>
      </c>
      <c r="E90" s="11">
        <f t="shared" si="4"/>
        <v>1</v>
      </c>
      <c r="F90" s="11">
        <f t="shared" si="5"/>
        <v>185412765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431</v>
      </c>
      <c r="E91" s="11">
        <f t="shared" si="4"/>
        <v>0</v>
      </c>
      <c r="F91" s="11">
        <f t="shared" si="5"/>
        <v>-1293862000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429</v>
      </c>
      <c r="E92" s="11">
        <f t="shared" si="4"/>
        <v>0</v>
      </c>
      <c r="F92" s="11">
        <f t="shared" si="5"/>
        <v>-87945000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429</v>
      </c>
      <c r="E93" s="11">
        <f t="shared" si="4"/>
        <v>0</v>
      </c>
      <c r="F93" s="11">
        <f t="shared" si="5"/>
        <v>-150364500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418</v>
      </c>
      <c r="E94" s="11">
        <f t="shared" si="4"/>
        <v>1</v>
      </c>
      <c r="F94" s="11">
        <f t="shared" si="5"/>
        <v>417000000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413</v>
      </c>
      <c r="E95" s="11">
        <f t="shared" si="4"/>
        <v>1</v>
      </c>
      <c r="F95" s="11">
        <f t="shared" si="5"/>
        <v>3708000000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411</v>
      </c>
      <c r="E96" s="11">
        <f t="shared" si="4"/>
        <v>0</v>
      </c>
      <c r="F96" s="11">
        <f t="shared" si="5"/>
        <v>-10686000000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411</v>
      </c>
      <c r="E97" s="11">
        <f t="shared" si="4"/>
        <v>0</v>
      </c>
      <c r="F97" s="11">
        <f t="shared" si="5"/>
        <v>-10686000000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411</v>
      </c>
      <c r="E98" s="11">
        <f t="shared" si="4"/>
        <v>1</v>
      </c>
      <c r="F98" s="11">
        <f t="shared" si="5"/>
        <v>10660000000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411</v>
      </c>
      <c r="E99" s="11">
        <f t="shared" si="4"/>
        <v>0</v>
      </c>
      <c r="F99" s="11">
        <f t="shared" si="5"/>
        <v>-82200000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409</v>
      </c>
      <c r="E100" s="11">
        <f t="shared" si="4"/>
        <v>1</v>
      </c>
      <c r="F100" s="11">
        <f t="shared" si="5"/>
        <v>11913600000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404</v>
      </c>
      <c r="E101" s="11">
        <f t="shared" si="4"/>
        <v>1</v>
      </c>
      <c r="F101" s="11">
        <f t="shared" si="5"/>
        <v>161177835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403</v>
      </c>
      <c r="E102" s="11">
        <f t="shared" si="4"/>
        <v>1</v>
      </c>
      <c r="F102" s="11">
        <f t="shared" si="5"/>
        <v>804000000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402</v>
      </c>
      <c r="E103" s="11">
        <f t="shared" si="4"/>
        <v>1</v>
      </c>
      <c r="F103" s="11">
        <f t="shared" si="5"/>
        <v>3007500000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402</v>
      </c>
      <c r="E104" s="11">
        <f t="shared" si="4"/>
        <v>0</v>
      </c>
      <c r="F104" s="11">
        <f t="shared" si="5"/>
        <v>-26532000000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402</v>
      </c>
      <c r="E105" s="11">
        <f t="shared" si="4"/>
        <v>0</v>
      </c>
      <c r="F105" s="11">
        <f t="shared" si="5"/>
        <v>-58290000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400</v>
      </c>
      <c r="E106" s="11">
        <f t="shared" si="4"/>
        <v>1</v>
      </c>
      <c r="F106" s="11">
        <f t="shared" si="5"/>
        <v>2394000000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398</v>
      </c>
      <c r="E107" s="11">
        <f t="shared" si="4"/>
        <v>0</v>
      </c>
      <c r="F107" s="11">
        <f t="shared" si="5"/>
        <v>-2390348200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395</v>
      </c>
      <c r="E108" s="11">
        <f t="shared" si="4"/>
        <v>1</v>
      </c>
      <c r="F108" s="11">
        <f t="shared" si="5"/>
        <v>2364000000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383</v>
      </c>
      <c r="E109" s="11">
        <f t="shared" si="4"/>
        <v>0</v>
      </c>
      <c r="F109" s="11">
        <f t="shared" si="5"/>
        <v>-45960000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382</v>
      </c>
      <c r="E110" s="11">
        <f t="shared" si="4"/>
        <v>1</v>
      </c>
      <c r="F110" s="11">
        <f t="shared" si="5"/>
        <v>1524000000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381</v>
      </c>
      <c r="E111" s="11">
        <f t="shared" si="4"/>
        <v>1</v>
      </c>
      <c r="F111" s="11">
        <f t="shared" si="5"/>
        <v>1064000000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377</v>
      </c>
      <c r="E112" s="11">
        <f t="shared" si="4"/>
        <v>0</v>
      </c>
      <c r="F112" s="11">
        <f t="shared" si="5"/>
        <v>-75400000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376</v>
      </c>
      <c r="E113" s="11">
        <f t="shared" si="4"/>
        <v>1</v>
      </c>
      <c r="F113" s="11">
        <f t="shared" si="5"/>
        <v>27116250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359</v>
      </c>
      <c r="E114" s="11">
        <f t="shared" si="4"/>
        <v>0</v>
      </c>
      <c r="F114" s="11">
        <f t="shared" si="5"/>
        <v>-71800000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358</v>
      </c>
      <c r="E115" s="11">
        <f t="shared" si="4"/>
        <v>0</v>
      </c>
      <c r="F115" s="23">
        <f t="shared" si="5"/>
        <v>-3938000000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358</v>
      </c>
      <c r="E116" s="11">
        <f t="shared" si="4"/>
        <v>0</v>
      </c>
      <c r="F116" s="11">
        <f t="shared" si="5"/>
        <v>-71600000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356</v>
      </c>
      <c r="E117" s="11">
        <f t="shared" si="4"/>
        <v>0</v>
      </c>
      <c r="F117" s="11">
        <f t="shared" si="5"/>
        <v>-160378000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356</v>
      </c>
      <c r="E118" s="11">
        <f t="shared" si="4"/>
        <v>0</v>
      </c>
      <c r="F118" s="11">
        <f t="shared" si="5"/>
        <v>-71200000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350</v>
      </c>
      <c r="E119" s="11">
        <f t="shared" si="4"/>
        <v>0</v>
      </c>
      <c r="F119" s="11">
        <f t="shared" si="5"/>
        <v>-54092500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350</v>
      </c>
      <c r="E120" s="11">
        <f t="shared" si="4"/>
        <v>0</v>
      </c>
      <c r="F120" s="11">
        <f t="shared" si="5"/>
        <v>-112000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349</v>
      </c>
      <c r="E121" s="11">
        <f t="shared" si="4"/>
        <v>0</v>
      </c>
      <c r="F121" s="11">
        <f t="shared" si="5"/>
        <v>-150768000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343</v>
      </c>
      <c r="E122" s="11">
        <f t="shared" si="4"/>
        <v>1</v>
      </c>
      <c r="F122" s="11">
        <f t="shared" si="5"/>
        <v>25322706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322</v>
      </c>
      <c r="E123" s="11">
        <f t="shared" si="4"/>
        <v>0</v>
      </c>
      <c r="F123" s="11">
        <f t="shared" si="5"/>
        <v>-16744000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281</v>
      </c>
      <c r="E124" s="11">
        <f t="shared" si="4"/>
        <v>1</v>
      </c>
      <c r="F124" s="11">
        <f t="shared" si="5"/>
        <v>332360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280</v>
      </c>
      <c r="E125" s="11">
        <f t="shared" si="4"/>
        <v>1</v>
      </c>
      <c r="F125" s="11">
        <f t="shared" si="5"/>
        <v>669600000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278</v>
      </c>
      <c r="E126" s="11">
        <f t="shared" si="4"/>
        <v>1</v>
      </c>
      <c r="F126" s="11">
        <f t="shared" si="5"/>
        <v>371955600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278</v>
      </c>
      <c r="E127" s="11">
        <f t="shared" si="4"/>
        <v>1</v>
      </c>
      <c r="F127" s="11">
        <f t="shared" si="5"/>
        <v>371955600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266</v>
      </c>
      <c r="E128" s="11">
        <f t="shared" si="4"/>
        <v>0</v>
      </c>
      <c r="F128" s="11">
        <f t="shared" si="5"/>
        <v>-53200000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264</v>
      </c>
      <c r="E129" s="11">
        <f t="shared" si="4"/>
        <v>0</v>
      </c>
      <c r="F129" s="11">
        <f>B129*(D129-E129)</f>
        <v>-4123152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263</v>
      </c>
      <c r="E130" s="11">
        <f t="shared" si="4"/>
        <v>0</v>
      </c>
      <c r="F130" s="11">
        <f t="shared" si="5"/>
        <v>-52600000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262</v>
      </c>
      <c r="E131" s="11">
        <f t="shared" ref="E131:E201" si="7">IF(B131&gt;0,1,0)</f>
        <v>0</v>
      </c>
      <c r="F131" s="11">
        <f t="shared" si="5"/>
        <v>-52400000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261</v>
      </c>
      <c r="E132" s="11">
        <f t="shared" si="7"/>
        <v>0</v>
      </c>
      <c r="F132" s="11">
        <f t="shared" si="5"/>
        <v>-101790000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261</v>
      </c>
      <c r="E133" s="11">
        <f t="shared" si="7"/>
        <v>0</v>
      </c>
      <c r="F133" s="11">
        <f t="shared" si="5"/>
        <v>-6394500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260</v>
      </c>
      <c r="E134" s="11">
        <f t="shared" si="7"/>
        <v>0</v>
      </c>
      <c r="F134" s="11">
        <f t="shared" si="5"/>
        <v>-24700000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256</v>
      </c>
      <c r="E135" s="11">
        <f t="shared" si="7"/>
        <v>0</v>
      </c>
      <c r="F135" s="11">
        <f t="shared" si="5"/>
        <v>-51200000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254</v>
      </c>
      <c r="E136" s="11">
        <f t="shared" si="7"/>
        <v>1</v>
      </c>
      <c r="F136" s="11">
        <f t="shared" si="5"/>
        <v>12650000000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253</v>
      </c>
      <c r="E137" s="11">
        <f t="shared" si="7"/>
        <v>1</v>
      </c>
      <c r="F137" s="11">
        <f t="shared" si="5"/>
        <v>3024000000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251</v>
      </c>
      <c r="E138" s="11">
        <f t="shared" si="7"/>
        <v>1</v>
      </c>
      <c r="F138" s="11">
        <f t="shared" si="5"/>
        <v>500000000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250</v>
      </c>
      <c r="E139" s="11">
        <f t="shared" si="7"/>
        <v>1</v>
      </c>
      <c r="F139" s="11">
        <f t="shared" si="5"/>
        <v>21796962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237</v>
      </c>
      <c r="E140" s="11">
        <f t="shared" si="7"/>
        <v>0</v>
      </c>
      <c r="F140" s="11">
        <f t="shared" si="5"/>
        <v>-711213300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236</v>
      </c>
      <c r="E141" s="11">
        <f t="shared" si="7"/>
        <v>0</v>
      </c>
      <c r="F141" s="11">
        <f t="shared" si="5"/>
        <v>-708212400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219</v>
      </c>
      <c r="E142" s="11">
        <f t="shared" si="7"/>
        <v>1</v>
      </c>
      <c r="F142" s="11">
        <f t="shared" si="5"/>
        <v>131241450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219</v>
      </c>
      <c r="E143" s="11">
        <f t="shared" si="7"/>
        <v>0</v>
      </c>
      <c r="F143" s="11">
        <f t="shared" si="5"/>
        <v>-10074000000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188</v>
      </c>
      <c r="E144" s="11">
        <f t="shared" si="7"/>
        <v>1</v>
      </c>
      <c r="F144" s="11">
        <f t="shared" si="5"/>
        <v>28818009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187</v>
      </c>
      <c r="E145" s="11">
        <f t="shared" si="7"/>
        <v>1</v>
      </c>
      <c r="F145" s="11">
        <f t="shared" si="5"/>
        <v>558000000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184</v>
      </c>
      <c r="E146" s="11">
        <f t="shared" si="7"/>
        <v>0</v>
      </c>
      <c r="F146" s="11">
        <f t="shared" si="5"/>
        <v>-36800000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179</v>
      </c>
      <c r="E147" s="11">
        <f t="shared" si="7"/>
        <v>0</v>
      </c>
      <c r="F147" s="11">
        <f t="shared" si="5"/>
        <v>-35800000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178</v>
      </c>
      <c r="E148" s="11">
        <f t="shared" si="7"/>
        <v>0</v>
      </c>
      <c r="F148" s="11">
        <f t="shared" si="5"/>
        <v>-35600000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174</v>
      </c>
      <c r="E149" s="11">
        <f t="shared" si="7"/>
        <v>0</v>
      </c>
      <c r="F149" s="11">
        <f t="shared" si="5"/>
        <v>-34800000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173</v>
      </c>
      <c r="E150" s="11">
        <f t="shared" si="7"/>
        <v>1</v>
      </c>
      <c r="F150" s="11">
        <f t="shared" si="5"/>
        <v>4140624800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171</v>
      </c>
      <c r="E151" s="11">
        <f t="shared" si="7"/>
        <v>0</v>
      </c>
      <c r="F151" s="11">
        <f t="shared" si="5"/>
        <v>-34200000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165</v>
      </c>
      <c r="E152" s="11">
        <f t="shared" si="7"/>
        <v>0</v>
      </c>
      <c r="F152" s="11">
        <f t="shared" si="5"/>
        <v>-4950000000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164</v>
      </c>
      <c r="E153" s="11">
        <f t="shared" si="7"/>
        <v>0</v>
      </c>
      <c r="F153" s="11">
        <f t="shared" si="5"/>
        <v>-8528000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164</v>
      </c>
      <c r="E154" s="11">
        <f t="shared" si="7"/>
        <v>0</v>
      </c>
      <c r="F154" s="11">
        <f t="shared" si="5"/>
        <v>-22304000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159</v>
      </c>
      <c r="E155" s="11">
        <f t="shared" si="7"/>
        <v>1</v>
      </c>
      <c r="F155" s="11">
        <f t="shared" si="5"/>
        <v>474000000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158</v>
      </c>
      <c r="E156" s="11">
        <f t="shared" si="7"/>
        <v>1</v>
      </c>
      <c r="F156" s="11">
        <f t="shared" si="5"/>
        <v>29689171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158</v>
      </c>
      <c r="E157" s="11">
        <f t="shared" si="7"/>
        <v>1</v>
      </c>
      <c r="F157" s="11">
        <f t="shared" si="5"/>
        <v>3803748900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150</v>
      </c>
      <c r="E158" s="11">
        <f t="shared" si="7"/>
        <v>1</v>
      </c>
      <c r="F158" s="11">
        <f t="shared" si="5"/>
        <v>3619984800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150</v>
      </c>
      <c r="E159" s="11">
        <f t="shared" si="7"/>
        <v>0</v>
      </c>
      <c r="F159" s="11">
        <f t="shared" si="5"/>
        <v>-30150000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145</v>
      </c>
      <c r="E160" s="11">
        <f t="shared" si="7"/>
        <v>0</v>
      </c>
      <c r="F160" s="11">
        <f t="shared" si="5"/>
        <v>-29000000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142</v>
      </c>
      <c r="E161" s="11">
        <f t="shared" si="7"/>
        <v>0</v>
      </c>
      <c r="F161" s="11">
        <f t="shared" si="5"/>
        <v>-28400000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138</v>
      </c>
      <c r="E162" s="11">
        <f t="shared" si="7"/>
        <v>0</v>
      </c>
      <c r="F162" s="11">
        <f t="shared" si="5"/>
        <v>-27600000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135</v>
      </c>
      <c r="E163" s="11">
        <f t="shared" si="7"/>
        <v>0</v>
      </c>
      <c r="F163" s="11">
        <f t="shared" si="5"/>
        <v>-27000000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128</v>
      </c>
      <c r="E164" s="11">
        <f t="shared" si="7"/>
        <v>1</v>
      </c>
      <c r="F164" s="11">
        <f t="shared" si="5"/>
        <v>58124598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125</v>
      </c>
      <c r="E165" s="11">
        <f t="shared" si="7"/>
        <v>1</v>
      </c>
      <c r="F165" s="11">
        <f t="shared" si="5"/>
        <v>334800000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125</v>
      </c>
      <c r="E166" s="11">
        <f t="shared" si="7"/>
        <v>1</v>
      </c>
      <c r="F166" s="11">
        <f t="shared" si="5"/>
        <v>310000000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118</v>
      </c>
      <c r="E167" s="11">
        <f t="shared" si="7"/>
        <v>0</v>
      </c>
      <c r="F167" s="11">
        <f t="shared" si="5"/>
        <v>-23600000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116</v>
      </c>
      <c r="E168" s="11">
        <f t="shared" si="7"/>
        <v>0</v>
      </c>
      <c r="F168" s="11">
        <f t="shared" si="5"/>
        <v>-23200000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110</v>
      </c>
      <c r="E169" s="11">
        <f t="shared" si="7"/>
        <v>0</v>
      </c>
      <c r="F169" s="11">
        <f t="shared" si="5"/>
        <v>-22000000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107</v>
      </c>
      <c r="E170" s="11">
        <f t="shared" si="7"/>
        <v>0</v>
      </c>
      <c r="F170" s="11">
        <f t="shared" si="5"/>
        <v>-21400000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107</v>
      </c>
      <c r="E171" s="11">
        <f t="shared" si="7"/>
        <v>1</v>
      </c>
      <c r="F171" s="11">
        <f t="shared" si="5"/>
        <v>318000000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104</v>
      </c>
      <c r="E172" s="11">
        <f t="shared" si="7"/>
        <v>0</v>
      </c>
      <c r="F172" s="11">
        <f t="shared" si="5"/>
        <v>-20800000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103</v>
      </c>
      <c r="E173" s="11">
        <f t="shared" si="7"/>
        <v>1</v>
      </c>
      <c r="F173" s="11">
        <f t="shared" si="5"/>
        <v>306000000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102</v>
      </c>
      <c r="E174" s="11">
        <f t="shared" si="7"/>
        <v>1</v>
      </c>
      <c r="F174" s="11">
        <f t="shared" si="5"/>
        <v>202000000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101</v>
      </c>
      <c r="E175" s="11">
        <f t="shared" si="7"/>
        <v>1</v>
      </c>
      <c r="F175" s="11">
        <f t="shared" si="5"/>
        <v>130000000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99</v>
      </c>
      <c r="E176" s="11">
        <f t="shared" si="7"/>
        <v>0</v>
      </c>
      <c r="F176" s="11">
        <f t="shared" si="5"/>
        <v>-19800000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99</v>
      </c>
      <c r="E177" s="11">
        <f t="shared" si="7"/>
        <v>1</v>
      </c>
      <c r="F177" s="11">
        <f t="shared" si="5"/>
        <v>166600000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98</v>
      </c>
      <c r="E178" s="11">
        <f t="shared" si="7"/>
        <v>0</v>
      </c>
      <c r="F178" s="11">
        <f t="shared" si="5"/>
        <v>-19600000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97</v>
      </c>
      <c r="E179" s="11">
        <f t="shared" si="7"/>
        <v>1</v>
      </c>
      <c r="F179" s="11">
        <f t="shared" si="5"/>
        <v>54863232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94</v>
      </c>
      <c r="E180" s="11">
        <f t="shared" si="7"/>
        <v>1</v>
      </c>
      <c r="F180" s="11">
        <f t="shared" si="5"/>
        <v>279000000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87</v>
      </c>
      <c r="E181" s="11">
        <f t="shared" si="7"/>
        <v>1</v>
      </c>
      <c r="F181" s="11">
        <f t="shared" si="5"/>
        <v>172000000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79</v>
      </c>
      <c r="E182" s="11">
        <f t="shared" si="7"/>
        <v>0</v>
      </c>
      <c r="F182" s="11">
        <f t="shared" si="5"/>
        <v>-173855300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67</v>
      </c>
      <c r="E183" s="11">
        <f t="shared" si="7"/>
        <v>1</v>
      </c>
      <c r="F183" s="11">
        <f t="shared" si="5"/>
        <v>44555742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>D185+C184</f>
        <v>37</v>
      </c>
      <c r="E184" s="11">
        <f t="shared" si="7"/>
        <v>1</v>
      </c>
      <c r="F184" s="11">
        <f t="shared" si="5"/>
        <v>24372000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22</v>
      </c>
      <c r="E185" s="11">
        <f t="shared" si="7"/>
        <v>0</v>
      </c>
      <c r="F185" s="11">
        <f t="shared" si="5"/>
        <v>-220000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17</v>
      </c>
      <c r="E186" s="11">
        <f t="shared" si="7"/>
        <v>0</v>
      </c>
      <c r="F186" s="11">
        <f t="shared" si="5"/>
        <v>-1368500000</v>
      </c>
      <c r="G186" s="11" t="s">
        <v>1055</v>
      </c>
    </row>
    <row r="187" spans="1:7" x14ac:dyDescent="0.25">
      <c r="A187" s="11" t="s">
        <v>1054</v>
      </c>
      <c r="B187" s="3">
        <v>-1100000</v>
      </c>
      <c r="C187" s="11">
        <v>0</v>
      </c>
      <c r="D187" s="11">
        <f t="shared" si="8"/>
        <v>12</v>
      </c>
      <c r="E187" s="11">
        <f t="shared" si="7"/>
        <v>0</v>
      </c>
      <c r="F187" s="11">
        <f t="shared" si="5"/>
        <v>-13200000</v>
      </c>
      <c r="G187" s="11" t="s">
        <v>1055</v>
      </c>
    </row>
    <row r="188" spans="1:7" x14ac:dyDescent="0.25">
      <c r="A188" s="11" t="s">
        <v>1054</v>
      </c>
      <c r="B188" s="3">
        <v>3000000</v>
      </c>
      <c r="C188" s="11">
        <v>1</v>
      </c>
      <c r="D188" s="11">
        <f t="shared" si="8"/>
        <v>12</v>
      </c>
      <c r="E188" s="11">
        <f t="shared" si="7"/>
        <v>1</v>
      </c>
      <c r="F188" s="11">
        <f t="shared" si="5"/>
        <v>33000000</v>
      </c>
      <c r="G188" s="11" t="s">
        <v>1066</v>
      </c>
    </row>
    <row r="189" spans="1:7" x14ac:dyDescent="0.25">
      <c r="A189" s="11" t="s">
        <v>1065</v>
      </c>
      <c r="B189" s="3">
        <v>2000000</v>
      </c>
      <c r="C189" s="11">
        <v>0</v>
      </c>
      <c r="D189" s="11">
        <f t="shared" si="8"/>
        <v>11</v>
      </c>
      <c r="E189" s="11">
        <f t="shared" si="7"/>
        <v>1</v>
      </c>
      <c r="F189" s="11">
        <f t="shared" si="5"/>
        <v>20000000</v>
      </c>
      <c r="G189" s="11" t="s">
        <v>1066</v>
      </c>
    </row>
    <row r="190" spans="1:7" x14ac:dyDescent="0.25">
      <c r="A190" s="11" t="s">
        <v>1065</v>
      </c>
      <c r="B190" s="3">
        <v>-5000000</v>
      </c>
      <c r="C190" s="11">
        <v>1</v>
      </c>
      <c r="D190" s="11">
        <f t="shared" si="8"/>
        <v>11</v>
      </c>
      <c r="E190" s="11">
        <f t="shared" si="7"/>
        <v>0</v>
      </c>
      <c r="F190" s="11">
        <f t="shared" si="5"/>
        <v>-55000000</v>
      </c>
      <c r="G190" s="11" t="s">
        <v>1055</v>
      </c>
    </row>
    <row r="191" spans="1:7" x14ac:dyDescent="0.25">
      <c r="A191" s="11" t="s">
        <v>1071</v>
      </c>
      <c r="B191" s="3">
        <v>483248</v>
      </c>
      <c r="C191" s="11">
        <v>4</v>
      </c>
      <c r="D191" s="11">
        <f t="shared" si="8"/>
        <v>10</v>
      </c>
      <c r="E191" s="11">
        <f t="shared" si="7"/>
        <v>1</v>
      </c>
      <c r="F191" s="11">
        <f t="shared" si="5"/>
        <v>4349232</v>
      </c>
      <c r="G191" s="11" t="s">
        <v>1073</v>
      </c>
    </row>
    <row r="192" spans="1:7" x14ac:dyDescent="0.25">
      <c r="A192" s="11" t="s">
        <v>1099</v>
      </c>
      <c r="B192" s="3">
        <v>-115300</v>
      </c>
      <c r="C192" s="11">
        <v>4</v>
      </c>
      <c r="D192" s="11">
        <f t="shared" si="8"/>
        <v>6</v>
      </c>
      <c r="E192" s="11">
        <f t="shared" si="7"/>
        <v>0</v>
      </c>
      <c r="F192" s="11">
        <f t="shared" si="5"/>
        <v>-691800</v>
      </c>
      <c r="G192" s="11" t="s">
        <v>1100</v>
      </c>
    </row>
    <row r="193" spans="1:7" x14ac:dyDescent="0.25">
      <c r="A193" s="11" t="s">
        <v>1111</v>
      </c>
      <c r="B193" s="3">
        <v>90000000</v>
      </c>
      <c r="C193" s="11">
        <v>2</v>
      </c>
      <c r="D193" s="11">
        <f t="shared" si="8"/>
        <v>2</v>
      </c>
      <c r="E193" s="11">
        <f t="shared" si="7"/>
        <v>1</v>
      </c>
      <c r="F193" s="11">
        <f t="shared" si="5"/>
        <v>90000000</v>
      </c>
      <c r="G193" s="11" t="s">
        <v>1112</v>
      </c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91984347</v>
      </c>
      <c r="C202" s="11"/>
      <c r="D202" s="11"/>
      <c r="E202" s="11"/>
      <c r="F202" s="29">
        <f>SUM(F2:F200)</f>
        <v>18362846318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27530504.224887557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1101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1048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91257358</v>
      </c>
      <c r="G15" s="29">
        <f t="shared" si="0"/>
        <v>3295642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91984347</v>
      </c>
      <c r="M16" s="11" t="s">
        <v>756</v>
      </c>
      <c r="N16" s="29">
        <f>'مسکن مریم یاران'!B127</f>
        <v>49727461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53258739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-7100000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473000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7100000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952</v>
      </c>
      <c r="L23" s="43">
        <v>0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11" t="s">
        <v>1045</v>
      </c>
      <c r="L24" s="43">
        <v>0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11"/>
      <c r="L25" s="43"/>
      <c r="M25" s="11" t="s">
        <v>1046</v>
      </c>
      <c r="N25" s="29">
        <f>-L24</f>
        <v>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91257358</v>
      </c>
      <c r="M27" s="11"/>
      <c r="N27" s="29">
        <f>SUM(N16:N25)</f>
        <v>154266200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92557358</v>
      </c>
      <c r="M28" s="11"/>
      <c r="N28" s="29">
        <f>N16+N17+N22</f>
        <v>103966200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718</v>
      </c>
      <c r="L29" s="1">
        <f>L27+N7</f>
        <v>148257358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1076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1071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1077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2018-04-02T19:36:41Z</dcterms:modified>
</cp:coreProperties>
</file>