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AL240" i="18" l="1"/>
  <c r="AM240" i="18" s="1"/>
  <c r="P175" i="18"/>
  <c r="W253" i="18"/>
  <c r="AL239" i="18" l="1"/>
  <c r="F9" i="60"/>
  <c r="F10" i="60"/>
  <c r="F13" i="60"/>
  <c r="F14" i="60"/>
  <c r="F17" i="60"/>
  <c r="F18" i="60"/>
  <c r="D8" i="60"/>
  <c r="D9" i="60"/>
  <c r="D12" i="60"/>
  <c r="D13" i="60"/>
  <c r="D16" i="60"/>
  <c r="D17" i="60"/>
  <c r="C7" i="60"/>
  <c r="D7" i="60" s="1"/>
  <c r="J3" i="60"/>
  <c r="F8" i="60" s="1"/>
  <c r="D3" i="60"/>
  <c r="D4" i="60"/>
  <c r="D5" i="60"/>
  <c r="D6" i="60"/>
  <c r="D2" i="60"/>
  <c r="AL238" i="18" l="1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2" i="18"/>
  <c r="AM238" i="18" l="1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36" i="18" l="1"/>
  <c r="AM237" i="18"/>
  <c r="G139" i="18"/>
  <c r="AM236" i="18" l="1"/>
  <c r="AL235" i="18"/>
  <c r="D68" i="52"/>
  <c r="AL234" i="18" l="1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P105" i="52" s="1"/>
  <c r="O105" i="52"/>
  <c r="N106" i="52"/>
  <c r="O106" i="52"/>
  <c r="P106" i="52"/>
  <c r="N107" i="52"/>
  <c r="P107" i="52" s="1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AM234" i="18" l="1"/>
  <c r="AL233" i="18"/>
  <c r="P108" i="52"/>
  <c r="P99" i="52"/>
  <c r="P109" i="52"/>
  <c r="P104" i="52"/>
  <c r="P103" i="52"/>
  <c r="P102" i="52"/>
  <c r="P101" i="52"/>
  <c r="P100" i="52"/>
  <c r="AL232" i="18" l="1"/>
  <c r="AM233" i="18"/>
  <c r="R287" i="18"/>
  <c r="J90" i="52"/>
  <c r="J95" i="52"/>
  <c r="W25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32" i="18" l="1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49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7" i="18"/>
  <c r="G140" i="18" l="1"/>
  <c r="J140" i="18" s="1"/>
  <c r="J139" i="18"/>
  <c r="G138" i="18"/>
  <c r="J138" i="18" s="1"/>
  <c r="G137" i="18"/>
  <c r="J137" i="18" s="1"/>
  <c r="J141" i="18" l="1"/>
  <c r="R219" i="18"/>
  <c r="T271" i="18" s="1"/>
  <c r="W246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5" i="18"/>
  <c r="G32" i="57" l="1"/>
  <c r="H32" i="57"/>
  <c r="D32" i="57"/>
  <c r="I32" i="57" s="1"/>
  <c r="D345" i="20"/>
  <c r="U255" i="18"/>
  <c r="W244" i="18"/>
  <c r="W243" i="18"/>
  <c r="W179" i="18" l="1"/>
  <c r="W17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38" i="18"/>
  <c r="AL145" i="18" l="1"/>
  <c r="AM145" i="18" s="1"/>
  <c r="D340" i="20" l="1"/>
  <c r="P23" i="18"/>
  <c r="N23" i="18" s="1"/>
  <c r="N48" i="18"/>
  <c r="W237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5" i="18" l="1"/>
  <c r="W224" i="18"/>
  <c r="N30" i="52"/>
  <c r="N29" i="52"/>
  <c r="AD27" i="52"/>
  <c r="Z27" i="52"/>
  <c r="AE27" i="52"/>
  <c r="W223" i="18" l="1"/>
  <c r="W222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1" i="18"/>
  <c r="W220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7" i="18"/>
  <c r="W21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5" i="18"/>
  <c r="W21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3" i="18"/>
  <c r="M113" i="18" s="1"/>
  <c r="N57" i="18"/>
  <c r="K345" i="20" l="1"/>
  <c r="G344" i="20"/>
  <c r="J345" i="20"/>
  <c r="I345" i="20"/>
  <c r="N113" i="18"/>
  <c r="D292" i="20"/>
  <c r="C8" i="36"/>
  <c r="W201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59" i="18"/>
  <c r="AM120" i="18" l="1"/>
  <c r="AL119" i="18"/>
  <c r="AM119" i="18" l="1"/>
  <c r="AL118" i="18"/>
  <c r="T174" i="18"/>
  <c r="S60" i="18"/>
  <c r="S61" i="18" s="1"/>
  <c r="S62" i="18" s="1"/>
  <c r="R195" i="18"/>
  <c r="R193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45" i="18"/>
  <c r="AJ246" i="18" s="1"/>
  <c r="R191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AM241" i="18" s="1"/>
  <c r="AN241" i="18" s="1"/>
  <c r="AJ244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6" i="18" s="1"/>
  <c r="M109" i="18" l="1"/>
  <c r="N109" i="18" s="1"/>
  <c r="N120" i="18" s="1"/>
  <c r="AJ171" i="18"/>
  <c r="AJ172" i="18" s="1"/>
  <c r="R190" i="18"/>
  <c r="R200" i="18" s="1"/>
  <c r="T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1" i="18" l="1"/>
  <c r="S179" i="18"/>
  <c r="U271" i="18"/>
  <c r="G304" i="20"/>
  <c r="I305" i="20"/>
  <c r="K305" i="20"/>
  <c r="J305" i="20"/>
  <c r="S129" i="18"/>
  <c r="AL73" i="18"/>
  <c r="AM74" i="18"/>
  <c r="N90" i="18"/>
  <c r="V53" i="18" l="1"/>
  <c r="W53" i="18" s="1"/>
  <c r="V78" i="18"/>
  <c r="V52" i="18"/>
  <c r="X52" i="18" s="1"/>
  <c r="V77" i="18"/>
  <c r="V73" i="18"/>
  <c r="V76" i="18"/>
  <c r="V74" i="18"/>
  <c r="V75" i="18"/>
  <c r="U179" i="18"/>
  <c r="V179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1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8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7" i="18"/>
  <c r="S176" i="18"/>
  <c r="U176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36" i="18"/>
  <c r="L21" i="18" s="1"/>
  <c r="U177" i="18"/>
  <c r="V177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S154" i="18" s="1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X160" i="18"/>
  <c r="G29" i="14"/>
  <c r="E28" i="14"/>
  <c r="K265" i="20"/>
  <c r="G264" i="20"/>
  <c r="J265" i="20"/>
  <c r="I265" i="20"/>
  <c r="D259" i="15"/>
  <c r="AL33" i="18"/>
  <c r="AM34" i="18"/>
  <c r="V162" i="18" l="1"/>
  <c r="X162" i="18" s="1"/>
  <c r="S163" i="18"/>
  <c r="X161" i="18"/>
  <c r="W162" i="18"/>
  <c r="E27" i="14"/>
  <c r="G28" i="14"/>
  <c r="G263" i="20"/>
  <c r="K264" i="20"/>
  <c r="J264" i="20"/>
  <c r="I264" i="20"/>
  <c r="D258" i="15"/>
  <c r="F259" i="15"/>
  <c r="AL32" i="18"/>
  <c r="AM33" i="18"/>
  <c r="V163" i="18" l="1"/>
  <c r="S164" i="18"/>
  <c r="V164" i="18" s="1"/>
  <c r="W163" i="18"/>
  <c r="X163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W164" i="18" l="1"/>
  <c r="X164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V1641" i="41" s="1"/>
  <c r="X1641" i="41" s="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V1737" i="41" s="1"/>
  <c r="X1737" i="41" s="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1185" i="41"/>
  <c r="P1697" i="41"/>
  <c r="P201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19" i="41"/>
  <c r="N424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64" i="41"/>
  <c r="N1088" i="41"/>
  <c r="N1128" i="41"/>
  <c r="N1243" i="41"/>
  <c r="N1251" i="41"/>
  <c r="N2243" i="41"/>
  <c r="N2339" i="41"/>
  <c r="K2337" i="41"/>
  <c r="N10" i="41"/>
  <c r="N15" i="41"/>
  <c r="N31" i="41"/>
  <c r="N66" i="41"/>
  <c r="N95" i="41"/>
  <c r="N103" i="41"/>
  <c r="N104" i="41"/>
  <c r="N143" i="41"/>
  <c r="N151" i="41"/>
  <c r="N154" i="41"/>
  <c r="N175" i="41"/>
  <c r="N191" i="41"/>
  <c r="N199" i="41"/>
  <c r="N210" i="41"/>
  <c r="N215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23" i="41"/>
  <c r="N1231" i="41"/>
  <c r="N124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6" i="41"/>
  <c r="N2271" i="41"/>
  <c r="N2288" i="41"/>
  <c r="N2295" i="41"/>
  <c r="N2304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 s="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 s="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2082" i="41" l="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<sst xmlns="http://schemas.openxmlformats.org/spreadsheetml/2006/main" count="11744" uniqueCount="5059">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</sst>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5036</v>
      </c>
      <c r="B1" s="99" t="s">
        <v>5037</v>
      </c>
      <c r="C1" s="99" t="s">
        <v>5038</v>
      </c>
      <c r="D1" s="99" t="s">
        <v>5039</v>
      </c>
      <c r="E1" s="99" t="s">
        <v>5049</v>
      </c>
      <c r="F1" s="99" t="s">
        <v>5048</v>
      </c>
      <c r="G1" s="99"/>
      <c r="I1" t="s">
        <v>5041</v>
      </c>
      <c r="J1" t="s">
        <v>5045</v>
      </c>
      <c r="K1" t="s">
        <v>5046</v>
      </c>
    </row>
    <row r="2" spans="1:11">
      <c r="A2" s="99" t="s">
        <v>5040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5042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5043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5044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5040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5047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5044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5050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5051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5052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5053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5054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/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5017</v>
      </c>
      <c r="E1" t="s">
        <v>5018</v>
      </c>
      <c r="F1" t="s">
        <v>8</v>
      </c>
    </row>
    <row r="2" spans="1:6">
      <c r="A2" t="s">
        <v>5021</v>
      </c>
      <c r="B2">
        <v>237</v>
      </c>
      <c r="C2">
        <v>281</v>
      </c>
      <c r="D2">
        <f>B2/C2</f>
        <v>0.84341637010676151</v>
      </c>
      <c r="E2" t="s">
        <v>5022</v>
      </c>
      <c r="F2" t="s">
        <v>5023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5022</v>
      </c>
      <c r="F3" s="96" t="s">
        <v>5023</v>
      </c>
    </row>
    <row r="4" spans="1:6">
      <c r="A4" t="s">
        <v>5024</v>
      </c>
      <c r="B4">
        <v>195</v>
      </c>
      <c r="C4">
        <v>73</v>
      </c>
      <c r="D4" s="96">
        <f t="shared" si="0"/>
        <v>2.6712328767123288</v>
      </c>
      <c r="E4" t="s">
        <v>5025</v>
      </c>
      <c r="F4" t="s">
        <v>5026</v>
      </c>
    </row>
    <row r="5" spans="1:6">
      <c r="A5" t="s">
        <v>5027</v>
      </c>
      <c r="B5">
        <v>1</v>
      </c>
      <c r="C5">
        <v>1</v>
      </c>
      <c r="D5" s="96">
        <f t="shared" si="0"/>
        <v>1</v>
      </c>
      <c r="E5" t="s">
        <v>5025</v>
      </c>
      <c r="F5" t="s">
        <v>5028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5023</v>
      </c>
    </row>
    <row r="7" spans="1:6">
      <c r="A7" t="s">
        <v>5029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5030</v>
      </c>
      <c r="B8">
        <v>335</v>
      </c>
      <c r="C8">
        <v>141</v>
      </c>
      <c r="D8" s="96">
        <f t="shared" si="0"/>
        <v>2.375886524822695</v>
      </c>
      <c r="F8" s="96" t="s">
        <v>5028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5031</v>
      </c>
    </row>
    <row r="10" spans="1:6">
      <c r="A10" t="s">
        <v>5032</v>
      </c>
      <c r="B10">
        <v>187</v>
      </c>
      <c r="C10">
        <v>208</v>
      </c>
      <c r="D10" s="96">
        <f t="shared" si="0"/>
        <v>0.89903846153846156</v>
      </c>
      <c r="F10" t="s">
        <v>5022</v>
      </c>
    </row>
    <row r="11" spans="1:6">
      <c r="A11" t="s">
        <v>5033</v>
      </c>
      <c r="B11">
        <v>412</v>
      </c>
      <c r="C11">
        <v>183</v>
      </c>
      <c r="D11" s="96">
        <f t="shared" si="0"/>
        <v>2.2513661202185791</v>
      </c>
      <c r="F11" s="96" t="s">
        <v>5028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5016</v>
      </c>
      <c r="B21">
        <v>113</v>
      </c>
      <c r="C21">
        <v>215</v>
      </c>
      <c r="D21" s="96">
        <f t="shared" si="0"/>
        <v>0.52558139534883719</v>
      </c>
      <c r="E21" t="s">
        <v>5019</v>
      </c>
      <c r="F21" t="s">
        <v>5020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4995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5055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3186124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62" activePane="bottomLeft" state="frozen"/>
      <selection pane="bottomLeft" activeCell="F276" sqref="F276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1058</v>
      </c>
      <c r="E2" s="11">
        <f>IF(B2&gt;0,1,0)</f>
        <v>1</v>
      </c>
      <c r="F2" s="11">
        <f>B2*(D2-E2)</f>
        <v>102211900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1056</v>
      </c>
      <c r="E3" s="11">
        <f t="shared" ref="E3:E66" si="1">IF(B3&gt;0,1,0)</f>
        <v>1</v>
      </c>
      <c r="F3" s="11">
        <f t="shared" ref="F3:F66" si="2">B3*(D3-E3)</f>
        <v>3165000000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1053</v>
      </c>
      <c r="E4" s="11">
        <f t="shared" si="1"/>
        <v>0</v>
      </c>
      <c r="F4" s="11">
        <f t="shared" si="2"/>
        <v>-210600000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1051</v>
      </c>
      <c r="E5" s="11">
        <f t="shared" si="1"/>
        <v>0</v>
      </c>
      <c r="F5" s="11">
        <f t="shared" si="2"/>
        <v>-105100000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1050</v>
      </c>
      <c r="E6" s="11">
        <f t="shared" si="1"/>
        <v>0</v>
      </c>
      <c r="F6" s="11">
        <f t="shared" si="2"/>
        <v>-57750000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1049</v>
      </c>
      <c r="E7" s="11">
        <f t="shared" si="1"/>
        <v>0</v>
      </c>
      <c r="F7" s="11">
        <f t="shared" si="2"/>
        <v>-209800000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1045</v>
      </c>
      <c r="E8" s="11">
        <f t="shared" si="1"/>
        <v>0</v>
      </c>
      <c r="F8" s="11">
        <f t="shared" si="2"/>
        <v>-209000000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1035</v>
      </c>
      <c r="E9" s="11">
        <f t="shared" si="1"/>
        <v>0</v>
      </c>
      <c r="F9" s="11">
        <f t="shared" si="2"/>
        <v>-983767500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1034</v>
      </c>
      <c r="E10" s="11">
        <f t="shared" si="1"/>
        <v>1</v>
      </c>
      <c r="F10" s="11">
        <f t="shared" si="2"/>
        <v>2066000000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1032</v>
      </c>
      <c r="E11" s="11">
        <f t="shared" si="1"/>
        <v>0</v>
      </c>
      <c r="F11" s="11">
        <f t="shared" si="2"/>
        <v>-1099080000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1029</v>
      </c>
      <c r="E12" s="11">
        <f t="shared" si="1"/>
        <v>0</v>
      </c>
      <c r="F12" s="11">
        <f t="shared" si="2"/>
        <v>-46305000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1028</v>
      </c>
      <c r="E13" s="11">
        <f t="shared" si="1"/>
        <v>0</v>
      </c>
      <c r="F13" s="11">
        <f t="shared" si="2"/>
        <v>-2056719600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1024</v>
      </c>
      <c r="E14" s="11">
        <f t="shared" si="1"/>
        <v>0</v>
      </c>
      <c r="F14" s="11">
        <f t="shared" si="2"/>
        <v>-204800000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1022</v>
      </c>
      <c r="E15" s="11">
        <f t="shared" si="1"/>
        <v>1</v>
      </c>
      <c r="F15" s="11">
        <f t="shared" si="2"/>
        <v>2042000000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1022</v>
      </c>
      <c r="E16" s="11">
        <f t="shared" si="1"/>
        <v>1</v>
      </c>
      <c r="F16" s="11">
        <f t="shared" si="2"/>
        <v>2042000000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1022</v>
      </c>
      <c r="E17" s="11">
        <f t="shared" si="1"/>
        <v>1</v>
      </c>
      <c r="F17" s="11">
        <f t="shared" si="2"/>
        <v>1225200000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1022</v>
      </c>
      <c r="E18" s="11">
        <f t="shared" si="1"/>
        <v>1</v>
      </c>
      <c r="F18" s="11">
        <f t="shared" si="2"/>
        <v>1021000000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1021</v>
      </c>
      <c r="E19" s="11">
        <f t="shared" si="1"/>
        <v>1</v>
      </c>
      <c r="F19" s="11">
        <f t="shared" si="2"/>
        <v>3060000000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1021</v>
      </c>
      <c r="E20" s="11">
        <f t="shared" si="1"/>
        <v>0</v>
      </c>
      <c r="F20" s="11">
        <f t="shared" si="2"/>
        <v>-441786700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1021</v>
      </c>
      <c r="E21" s="11">
        <f t="shared" si="1"/>
        <v>0</v>
      </c>
      <c r="F21" s="11">
        <f t="shared" si="2"/>
        <v>-441786700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1021</v>
      </c>
      <c r="E22" s="11">
        <f t="shared" si="1"/>
        <v>0</v>
      </c>
      <c r="F22" s="11">
        <f t="shared" si="2"/>
        <v>-441786700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1021</v>
      </c>
      <c r="E23" s="11">
        <f t="shared" si="1"/>
        <v>0</v>
      </c>
      <c r="F23" s="11">
        <f t="shared" si="2"/>
        <v>-441786700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1021</v>
      </c>
      <c r="E24" s="11">
        <f t="shared" si="1"/>
        <v>0</v>
      </c>
      <c r="F24" s="11">
        <f t="shared" si="2"/>
        <v>-441786700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1021</v>
      </c>
      <c r="E25" s="11">
        <f t="shared" si="1"/>
        <v>0</v>
      </c>
      <c r="F25" s="11">
        <f t="shared" si="2"/>
        <v>-204200000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1020</v>
      </c>
      <c r="E26" s="11">
        <f t="shared" si="1"/>
        <v>1</v>
      </c>
      <c r="F26" s="11">
        <f t="shared" si="2"/>
        <v>3057000000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1018</v>
      </c>
      <c r="E27" s="11">
        <f t="shared" si="1"/>
        <v>0</v>
      </c>
      <c r="F27" s="11">
        <f t="shared" si="2"/>
        <v>-203600000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1017</v>
      </c>
      <c r="E28" s="11">
        <f t="shared" si="1"/>
        <v>1</v>
      </c>
      <c r="F28" s="11">
        <f t="shared" si="2"/>
        <v>2032000000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1016</v>
      </c>
      <c r="E29" s="11">
        <f t="shared" si="1"/>
        <v>0</v>
      </c>
      <c r="F29" s="11">
        <f t="shared" si="2"/>
        <v>-7112812800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1015</v>
      </c>
      <c r="E30" s="11">
        <f t="shared" si="1"/>
        <v>0</v>
      </c>
      <c r="F30" s="11">
        <f t="shared" si="2"/>
        <v>-3045913500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1014</v>
      </c>
      <c r="E31" s="11">
        <f t="shared" si="1"/>
        <v>0</v>
      </c>
      <c r="F31" s="11">
        <f t="shared" si="2"/>
        <v>-1719642600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1011</v>
      </c>
      <c r="E32" s="11">
        <f t="shared" si="1"/>
        <v>1</v>
      </c>
      <c r="F32" s="11">
        <f t="shared" si="2"/>
        <v>1004243000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1005</v>
      </c>
      <c r="E33" s="11">
        <f t="shared" si="1"/>
        <v>1</v>
      </c>
      <c r="F33" s="11">
        <f t="shared" si="2"/>
        <v>35231364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1004</v>
      </c>
      <c r="E34" s="11">
        <f t="shared" si="1"/>
        <v>0</v>
      </c>
      <c r="F34" s="11">
        <f t="shared" si="2"/>
        <v>-853400000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996</v>
      </c>
      <c r="E35" s="11">
        <f t="shared" si="1"/>
        <v>0</v>
      </c>
      <c r="F35" s="11">
        <f t="shared" si="2"/>
        <v>-189738000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995</v>
      </c>
      <c r="E36" s="11">
        <f t="shared" si="1"/>
        <v>1</v>
      </c>
      <c r="F36" s="11">
        <f t="shared" si="2"/>
        <v>198800000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995</v>
      </c>
      <c r="E37" s="11">
        <f t="shared" si="1"/>
        <v>0</v>
      </c>
      <c r="F37" s="11">
        <f t="shared" si="2"/>
        <v>-199000000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973</v>
      </c>
      <c r="E38" s="11">
        <f t="shared" si="1"/>
        <v>1</v>
      </c>
      <c r="F38" s="11">
        <f t="shared" si="2"/>
        <v>292383432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972</v>
      </c>
      <c r="E39" s="11">
        <f t="shared" si="1"/>
        <v>0</v>
      </c>
      <c r="F39" s="11">
        <f t="shared" si="2"/>
        <v>-92340000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972</v>
      </c>
      <c r="E40" s="11">
        <f t="shared" si="1"/>
        <v>0</v>
      </c>
      <c r="F40" s="11">
        <f t="shared" si="2"/>
        <v>-85636116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967</v>
      </c>
      <c r="E41" s="11">
        <f t="shared" si="1"/>
        <v>0</v>
      </c>
      <c r="F41" s="11">
        <f t="shared" si="2"/>
        <v>-116040000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945</v>
      </c>
      <c r="E42" s="11">
        <f t="shared" si="1"/>
        <v>1</v>
      </c>
      <c r="F42" s="11">
        <f t="shared" si="2"/>
        <v>944192576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941</v>
      </c>
      <c r="E43" s="11">
        <f t="shared" si="1"/>
        <v>0</v>
      </c>
      <c r="F43" s="11">
        <f t="shared" si="2"/>
        <v>-75280000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937</v>
      </c>
      <c r="E44" s="11">
        <f t="shared" si="1"/>
        <v>0</v>
      </c>
      <c r="F44" s="11">
        <f t="shared" si="2"/>
        <v>-197734173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936</v>
      </c>
      <c r="E45" s="11">
        <f t="shared" si="1"/>
        <v>0</v>
      </c>
      <c r="F45" s="11">
        <f t="shared" si="2"/>
        <v>-187200000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935</v>
      </c>
      <c r="E46" s="11">
        <f t="shared" si="1"/>
        <v>0</v>
      </c>
      <c r="F46" s="11">
        <f t="shared" si="2"/>
        <v>-88825000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933</v>
      </c>
      <c r="E47" s="11">
        <f t="shared" si="1"/>
        <v>0</v>
      </c>
      <c r="F47" s="11">
        <f t="shared" si="2"/>
        <v>-41985000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933</v>
      </c>
      <c r="E48" s="11">
        <f t="shared" si="1"/>
        <v>0</v>
      </c>
      <c r="F48" s="11">
        <f t="shared" si="2"/>
        <v>-59879940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930</v>
      </c>
      <c r="E49" s="11">
        <f t="shared" si="1"/>
        <v>0</v>
      </c>
      <c r="F49" s="11">
        <f t="shared" si="2"/>
        <v>-25560120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929</v>
      </c>
      <c r="E50" s="11">
        <f t="shared" si="1"/>
        <v>0</v>
      </c>
      <c r="F50" s="11">
        <f t="shared" si="2"/>
        <v>-130989000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929</v>
      </c>
      <c r="E51" s="11">
        <f t="shared" si="1"/>
        <v>0</v>
      </c>
      <c r="F51" s="11">
        <f t="shared" si="2"/>
        <v>-24847034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928</v>
      </c>
      <c r="E52" s="11">
        <f t="shared" si="1"/>
        <v>0</v>
      </c>
      <c r="F52" s="11">
        <f t="shared" si="2"/>
        <v>-49462400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927</v>
      </c>
      <c r="E53" s="11">
        <f t="shared" si="1"/>
        <v>1</v>
      </c>
      <c r="F53" s="11">
        <f t="shared" si="2"/>
        <v>926000000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921</v>
      </c>
      <c r="E54" s="11">
        <f t="shared" si="1"/>
        <v>0</v>
      </c>
      <c r="F54" s="11">
        <f t="shared" si="2"/>
        <v>-19341000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920</v>
      </c>
      <c r="E55" s="11">
        <f t="shared" si="1"/>
        <v>0</v>
      </c>
      <c r="F55" s="11">
        <f t="shared" si="2"/>
        <v>-902060000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920</v>
      </c>
      <c r="E56" s="11">
        <f t="shared" si="1"/>
        <v>0</v>
      </c>
      <c r="F56" s="11">
        <f t="shared" si="2"/>
        <v>-41400000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907</v>
      </c>
      <c r="E57" s="11">
        <f t="shared" si="1"/>
        <v>1</v>
      </c>
      <c r="F57" s="11">
        <f t="shared" si="2"/>
        <v>2722701234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907</v>
      </c>
      <c r="E58" s="11">
        <f t="shared" si="1"/>
        <v>1</v>
      </c>
      <c r="F58" s="11">
        <f t="shared" si="2"/>
        <v>1812000000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906</v>
      </c>
      <c r="E59" s="11">
        <f t="shared" si="1"/>
        <v>1</v>
      </c>
      <c r="F59" s="11">
        <f t="shared" si="2"/>
        <v>1810000000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906</v>
      </c>
      <c r="E60" s="11">
        <f t="shared" si="1"/>
        <v>0</v>
      </c>
      <c r="F60" s="11">
        <f t="shared" si="2"/>
        <v>-6343359000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882</v>
      </c>
      <c r="E61" s="11">
        <f t="shared" si="1"/>
        <v>1</v>
      </c>
      <c r="F61" s="11">
        <f t="shared" si="2"/>
        <v>2643000000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881</v>
      </c>
      <c r="E62" s="11">
        <f t="shared" si="1"/>
        <v>0</v>
      </c>
      <c r="F62" s="11">
        <f t="shared" si="2"/>
        <v>-23883029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881</v>
      </c>
      <c r="E63" s="11">
        <f t="shared" si="1"/>
        <v>0</v>
      </c>
      <c r="F63" s="11">
        <f t="shared" si="2"/>
        <v>-29063309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881</v>
      </c>
      <c r="E64" s="11">
        <f t="shared" si="1"/>
        <v>1</v>
      </c>
      <c r="F64" s="11">
        <f t="shared" si="2"/>
        <v>2640000000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881</v>
      </c>
      <c r="E65" s="11">
        <f t="shared" si="1"/>
        <v>1</v>
      </c>
      <c r="F65" s="11">
        <f t="shared" si="2"/>
        <v>2613600000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881</v>
      </c>
      <c r="E66" s="11">
        <f t="shared" si="1"/>
        <v>1</v>
      </c>
      <c r="F66" s="11">
        <f t="shared" si="2"/>
        <v>880000000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881</v>
      </c>
      <c r="E67" s="11">
        <f t="shared" ref="E67:E130" si="4">IF(B67&gt;0,1,0)</f>
        <v>1</v>
      </c>
      <c r="F67" s="11">
        <f t="shared" ref="F67:F248" si="5">B67*(D67-E67)</f>
        <v>26400000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880</v>
      </c>
      <c r="E68" s="11">
        <f t="shared" si="4"/>
        <v>1</v>
      </c>
      <c r="F68" s="11">
        <f t="shared" si="5"/>
        <v>26370000000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879</v>
      </c>
      <c r="E69" s="11">
        <f t="shared" si="4"/>
        <v>0</v>
      </c>
      <c r="F69" s="11">
        <f t="shared" si="5"/>
        <v>-175800000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879</v>
      </c>
      <c r="E70" s="11">
        <f t="shared" si="4"/>
        <v>1</v>
      </c>
      <c r="F70" s="11">
        <f t="shared" si="5"/>
        <v>1229200000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879</v>
      </c>
      <c r="E71" s="11">
        <f t="shared" si="4"/>
        <v>1</v>
      </c>
      <c r="F71" s="11">
        <f t="shared" si="5"/>
        <v>2282800000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879</v>
      </c>
      <c r="E72" s="11">
        <f t="shared" si="4"/>
        <v>0</v>
      </c>
      <c r="F72" s="11">
        <f t="shared" si="5"/>
        <v>-879000000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877</v>
      </c>
      <c r="E73" s="11">
        <f t="shared" si="4"/>
        <v>1</v>
      </c>
      <c r="F73" s="11">
        <f t="shared" si="5"/>
        <v>13140000000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872</v>
      </c>
      <c r="E74" s="11">
        <f t="shared" si="4"/>
        <v>0</v>
      </c>
      <c r="F74" s="11">
        <f t="shared" si="5"/>
        <v>-13083662400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870</v>
      </c>
      <c r="E75" s="11">
        <f t="shared" si="4"/>
        <v>0</v>
      </c>
      <c r="F75" s="11">
        <f t="shared" si="5"/>
        <v>-2610000000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870</v>
      </c>
      <c r="E76" s="11">
        <f t="shared" si="4"/>
        <v>0</v>
      </c>
      <c r="F76" s="11">
        <f t="shared" si="5"/>
        <v>-174000000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870</v>
      </c>
      <c r="E77" s="11">
        <f t="shared" si="4"/>
        <v>0</v>
      </c>
      <c r="F77" s="11">
        <f t="shared" si="5"/>
        <v>-10442610000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866</v>
      </c>
      <c r="E78" s="11">
        <f t="shared" si="4"/>
        <v>0</v>
      </c>
      <c r="F78" s="11">
        <f t="shared" si="5"/>
        <v>-2598779400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861</v>
      </c>
      <c r="E79" s="11">
        <f t="shared" si="4"/>
        <v>1</v>
      </c>
      <c r="F79" s="11">
        <f t="shared" si="5"/>
        <v>19780000000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856</v>
      </c>
      <c r="E80" s="11">
        <f t="shared" si="4"/>
        <v>0</v>
      </c>
      <c r="F80" s="11">
        <f t="shared" si="5"/>
        <v>-514028000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856</v>
      </c>
      <c r="E81" s="11">
        <f t="shared" si="4"/>
        <v>0</v>
      </c>
      <c r="F81" s="11">
        <f t="shared" si="5"/>
        <v>-171200000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855</v>
      </c>
      <c r="E82" s="11">
        <f t="shared" si="4"/>
        <v>1</v>
      </c>
      <c r="F82" s="11">
        <f t="shared" si="5"/>
        <v>241870734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855</v>
      </c>
      <c r="E83" s="11">
        <f t="shared" si="4"/>
        <v>0</v>
      </c>
      <c r="F83" s="11">
        <f t="shared" si="5"/>
        <v>-171000000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853</v>
      </c>
      <c r="E84" s="11">
        <f t="shared" si="4"/>
        <v>1</v>
      </c>
      <c r="F84" s="11">
        <f t="shared" si="5"/>
        <v>1704000000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850</v>
      </c>
      <c r="E85" s="11">
        <f t="shared" si="4"/>
        <v>0</v>
      </c>
      <c r="F85" s="11">
        <f t="shared" si="5"/>
        <v>-170000000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844</v>
      </c>
      <c r="E86" s="11">
        <f t="shared" si="4"/>
        <v>0</v>
      </c>
      <c r="F86" s="11">
        <f t="shared" si="5"/>
        <v>-168800000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842</v>
      </c>
      <c r="E87" s="11">
        <f t="shared" si="4"/>
        <v>0</v>
      </c>
      <c r="F87" s="11">
        <f t="shared" si="5"/>
        <v>-1115650000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827</v>
      </c>
      <c r="E88" s="11">
        <f t="shared" si="4"/>
        <v>0</v>
      </c>
      <c r="F88" s="11">
        <f t="shared" si="5"/>
        <v>-413500000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827</v>
      </c>
      <c r="E89" s="11">
        <f t="shared" si="4"/>
        <v>0</v>
      </c>
      <c r="F89" s="11">
        <f t="shared" si="5"/>
        <v>-99240000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825</v>
      </c>
      <c r="E90" s="11">
        <f t="shared" si="4"/>
        <v>1</v>
      </c>
      <c r="F90" s="11">
        <f t="shared" si="5"/>
        <v>352840920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822</v>
      </c>
      <c r="E91" s="11">
        <f t="shared" si="4"/>
        <v>0</v>
      </c>
      <c r="F91" s="11">
        <f t="shared" si="5"/>
        <v>-2467644000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820</v>
      </c>
      <c r="E92" s="11">
        <f t="shared" si="4"/>
        <v>0</v>
      </c>
      <c r="F92" s="11">
        <f t="shared" si="5"/>
        <v>-168100000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820</v>
      </c>
      <c r="E93" s="11">
        <f t="shared" si="4"/>
        <v>0</v>
      </c>
      <c r="F93" s="11">
        <f t="shared" si="5"/>
        <v>-287410000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809</v>
      </c>
      <c r="E94" s="11">
        <f t="shared" si="4"/>
        <v>1</v>
      </c>
      <c r="F94" s="11">
        <f t="shared" si="5"/>
        <v>808000000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804</v>
      </c>
      <c r="E95" s="11">
        <f t="shared" si="4"/>
        <v>1</v>
      </c>
      <c r="F95" s="11">
        <f t="shared" si="5"/>
        <v>7227000000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802</v>
      </c>
      <c r="E96" s="11">
        <f t="shared" si="4"/>
        <v>0</v>
      </c>
      <c r="F96" s="11">
        <f t="shared" si="5"/>
        <v>-20852000000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802</v>
      </c>
      <c r="E97" s="11">
        <f t="shared" si="4"/>
        <v>0</v>
      </c>
      <c r="F97" s="11">
        <f t="shared" si="5"/>
        <v>-20852000000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802</v>
      </c>
      <c r="E98" s="11">
        <f t="shared" si="4"/>
        <v>1</v>
      </c>
      <c r="F98" s="11">
        <f t="shared" si="5"/>
        <v>20826000000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802</v>
      </c>
      <c r="E99" s="11">
        <f t="shared" si="4"/>
        <v>0</v>
      </c>
      <c r="F99" s="11">
        <f t="shared" si="5"/>
        <v>-160400000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800</v>
      </c>
      <c r="E100" s="11">
        <f t="shared" si="4"/>
        <v>1</v>
      </c>
      <c r="F100" s="11">
        <f t="shared" si="5"/>
        <v>23330800000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795</v>
      </c>
      <c r="E101" s="11">
        <f t="shared" si="4"/>
        <v>1</v>
      </c>
      <c r="F101" s="11">
        <f t="shared" si="5"/>
        <v>317556330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794</v>
      </c>
      <c r="E102" s="11">
        <f t="shared" si="4"/>
        <v>1</v>
      </c>
      <c r="F102" s="11">
        <f t="shared" si="5"/>
        <v>1586000000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793</v>
      </c>
      <c r="E103" s="11">
        <f t="shared" si="4"/>
        <v>1</v>
      </c>
      <c r="F103" s="11">
        <f t="shared" si="5"/>
        <v>5940000000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793</v>
      </c>
      <c r="E104" s="11">
        <f t="shared" si="4"/>
        <v>0</v>
      </c>
      <c r="F104" s="11">
        <f t="shared" si="5"/>
        <v>-52338000000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793</v>
      </c>
      <c r="E105" s="11">
        <f t="shared" si="4"/>
        <v>0</v>
      </c>
      <c r="F105" s="11">
        <f t="shared" si="5"/>
        <v>-114985000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791</v>
      </c>
      <c r="E106" s="11">
        <f t="shared" si="4"/>
        <v>1</v>
      </c>
      <c r="F106" s="11">
        <f t="shared" si="5"/>
        <v>4740000000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789</v>
      </c>
      <c r="E107" s="11">
        <f t="shared" si="4"/>
        <v>0</v>
      </c>
      <c r="F107" s="11">
        <f t="shared" si="5"/>
        <v>-4738655100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786</v>
      </c>
      <c r="E108" s="11">
        <f t="shared" si="4"/>
        <v>1</v>
      </c>
      <c r="F108" s="11">
        <f t="shared" si="5"/>
        <v>4710000000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774</v>
      </c>
      <c r="E109" s="11">
        <f t="shared" si="4"/>
        <v>0</v>
      </c>
      <c r="F109" s="11">
        <f t="shared" si="5"/>
        <v>-92880000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773</v>
      </c>
      <c r="E110" s="11">
        <f t="shared" si="4"/>
        <v>1</v>
      </c>
      <c r="F110" s="11">
        <f t="shared" si="5"/>
        <v>3088000000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772</v>
      </c>
      <c r="E111" s="11">
        <f t="shared" si="4"/>
        <v>1</v>
      </c>
      <c r="F111" s="11">
        <f t="shared" si="5"/>
        <v>2158800000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768</v>
      </c>
      <c r="E112" s="11">
        <f t="shared" si="4"/>
        <v>0</v>
      </c>
      <c r="F112" s="11">
        <f t="shared" si="5"/>
        <v>-153600000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767</v>
      </c>
      <c r="E113" s="11">
        <f t="shared" si="4"/>
        <v>1</v>
      </c>
      <c r="F113" s="11">
        <f t="shared" si="5"/>
        <v>55389460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750</v>
      </c>
      <c r="E114" s="11">
        <f t="shared" si="4"/>
        <v>0</v>
      </c>
      <c r="F114" s="11">
        <f t="shared" si="5"/>
        <v>-150000000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749</v>
      </c>
      <c r="E115" s="11">
        <f t="shared" si="4"/>
        <v>0</v>
      </c>
      <c r="F115" s="23">
        <f t="shared" si="5"/>
        <v>-8239000000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749</v>
      </c>
      <c r="E116" s="11">
        <f t="shared" si="4"/>
        <v>0</v>
      </c>
      <c r="F116" s="11">
        <f t="shared" si="5"/>
        <v>-149800000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747</v>
      </c>
      <c r="E117" s="11">
        <f t="shared" si="4"/>
        <v>0</v>
      </c>
      <c r="F117" s="11">
        <f t="shared" si="5"/>
        <v>-336523500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747</v>
      </c>
      <c r="E118" s="11">
        <f t="shared" si="4"/>
        <v>0</v>
      </c>
      <c r="F118" s="11">
        <f t="shared" si="5"/>
        <v>-149400000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741</v>
      </c>
      <c r="E119" s="11">
        <f t="shared" si="4"/>
        <v>0</v>
      </c>
      <c r="F119" s="11">
        <f t="shared" si="5"/>
        <v>-114521550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741</v>
      </c>
      <c r="E120" s="11">
        <f t="shared" si="4"/>
        <v>0</v>
      </c>
      <c r="F120" s="11">
        <f t="shared" si="5"/>
        <v>-237120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740</v>
      </c>
      <c r="E121" s="11">
        <f t="shared" si="4"/>
        <v>0</v>
      </c>
      <c r="F121" s="11">
        <f t="shared" si="5"/>
        <v>-319680000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734</v>
      </c>
      <c r="E122" s="11">
        <f t="shared" si="4"/>
        <v>1</v>
      </c>
      <c r="F122" s="11">
        <f t="shared" si="5"/>
        <v>54273519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713</v>
      </c>
      <c r="E123" s="11">
        <f t="shared" si="4"/>
        <v>0</v>
      </c>
      <c r="F123" s="11">
        <f t="shared" si="5"/>
        <v>-37076000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672</v>
      </c>
      <c r="E124" s="11">
        <f t="shared" si="4"/>
        <v>1</v>
      </c>
      <c r="F124" s="11">
        <f t="shared" si="5"/>
        <v>796477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671</v>
      </c>
      <c r="E125" s="11">
        <f t="shared" si="4"/>
        <v>1</v>
      </c>
      <c r="F125" s="11">
        <f t="shared" si="5"/>
        <v>1608000000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669</v>
      </c>
      <c r="E126" s="11">
        <f t="shared" si="4"/>
        <v>1</v>
      </c>
      <c r="F126" s="11">
        <f t="shared" si="5"/>
        <v>896990400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669</v>
      </c>
      <c r="E127" s="11">
        <f t="shared" si="4"/>
        <v>1</v>
      </c>
      <c r="F127" s="11">
        <f t="shared" si="5"/>
        <v>896990400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657</v>
      </c>
      <c r="E128" s="11">
        <f t="shared" si="4"/>
        <v>0</v>
      </c>
      <c r="F128" s="11">
        <f t="shared" si="5"/>
        <v>-131400000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655</v>
      </c>
      <c r="E129" s="11">
        <f t="shared" si="4"/>
        <v>0</v>
      </c>
      <c r="F129" s="11">
        <f>B129*(D129-E129)</f>
        <v>-10229790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654</v>
      </c>
      <c r="E130" s="11">
        <f t="shared" si="4"/>
        <v>0</v>
      </c>
      <c r="F130" s="11">
        <f t="shared" si="5"/>
        <v>-130800000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653</v>
      </c>
      <c r="E131" s="11">
        <f t="shared" ref="E131:E248" si="7">IF(B131&gt;0,1,0)</f>
        <v>0</v>
      </c>
      <c r="F131" s="11">
        <f t="shared" si="5"/>
        <v>-130600000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652</v>
      </c>
      <c r="E132" s="11">
        <f t="shared" si="7"/>
        <v>0</v>
      </c>
      <c r="F132" s="11">
        <f t="shared" si="5"/>
        <v>-254280000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652</v>
      </c>
      <c r="E133" s="11">
        <f t="shared" si="7"/>
        <v>0</v>
      </c>
      <c r="F133" s="11">
        <f t="shared" si="5"/>
        <v>-15974000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651</v>
      </c>
      <c r="E134" s="11">
        <f t="shared" si="7"/>
        <v>0</v>
      </c>
      <c r="F134" s="11">
        <f t="shared" si="5"/>
        <v>-61845000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647</v>
      </c>
      <c r="E135" s="11">
        <f t="shared" si="7"/>
        <v>0</v>
      </c>
      <c r="F135" s="11">
        <f t="shared" si="5"/>
        <v>-129400000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645</v>
      </c>
      <c r="E136" s="11">
        <f t="shared" si="7"/>
        <v>1</v>
      </c>
      <c r="F136" s="11">
        <f t="shared" si="5"/>
        <v>32200000000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644</v>
      </c>
      <c r="E137" s="11">
        <f t="shared" si="7"/>
        <v>1</v>
      </c>
      <c r="F137" s="11">
        <f t="shared" si="5"/>
        <v>7716000000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642</v>
      </c>
      <c r="E138" s="11">
        <f t="shared" si="7"/>
        <v>1</v>
      </c>
      <c r="F138" s="11">
        <f t="shared" si="5"/>
        <v>1282000000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641</v>
      </c>
      <c r="E139" s="11">
        <f t="shared" si="7"/>
        <v>1</v>
      </c>
      <c r="F139" s="11">
        <f t="shared" si="5"/>
        <v>56024320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628</v>
      </c>
      <c r="E140" s="11">
        <f t="shared" si="7"/>
        <v>0</v>
      </c>
      <c r="F140" s="11">
        <f t="shared" si="5"/>
        <v>-1884565200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627</v>
      </c>
      <c r="E141" s="11">
        <f t="shared" si="7"/>
        <v>0</v>
      </c>
      <c r="F141" s="11">
        <f t="shared" si="5"/>
        <v>-1881564300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610</v>
      </c>
      <c r="E142" s="11">
        <f t="shared" si="7"/>
        <v>1</v>
      </c>
      <c r="F142" s="11">
        <f t="shared" si="5"/>
        <v>366633225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610</v>
      </c>
      <c r="E143" s="11">
        <f t="shared" si="7"/>
        <v>0</v>
      </c>
      <c r="F143" s="11">
        <f t="shared" si="5"/>
        <v>-28060000000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579</v>
      </c>
      <c r="E144" s="11">
        <f t="shared" si="7"/>
        <v>1</v>
      </c>
      <c r="F144" s="11">
        <f t="shared" si="5"/>
        <v>89073846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578</v>
      </c>
      <c r="E145" s="11">
        <f t="shared" si="7"/>
        <v>1</v>
      </c>
      <c r="F145" s="11">
        <f t="shared" si="5"/>
        <v>1731000000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575</v>
      </c>
      <c r="E146" s="11">
        <f t="shared" si="7"/>
        <v>0</v>
      </c>
      <c r="F146" s="11">
        <f t="shared" si="5"/>
        <v>-115000000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570</v>
      </c>
      <c r="E147" s="11">
        <f t="shared" si="7"/>
        <v>0</v>
      </c>
      <c r="F147" s="11">
        <f t="shared" si="5"/>
        <v>-114000000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569</v>
      </c>
      <c r="E148" s="11">
        <f t="shared" si="7"/>
        <v>0</v>
      </c>
      <c r="F148" s="11">
        <f t="shared" si="5"/>
        <v>-113800000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565</v>
      </c>
      <c r="E149" s="11">
        <f t="shared" si="7"/>
        <v>0</v>
      </c>
      <c r="F149" s="11">
        <f t="shared" si="5"/>
        <v>-113000000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564</v>
      </c>
      <c r="E150" s="11">
        <f t="shared" si="7"/>
        <v>1</v>
      </c>
      <c r="F150" s="11">
        <f t="shared" si="5"/>
        <v>13553324200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562</v>
      </c>
      <c r="E151" s="11">
        <f t="shared" si="7"/>
        <v>0</v>
      </c>
      <c r="F151" s="11">
        <f t="shared" si="5"/>
        <v>-112400000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556</v>
      </c>
      <c r="E152" s="11">
        <f t="shared" si="7"/>
        <v>0</v>
      </c>
      <c r="F152" s="11">
        <f t="shared" si="5"/>
        <v>-16680000000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555</v>
      </c>
      <c r="E153" s="11">
        <f t="shared" si="7"/>
        <v>0</v>
      </c>
      <c r="F153" s="11">
        <f t="shared" si="5"/>
        <v>-28860000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555</v>
      </c>
      <c r="E154" s="11">
        <f t="shared" si="7"/>
        <v>0</v>
      </c>
      <c r="F154" s="11">
        <f t="shared" si="5"/>
        <v>-75480000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550</v>
      </c>
      <c r="E155" s="11">
        <f t="shared" si="7"/>
        <v>1</v>
      </c>
      <c r="F155" s="11">
        <f t="shared" si="5"/>
        <v>1647000000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549</v>
      </c>
      <c r="E156" s="11">
        <f t="shared" si="7"/>
        <v>1</v>
      </c>
      <c r="F156" s="11">
        <f t="shared" si="5"/>
        <v>103628444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549</v>
      </c>
      <c r="E157" s="11">
        <f t="shared" si="7"/>
        <v>1</v>
      </c>
      <c r="F157" s="11">
        <f t="shared" si="5"/>
        <v>13276779600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541</v>
      </c>
      <c r="E158" s="11">
        <f t="shared" si="7"/>
        <v>1</v>
      </c>
      <c r="F158" s="11">
        <f t="shared" si="5"/>
        <v>13119408000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541</v>
      </c>
      <c r="E159" s="11">
        <f t="shared" si="7"/>
        <v>0</v>
      </c>
      <c r="F159" s="11">
        <f t="shared" si="5"/>
        <v>-108741000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536</v>
      </c>
      <c r="E160" s="11">
        <f t="shared" si="7"/>
        <v>0</v>
      </c>
      <c r="F160" s="11">
        <f t="shared" si="5"/>
        <v>-107200000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533</v>
      </c>
      <c r="E161" s="11">
        <f t="shared" si="7"/>
        <v>0</v>
      </c>
      <c r="F161" s="11">
        <f t="shared" si="5"/>
        <v>-106600000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529</v>
      </c>
      <c r="E162" s="11">
        <f t="shared" si="7"/>
        <v>0</v>
      </c>
      <c r="F162" s="11">
        <f t="shared" si="5"/>
        <v>-105800000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526</v>
      </c>
      <c r="E163" s="11">
        <f t="shared" si="7"/>
        <v>0</v>
      </c>
      <c r="F163" s="11">
        <f t="shared" si="5"/>
        <v>-105200000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519</v>
      </c>
      <c r="E164" s="11">
        <f t="shared" si="7"/>
        <v>1</v>
      </c>
      <c r="F164" s="11">
        <f t="shared" si="5"/>
        <v>237075132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516</v>
      </c>
      <c r="E165" s="11">
        <f t="shared" si="7"/>
        <v>1</v>
      </c>
      <c r="F165" s="11">
        <f t="shared" si="5"/>
        <v>1390500000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516</v>
      </c>
      <c r="E166" s="11">
        <f t="shared" si="7"/>
        <v>1</v>
      </c>
      <c r="F166" s="11">
        <f t="shared" si="5"/>
        <v>1287500000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509</v>
      </c>
      <c r="E167" s="11">
        <f t="shared" si="7"/>
        <v>0</v>
      </c>
      <c r="F167" s="11">
        <f t="shared" si="5"/>
        <v>-101800000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507</v>
      </c>
      <c r="E168" s="11">
        <f t="shared" si="7"/>
        <v>0</v>
      </c>
      <c r="F168" s="11">
        <f t="shared" si="5"/>
        <v>-101400000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501</v>
      </c>
      <c r="E169" s="11">
        <f t="shared" si="7"/>
        <v>0</v>
      </c>
      <c r="F169" s="11">
        <f t="shared" si="5"/>
        <v>-100200000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498</v>
      </c>
      <c r="E170" s="11">
        <f t="shared" si="7"/>
        <v>0</v>
      </c>
      <c r="F170" s="11">
        <f t="shared" si="5"/>
        <v>-99600000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498</v>
      </c>
      <c r="E171" s="11">
        <f t="shared" si="7"/>
        <v>1</v>
      </c>
      <c r="F171" s="11">
        <f t="shared" si="5"/>
        <v>1491000000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495</v>
      </c>
      <c r="E172" s="11">
        <f t="shared" si="7"/>
        <v>0</v>
      </c>
      <c r="F172" s="11">
        <f t="shared" si="5"/>
        <v>-99000000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494</v>
      </c>
      <c r="E173" s="11">
        <f t="shared" si="7"/>
        <v>1</v>
      </c>
      <c r="F173" s="11">
        <f t="shared" si="5"/>
        <v>1479000000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493</v>
      </c>
      <c r="E174" s="11">
        <f t="shared" si="7"/>
        <v>1</v>
      </c>
      <c r="F174" s="11">
        <f t="shared" si="5"/>
        <v>984000000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492</v>
      </c>
      <c r="E175" s="11">
        <f t="shared" si="7"/>
        <v>1</v>
      </c>
      <c r="F175" s="11">
        <f t="shared" si="5"/>
        <v>638300000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490</v>
      </c>
      <c r="E176" s="11">
        <f t="shared" si="7"/>
        <v>0</v>
      </c>
      <c r="F176" s="11">
        <f t="shared" si="5"/>
        <v>-98000000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490</v>
      </c>
      <c r="E177" s="11">
        <f t="shared" si="7"/>
        <v>1</v>
      </c>
      <c r="F177" s="11">
        <f t="shared" si="5"/>
        <v>831300000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489</v>
      </c>
      <c r="E178" s="11">
        <f t="shared" si="7"/>
        <v>0</v>
      </c>
      <c r="F178" s="11">
        <f t="shared" si="5"/>
        <v>-97800000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488</v>
      </c>
      <c r="E179" s="11">
        <f t="shared" si="7"/>
        <v>1</v>
      </c>
      <c r="F179" s="11">
        <f t="shared" si="5"/>
        <v>278316604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485</v>
      </c>
      <c r="E180" s="11">
        <f t="shared" si="7"/>
        <v>1</v>
      </c>
      <c r="F180" s="11">
        <f t="shared" si="5"/>
        <v>1452000000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478</v>
      </c>
      <c r="E181" s="11">
        <f t="shared" si="7"/>
        <v>1</v>
      </c>
      <c r="F181" s="11">
        <f t="shared" si="5"/>
        <v>954000000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470</v>
      </c>
      <c r="E182" s="11">
        <f t="shared" si="7"/>
        <v>0</v>
      </c>
      <c r="F182" s="11">
        <f t="shared" si="5"/>
        <v>-1034329000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458</v>
      </c>
      <c r="E183" s="11">
        <f t="shared" si="7"/>
        <v>1</v>
      </c>
      <c r="F183" s="11">
        <f t="shared" si="5"/>
        <v>308514759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428</v>
      </c>
      <c r="E184" s="11">
        <f t="shared" si="7"/>
        <v>1</v>
      </c>
      <c r="F184" s="11">
        <f t="shared" si="5"/>
        <v>289079000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413</v>
      </c>
      <c r="E185" s="11">
        <f t="shared" si="7"/>
        <v>0</v>
      </c>
      <c r="F185" s="11">
        <f t="shared" si="5"/>
        <v>-4130000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408</v>
      </c>
      <c r="E186" s="11">
        <f t="shared" si="7"/>
        <v>0</v>
      </c>
      <c r="F186" s="11">
        <f t="shared" si="5"/>
        <v>-32844000000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403</v>
      </c>
      <c r="E187" s="11">
        <f t="shared" si="7"/>
        <v>0</v>
      </c>
      <c r="F187" s="11">
        <f t="shared" si="5"/>
        <v>-443300000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403</v>
      </c>
      <c r="E188" s="11">
        <f t="shared" si="7"/>
        <v>1</v>
      </c>
      <c r="F188" s="11">
        <f t="shared" si="5"/>
        <v>1206000000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402</v>
      </c>
      <c r="E189" s="11">
        <f t="shared" si="7"/>
        <v>1</v>
      </c>
      <c r="F189" s="11">
        <f t="shared" si="5"/>
        <v>802000000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402</v>
      </c>
      <c r="E190" s="11">
        <f t="shared" si="7"/>
        <v>0</v>
      </c>
      <c r="F190" s="11">
        <f t="shared" si="5"/>
        <v>-2010000000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401</v>
      </c>
      <c r="E191" s="11">
        <f t="shared" si="7"/>
        <v>1</v>
      </c>
      <c r="F191" s="11">
        <f t="shared" si="5"/>
        <v>193299200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397</v>
      </c>
      <c r="E192" s="11">
        <f t="shared" si="7"/>
        <v>0</v>
      </c>
      <c r="F192" s="11">
        <f t="shared" si="5"/>
        <v>-45774100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393</v>
      </c>
      <c r="E193" s="11">
        <f t="shared" si="7"/>
        <v>1</v>
      </c>
      <c r="F193" s="11">
        <f t="shared" si="5"/>
        <v>35280000000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386</v>
      </c>
      <c r="E194" s="11">
        <f t="shared" si="7"/>
        <v>1</v>
      </c>
      <c r="F194" s="11">
        <f t="shared" si="5"/>
        <v>20020000000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386</v>
      </c>
      <c r="E195" s="11">
        <f t="shared" si="7"/>
        <v>1</v>
      </c>
      <c r="F195" s="99">
        <f t="shared" si="5"/>
        <v>9625000000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386</v>
      </c>
      <c r="E196" s="99">
        <f t="shared" si="7"/>
        <v>0</v>
      </c>
      <c r="F196" s="99">
        <f t="shared" si="5"/>
        <v>-64848000000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379</v>
      </c>
      <c r="E197" s="99">
        <f t="shared" si="7"/>
        <v>0</v>
      </c>
      <c r="F197" s="99">
        <f t="shared" si="5"/>
        <v>-62724500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375</v>
      </c>
      <c r="E198" s="99">
        <f t="shared" si="7"/>
        <v>0</v>
      </c>
      <c r="F198" s="99">
        <f t="shared" si="5"/>
        <v>-75000000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375</v>
      </c>
      <c r="E199" s="99">
        <f t="shared" si="7"/>
        <v>0</v>
      </c>
      <c r="F199" s="99">
        <f t="shared" si="5"/>
        <v>-17617875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372</v>
      </c>
      <c r="E200" s="99">
        <f t="shared" si="7"/>
        <v>0</v>
      </c>
      <c r="F200" s="99">
        <f t="shared" si="5"/>
        <v>-1729800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370</v>
      </c>
      <c r="E201" s="99">
        <f t="shared" si="7"/>
        <v>1</v>
      </c>
      <c r="F201" s="99">
        <f t="shared" si="5"/>
        <v>58976532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367</v>
      </c>
      <c r="E202" s="99">
        <f t="shared" si="7"/>
        <v>0</v>
      </c>
      <c r="F202" s="99">
        <f t="shared" si="5"/>
        <v>-110283500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367</v>
      </c>
      <c r="E203" s="99">
        <f t="shared" si="7"/>
        <v>1</v>
      </c>
      <c r="F203" s="99">
        <f t="shared" si="5"/>
        <v>2196000000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365</v>
      </c>
      <c r="E204" s="99">
        <f t="shared" si="7"/>
        <v>0</v>
      </c>
      <c r="F204" s="99">
        <f t="shared" si="5"/>
        <v>-250025000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364</v>
      </c>
      <c r="E205" s="99">
        <f t="shared" si="7"/>
        <v>0</v>
      </c>
      <c r="F205" s="99">
        <f t="shared" si="5"/>
        <v>-1092000000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363</v>
      </c>
      <c r="E206" s="99">
        <f t="shared" si="7"/>
        <v>0</v>
      </c>
      <c r="F206" s="99">
        <f t="shared" si="5"/>
        <v>-56628000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362</v>
      </c>
      <c r="E207" s="99">
        <f t="shared" si="7"/>
        <v>0</v>
      </c>
      <c r="F207" s="99">
        <f t="shared" si="5"/>
        <v>-23892000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361</v>
      </c>
      <c r="E208" s="99">
        <f t="shared" si="7"/>
        <v>0</v>
      </c>
      <c r="F208" s="99">
        <f t="shared" si="5"/>
        <v>-902824900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359</v>
      </c>
      <c r="E209" s="99">
        <f t="shared" si="7"/>
        <v>1</v>
      </c>
      <c r="F209" s="99">
        <f t="shared" si="5"/>
        <v>1074000000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359</v>
      </c>
      <c r="E210" s="99">
        <f t="shared" si="7"/>
        <v>0</v>
      </c>
      <c r="F210" s="99">
        <f t="shared" si="5"/>
        <v>-933902600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357</v>
      </c>
      <c r="E211" s="99">
        <f t="shared" si="7"/>
        <v>1</v>
      </c>
      <c r="F211" s="99">
        <f t="shared" si="5"/>
        <v>356000000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355</v>
      </c>
      <c r="E212" s="99">
        <f t="shared" si="7"/>
        <v>1</v>
      </c>
      <c r="F212" s="99">
        <f t="shared" si="5"/>
        <v>477900000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354</v>
      </c>
      <c r="E213" s="99">
        <f t="shared" si="7"/>
        <v>0</v>
      </c>
      <c r="F213" s="99">
        <f t="shared" si="5"/>
        <v>-778800000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354</v>
      </c>
      <c r="E214" s="99">
        <f t="shared" si="7"/>
        <v>0</v>
      </c>
      <c r="F214" s="99">
        <f t="shared" si="5"/>
        <v>-177177000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351</v>
      </c>
      <c r="E215" s="99">
        <f t="shared" si="7"/>
        <v>0</v>
      </c>
      <c r="F215" s="99">
        <f t="shared" si="5"/>
        <v>-15795000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351</v>
      </c>
      <c r="E216" s="99">
        <f t="shared" si="7"/>
        <v>1</v>
      </c>
      <c r="F216" s="99">
        <f t="shared" si="5"/>
        <v>350000000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351</v>
      </c>
      <c r="E217" s="99">
        <f t="shared" si="7"/>
        <v>0</v>
      </c>
      <c r="F217" s="99">
        <f t="shared" si="5"/>
        <v>-35100000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350</v>
      </c>
      <c r="E218" s="99">
        <f t="shared" si="7"/>
        <v>0</v>
      </c>
      <c r="F218" s="99">
        <f t="shared" si="5"/>
        <v>-105000000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347</v>
      </c>
      <c r="E219" s="99">
        <f t="shared" si="7"/>
        <v>0</v>
      </c>
      <c r="F219" s="99">
        <f t="shared" si="5"/>
        <v>-17665770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347</v>
      </c>
      <c r="E220" s="99">
        <f t="shared" si="7"/>
        <v>0</v>
      </c>
      <c r="F220" s="99">
        <f t="shared" si="5"/>
        <v>-191023500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345</v>
      </c>
      <c r="E221" s="99">
        <f t="shared" si="7"/>
        <v>1</v>
      </c>
      <c r="F221" s="99">
        <f t="shared" si="5"/>
        <v>550400000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344</v>
      </c>
      <c r="E222" s="99">
        <f t="shared" si="7"/>
        <v>0</v>
      </c>
      <c r="F222" s="99">
        <f t="shared" si="5"/>
        <v>-516240800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339</v>
      </c>
      <c r="E223" s="99">
        <f t="shared" si="7"/>
        <v>1</v>
      </c>
      <c r="F223" s="99">
        <f t="shared" si="5"/>
        <v>2913222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336</v>
      </c>
      <c r="E224" s="99">
        <f t="shared" si="7"/>
        <v>1</v>
      </c>
      <c r="F224" s="99">
        <f t="shared" si="5"/>
        <v>1005000000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334</v>
      </c>
      <c r="E225" s="99">
        <f t="shared" si="7"/>
        <v>0</v>
      </c>
      <c r="F225" s="99">
        <f t="shared" si="5"/>
        <v>-1002300600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333</v>
      </c>
      <c r="E226" s="99">
        <f t="shared" si="7"/>
        <v>1</v>
      </c>
      <c r="F226" s="99">
        <f t="shared" si="5"/>
        <v>996000000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333</v>
      </c>
      <c r="E227" s="99">
        <f t="shared" si="7"/>
        <v>0</v>
      </c>
      <c r="F227" s="99">
        <f t="shared" si="5"/>
        <v>-58408200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332</v>
      </c>
      <c r="E228" s="99">
        <f t="shared" si="7"/>
        <v>0</v>
      </c>
      <c r="F228" s="99">
        <f t="shared" si="5"/>
        <v>-398566000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332</v>
      </c>
      <c r="E229" s="99">
        <f t="shared" si="7"/>
        <v>0</v>
      </c>
      <c r="F229" s="99">
        <f t="shared" si="5"/>
        <v>-6824260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331</v>
      </c>
      <c r="E230" s="99">
        <f t="shared" si="7"/>
        <v>0</v>
      </c>
      <c r="F230" s="99">
        <f t="shared" si="5"/>
        <v>-335788246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330</v>
      </c>
      <c r="E231" s="99">
        <f t="shared" si="7"/>
        <v>0</v>
      </c>
      <c r="F231" s="99">
        <f t="shared" si="5"/>
        <v>-7994250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329</v>
      </c>
      <c r="E232" s="99">
        <f t="shared" si="7"/>
        <v>1</v>
      </c>
      <c r="F232" s="99">
        <f t="shared" si="5"/>
        <v>360800000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329</v>
      </c>
      <c r="E233" s="99">
        <f t="shared" si="7"/>
        <v>0</v>
      </c>
      <c r="F233" s="99">
        <f t="shared" si="5"/>
        <v>-48659100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325</v>
      </c>
      <c r="E234" s="99">
        <f t="shared" si="7"/>
        <v>0</v>
      </c>
      <c r="F234" s="99">
        <f t="shared" si="5"/>
        <v>-22088625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320</v>
      </c>
      <c r="E235" s="99">
        <f t="shared" si="7"/>
        <v>0</v>
      </c>
      <c r="F235" s="99">
        <f t="shared" si="5"/>
        <v>-36714880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319</v>
      </c>
      <c r="E236" s="99">
        <f t="shared" si="7"/>
        <v>0</v>
      </c>
      <c r="F236" s="99">
        <f t="shared" si="5"/>
        <v>-114840000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319</v>
      </c>
      <c r="E237" s="99">
        <f t="shared" si="7"/>
        <v>0</v>
      </c>
      <c r="F237" s="99">
        <f t="shared" si="5"/>
        <v>-67309000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319</v>
      </c>
      <c r="E238" s="99">
        <f t="shared" si="7"/>
        <v>0</v>
      </c>
      <c r="F238" s="99">
        <f t="shared" si="5"/>
        <v>-60514300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318</v>
      </c>
      <c r="E239" s="99">
        <f t="shared" si="7"/>
        <v>0</v>
      </c>
      <c r="F239" s="99">
        <f t="shared" si="5"/>
        <v>-127359000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318</v>
      </c>
      <c r="E240" s="99">
        <f t="shared" si="7"/>
        <v>1</v>
      </c>
      <c r="F240" s="99">
        <f t="shared" si="5"/>
        <v>126800000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315</v>
      </c>
      <c r="E241" s="99">
        <f t="shared" si="7"/>
        <v>0</v>
      </c>
      <c r="F241" s="99">
        <f t="shared" si="5"/>
        <v>-101075625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308</v>
      </c>
      <c r="E242" s="99">
        <f t="shared" si="7"/>
        <v>1</v>
      </c>
      <c r="F242" s="99">
        <f t="shared" si="5"/>
        <v>1864718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306</v>
      </c>
      <c r="E243" s="99">
        <f t="shared" si="7"/>
        <v>0</v>
      </c>
      <c r="F243" s="99">
        <f t="shared" si="5"/>
        <v>-113373000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291</v>
      </c>
      <c r="E244" s="99">
        <f t="shared" si="7"/>
        <v>1</v>
      </c>
      <c r="F244" s="99">
        <f t="shared" si="5"/>
        <v>870000000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289</v>
      </c>
      <c r="E245" s="99">
        <f t="shared" si="7"/>
        <v>0</v>
      </c>
      <c r="F245" s="99">
        <f t="shared" si="5"/>
        <v>-23120000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288</v>
      </c>
      <c r="E246" s="99">
        <f t="shared" si="7"/>
        <v>0</v>
      </c>
      <c r="F246" s="99">
        <f t="shared" si="5"/>
        <v>-777600000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288</v>
      </c>
      <c r="E247" s="99">
        <f t="shared" si="7"/>
        <v>0</v>
      </c>
      <c r="F247" s="99">
        <f t="shared" si="5"/>
        <v>-8640000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286</v>
      </c>
      <c r="E248" s="99">
        <f t="shared" si="7"/>
        <v>0</v>
      </c>
      <c r="F248" s="99">
        <f t="shared" si="5"/>
        <v>-34320000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285</v>
      </c>
      <c r="E249" s="99">
        <f>IF(B250&gt;0,1,0)</f>
        <v>1</v>
      </c>
      <c r="F249" s="99">
        <f>B250*(D249-E249)</f>
        <v>227200000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284</v>
      </c>
      <c r="E250" s="99">
        <f>IF(B251&gt;0,1,0)</f>
        <v>0</v>
      </c>
      <c r="F250" s="99">
        <f>B251*(D250-E250)</f>
        <v>-5523800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283</v>
      </c>
      <c r="E251" s="99">
        <f>IF(B252&gt;0,1,0)</f>
        <v>0</v>
      </c>
      <c r="F251" s="99">
        <f>B252*(D251-E251)</f>
        <v>-141500000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283</v>
      </c>
      <c r="E252" s="99">
        <f>IF(B253&gt;0,1,0)</f>
        <v>1</v>
      </c>
      <c r="F252" s="99">
        <f>B253*(D252-E252)</f>
        <v>141000000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283</v>
      </c>
      <c r="E253" s="99">
        <f t="shared" ref="E253:E278" si="9">IF(B254&gt;0,1,0)</f>
        <v>0</v>
      </c>
      <c r="F253" s="99">
        <f>B254*(D253-E253)</f>
        <v>-128655479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283</v>
      </c>
      <c r="E254" s="99">
        <f t="shared" si="9"/>
        <v>0</v>
      </c>
      <c r="F254" s="99">
        <f t="shared" ref="F254:F278" si="10">B255*(D254-E254)</f>
        <v>-5546800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282</v>
      </c>
      <c r="E255" s="99">
        <f t="shared" si="9"/>
        <v>0</v>
      </c>
      <c r="F255" s="99">
        <f t="shared" si="10"/>
        <v>-7112040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282</v>
      </c>
      <c r="E256" s="99">
        <f t="shared" si="9"/>
        <v>0</v>
      </c>
      <c r="F256" s="99">
        <f t="shared" si="10"/>
        <v>-42159000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281</v>
      </c>
      <c r="E257" s="99">
        <f t="shared" si="9"/>
        <v>0</v>
      </c>
      <c r="F257" s="99">
        <f t="shared" si="10"/>
        <v>-43555000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281</v>
      </c>
      <c r="E258" s="99">
        <f t="shared" si="9"/>
        <v>0</v>
      </c>
      <c r="F258" s="99">
        <f t="shared" si="10"/>
        <v>-1405000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199</v>
      </c>
      <c r="E259" s="99">
        <f t="shared" si="9"/>
        <v>1</v>
      </c>
      <c r="F259" s="99">
        <f t="shared" si="10"/>
        <v>19800000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117</v>
      </c>
      <c r="E260" s="99">
        <f t="shared" si="9"/>
        <v>1</v>
      </c>
      <c r="F260" s="99">
        <f t="shared" si="10"/>
        <v>348000000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116</v>
      </c>
      <c r="E261" s="99">
        <f t="shared" si="9"/>
        <v>0</v>
      </c>
      <c r="F261" s="99">
        <f t="shared" si="10"/>
        <v>-7714000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113</v>
      </c>
      <c r="E262" s="99">
        <f t="shared" si="9"/>
        <v>0</v>
      </c>
      <c r="F262" s="99">
        <f t="shared" si="10"/>
        <v>-4280214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111</v>
      </c>
      <c r="E263" s="99">
        <f t="shared" si="9"/>
        <v>0</v>
      </c>
      <c r="F263" s="99">
        <f t="shared" si="10"/>
        <v>-4606500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109</v>
      </c>
      <c r="E264" s="99">
        <f t="shared" si="9"/>
        <v>0</v>
      </c>
      <c r="F264" s="99">
        <f t="shared" si="10"/>
        <v>-20710000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106</v>
      </c>
      <c r="E265" s="99">
        <f t="shared" si="9"/>
        <v>0</v>
      </c>
      <c r="F265" s="99">
        <f t="shared" si="10"/>
        <v>-5830000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105</v>
      </c>
      <c r="E266" s="99">
        <f t="shared" si="9"/>
        <v>0</v>
      </c>
      <c r="F266" s="99">
        <f t="shared" si="10"/>
        <v>-3086475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104</v>
      </c>
      <c r="E267" s="99">
        <f t="shared" si="9"/>
        <v>0</v>
      </c>
      <c r="F267" s="99">
        <f t="shared" si="10"/>
        <v>-5200000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102</v>
      </c>
      <c r="E268" s="99">
        <f t="shared" si="9"/>
        <v>0</v>
      </c>
      <c r="F268" s="99">
        <f t="shared" si="10"/>
        <v>-8160000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101</v>
      </c>
      <c r="E269" s="99">
        <f t="shared" si="9"/>
        <v>0</v>
      </c>
      <c r="F269" s="99">
        <f t="shared" si="10"/>
        <v>-9989809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100</v>
      </c>
      <c r="E270" s="99">
        <f t="shared" si="9"/>
        <v>0</v>
      </c>
      <c r="F270" s="99">
        <f t="shared" si="10"/>
        <v>-938000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97</v>
      </c>
      <c r="E271" s="99">
        <f t="shared" si="9"/>
        <v>0</v>
      </c>
      <c r="F271" s="99">
        <f t="shared" si="10"/>
        <v>-232800000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97</v>
      </c>
      <c r="E272" s="99">
        <f t="shared" si="9"/>
        <v>1</v>
      </c>
      <c r="F272" s="99">
        <f t="shared" si="10"/>
        <v>1440000</v>
      </c>
      <c r="G272" s="99"/>
    </row>
    <row r="273" spans="1:7">
      <c r="A273" s="99" t="s">
        <v>4638</v>
      </c>
      <c r="B273" s="113">
        <v>15000</v>
      </c>
      <c r="C273" s="99">
        <v>93</v>
      </c>
      <c r="D273" s="99">
        <f t="shared" si="8"/>
        <v>94</v>
      </c>
      <c r="E273" s="99">
        <f t="shared" si="9"/>
        <v>1</v>
      </c>
      <c r="F273" s="99">
        <f t="shared" si="10"/>
        <v>325500000</v>
      </c>
      <c r="G273" s="99"/>
    </row>
    <row r="274" spans="1:7">
      <c r="A274" s="99" t="s">
        <v>5034</v>
      </c>
      <c r="B274" s="113">
        <v>3500000</v>
      </c>
      <c r="C274" s="99">
        <v>0</v>
      </c>
      <c r="D274" s="99">
        <f t="shared" si="8"/>
        <v>1</v>
      </c>
      <c r="E274" s="99">
        <f t="shared" si="9"/>
        <v>0</v>
      </c>
      <c r="F274" s="99">
        <f t="shared" si="10"/>
        <v>-224012</v>
      </c>
      <c r="G274" s="99"/>
    </row>
    <row r="275" spans="1:7">
      <c r="A275" s="99" t="s">
        <v>5034</v>
      </c>
      <c r="B275" s="113">
        <v>-224012</v>
      </c>
      <c r="C275" s="99">
        <v>1</v>
      </c>
      <c r="D275" s="99">
        <f t="shared" si="8"/>
        <v>1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3332725</v>
      </c>
      <c r="C280" s="11"/>
      <c r="D280" s="11"/>
      <c r="E280" s="11"/>
      <c r="F280" s="29">
        <f>SUM(F2:F278)</f>
        <v>19227399007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18173344.997164462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5009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2"/>
  <sheetViews>
    <sheetView tabSelected="1" topLeftCell="O256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3332725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1100485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515703171.14529639</v>
      </c>
      <c r="M21" s="168" t="s">
        <v>4301</v>
      </c>
      <c r="N21" s="113">
        <f t="shared" ref="N21:N26" si="9">O21*P21</f>
        <v>16048926.299999999</v>
      </c>
      <c r="O21" s="99">
        <v>82429</v>
      </c>
      <c r="P21" s="186">
        <f>P58</f>
        <v>194.7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-3186124</v>
      </c>
      <c r="M22" s="168" t="s">
        <v>4391</v>
      </c>
      <c r="N22" s="113">
        <f t="shared" si="9"/>
        <v>97760742.599999994</v>
      </c>
      <c r="O22" s="99">
        <v>25521</v>
      </c>
      <c r="P22" s="186">
        <f>P46</f>
        <v>3830.6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1197007.2</v>
      </c>
      <c r="O23" s="99">
        <v>8808</v>
      </c>
      <c r="P23" s="186">
        <f>P48</f>
        <v>135.9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473879545.14529639</v>
      </c>
      <c r="G24" s="95">
        <f t="shared" si="0"/>
        <v>-193573199.76335776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104039785</v>
      </c>
      <c r="O24" s="99">
        <v>154706</v>
      </c>
      <c r="P24" s="186">
        <f>P51</f>
        <v>672.5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94606947</v>
      </c>
      <c r="O25" s="99">
        <v>20491</v>
      </c>
      <c r="P25" s="186">
        <f>P52</f>
        <v>4617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4363053.3999999994</v>
      </c>
      <c r="O30" s="69">
        <v>1139</v>
      </c>
      <c r="P30" s="99">
        <f>P46</f>
        <v>3830.6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647617.5</v>
      </c>
      <c r="O31" s="69">
        <v>963</v>
      </c>
      <c r="P31" s="99">
        <f>P51</f>
        <v>672.5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669465</v>
      </c>
      <c r="O32" s="69">
        <v>145</v>
      </c>
      <c r="P32" s="99">
        <f>P52</f>
        <v>4617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24469701.299999997</v>
      </c>
      <c r="O33" s="69">
        <v>125679</v>
      </c>
      <c r="P33" s="99">
        <f>P58</f>
        <v>194.7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-S177</f>
        <v>-515703171.14529639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15180000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5007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4994</v>
      </c>
      <c r="L44" s="117">
        <v>-700000</v>
      </c>
      <c r="M44" s="168" t="s">
        <v>4459</v>
      </c>
      <c r="N44" s="113">
        <v>162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122563877.59999999</v>
      </c>
      <c r="O46" s="99">
        <v>31996</v>
      </c>
      <c r="P46" s="99">
        <v>3830.6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922600</v>
      </c>
      <c r="O47" s="69">
        <v>2000</v>
      </c>
      <c r="P47" s="69">
        <v>461.3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120679.20000000001</v>
      </c>
      <c r="O48" s="69">
        <v>888</v>
      </c>
      <c r="P48" s="69">
        <v>135.9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67085</v>
      </c>
      <c r="O49" s="69">
        <v>50</v>
      </c>
      <c r="P49" s="69">
        <v>1341.7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71846537.5</v>
      </c>
      <c r="O51" s="69">
        <v>106835</v>
      </c>
      <c r="P51" s="69">
        <v>672.5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37767060</v>
      </c>
      <c r="O52" s="69">
        <v>8180</v>
      </c>
      <c r="P52" s="69">
        <v>4617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16602643.5</v>
      </c>
      <c r="O53" s="69">
        <v>2913</v>
      </c>
      <c r="P53" s="69">
        <v>5699.5</v>
      </c>
      <c r="Q53" s="169">
        <v>164707</v>
      </c>
      <c r="R53" s="215" t="s">
        <v>4999</v>
      </c>
      <c r="S53" s="198">
        <f>S52-6</f>
        <v>-8</v>
      </c>
      <c r="T53" s="215" t="s">
        <v>5000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2488832.9</v>
      </c>
      <c r="O55" s="69">
        <v>6997</v>
      </c>
      <c r="P55" s="69">
        <v>355.7</v>
      </c>
      <c r="Q55" s="169">
        <f>SUM(N21:N26)-SUM(Q20:Q54)</f>
        <v>48888864.700000048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264154.8</v>
      </c>
      <c r="O56" s="69">
        <v>1148</v>
      </c>
      <c r="P56" s="69">
        <v>230.1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1455850</v>
      </c>
      <c r="O57" s="69">
        <v>5500</v>
      </c>
      <c r="P57" s="69">
        <v>264.7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252637268.39999998</v>
      </c>
      <c r="O58" s="99">
        <v>1297572</v>
      </c>
      <c r="P58" s="99">
        <v>194.7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506000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-10454221.799999999</v>
      </c>
      <c r="O64" s="99">
        <v>53694</v>
      </c>
      <c r="P64" s="99">
        <f>P58</f>
        <v>194.7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-S178</f>
        <v>-14570952.24566124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25300000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473879545.14529639</v>
      </c>
      <c r="M70" s="168"/>
      <c r="N70" s="113">
        <f>SUM(N16:N69)</f>
        <v>524625751.60904229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3897498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543879545.14529634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32439300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4999</v>
      </c>
      <c r="S78" s="198">
        <f>S77-6</f>
        <v>-8</v>
      </c>
      <c r="T78" s="190" t="s">
        <v>5001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1977100.599999994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1451986</v>
      </c>
      <c r="N84" s="113">
        <f>M84*P58</f>
        <v>282701674.19999999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25988.700564971754</v>
      </c>
      <c r="G109" s="200">
        <f>P58</f>
        <v>194.7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308660000</v>
      </c>
      <c r="M109" s="217">
        <f>N21+N33+N58</f>
        <v>293155896</v>
      </c>
      <c r="N109" s="184">
        <f t="shared" ref="N109:N117" si="27">L109-M109</f>
        <v>15504104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798.58590322275188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172040000</v>
      </c>
      <c r="M110" s="1">
        <f>N26+N50+N29</f>
        <v>228819190.59999999</v>
      </c>
      <c r="N110" s="113">
        <f t="shared" si="27"/>
        <v>-56779190.599999994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8">V110*(1+$W$19/100)</f>
        <v>3715.4670099287678</v>
      </c>
      <c r="X110" s="32">
        <f t="shared" ref="X110:X165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1320.9418889991125</v>
      </c>
      <c r="G111" s="200">
        <f>P46</f>
        <v>3830.6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172040000</v>
      </c>
      <c r="M111" s="217">
        <f>N46+N30+N22</f>
        <v>224687673.59999999</v>
      </c>
      <c r="N111" s="184">
        <f t="shared" si="27"/>
        <v>-52647673.599999994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7524.1635687732341</v>
      </c>
      <c r="G112" s="215">
        <f>P51</f>
        <v>672.5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172040000</v>
      </c>
      <c r="M112" s="1">
        <f>N51+N24+N31</f>
        <v>176533940</v>
      </c>
      <c r="N112" s="113">
        <f t="shared" si="27"/>
        <v>-4493940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887.79717519080623</v>
      </c>
      <c r="G113" s="200">
        <f>P53</f>
        <v>5699.5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35420000</v>
      </c>
      <c r="M113" s="217">
        <f>N53</f>
        <v>16602643.5</v>
      </c>
      <c r="N113" s="184">
        <f t="shared" si="27"/>
        <v>18817356.5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1095.9497509205112</v>
      </c>
      <c r="G114" s="215">
        <f>P52</f>
        <v>4617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172040000</v>
      </c>
      <c r="M114" s="1">
        <f>N52+N25</f>
        <v>132374007</v>
      </c>
      <c r="N114" s="113">
        <f t="shared" si="27"/>
        <v>39665993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10120000</v>
      </c>
      <c r="M115" s="217">
        <f>N54</f>
        <v>4517070</v>
      </c>
      <c r="N115" s="113">
        <f t="shared" si="27"/>
        <v>5602930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20240000</v>
      </c>
      <c r="M116" s="1">
        <f>N55</f>
        <v>2488832.9</v>
      </c>
      <c r="N116" s="113">
        <f t="shared" si="27"/>
        <v>17751167.100000001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5060000</v>
      </c>
      <c r="M117" s="217">
        <f>N47+N49+N57+N56</f>
        <v>2709689.8</v>
      </c>
      <c r="N117" s="184">
        <f t="shared" si="27"/>
        <v>2350310.2000000002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5060000</v>
      </c>
      <c r="M120" s="1">
        <f>K120*L120</f>
        <v>40480000</v>
      </c>
      <c r="N120" s="113">
        <f>SUM(N109:N118)-M120</f>
        <v>-4708943.3999999911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5004</v>
      </c>
      <c r="G125" s="129" t="s">
        <v>5005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3830.6</v>
      </c>
      <c r="H127" s="215" t="s">
        <v>4391</v>
      </c>
      <c r="I127" s="215">
        <v>3761</v>
      </c>
      <c r="J127" s="1">
        <f>I127*G127</f>
        <v>14406886.6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672.5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4617</v>
      </c>
      <c r="H130" s="215" t="s">
        <v>4538</v>
      </c>
      <c r="I130" s="215">
        <v>130</v>
      </c>
      <c r="J130" s="1">
        <f>I130*G130</f>
        <v>600210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60393297.200000003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3830.6</v>
      </c>
      <c r="H137" s="215" t="s">
        <v>4391</v>
      </c>
      <c r="I137" s="215">
        <v>1000</v>
      </c>
      <c r="J137" s="1">
        <f>I137*G137</f>
        <v>3830600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194.7</v>
      </c>
      <c r="H139" s="215" t="s">
        <v>4243</v>
      </c>
      <c r="I139" s="215">
        <v>108344</v>
      </c>
      <c r="J139" s="1">
        <f t="shared" si="36"/>
        <v>21094576.799999997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4617</v>
      </c>
      <c r="H140" s="215" t="s">
        <v>4538</v>
      </c>
      <c r="I140" s="215">
        <v>3</v>
      </c>
      <c r="J140" s="1">
        <f t="shared" si="36"/>
        <v>13851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31275227.799999997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5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5034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4996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4999</v>
      </c>
      <c r="S163" s="215">
        <f>S162-1</f>
        <v>-8</v>
      </c>
      <c r="T163" s="215" t="s">
        <v>5002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>
        <v>1399908</v>
      </c>
      <c r="R164" s="215" t="s">
        <v>5057</v>
      </c>
      <c r="S164" s="215">
        <f>S163-13</f>
        <v>-21</v>
      </c>
      <c r="T164" s="215" t="s">
        <v>5058</v>
      </c>
      <c r="U164" s="215">
        <v>194</v>
      </c>
      <c r="V164" s="99">
        <f t="shared" si="41"/>
        <v>193.0475397260274</v>
      </c>
      <c r="W164" s="32">
        <f t="shared" si="28"/>
        <v>196.90849052054796</v>
      </c>
      <c r="X164" s="32">
        <f t="shared" si="29"/>
        <v>200.76944131506849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69"/>
      <c r="R165" s="168"/>
      <c r="S165" s="168"/>
      <c r="T165" s="168"/>
      <c r="U165" s="168"/>
      <c r="V165" s="99">
        <f t="shared" si="41"/>
        <v>0</v>
      </c>
      <c r="W165" s="32">
        <f t="shared" si="28"/>
        <v>0</v>
      </c>
      <c r="X165" s="32">
        <f t="shared" si="29"/>
        <v>0</v>
      </c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113">
        <f>SUM(N46:N59)-SUM(Q88:Q165)</f>
        <v>76679791.5</v>
      </c>
      <c r="R166" s="112"/>
      <c r="S166" s="112"/>
      <c r="T166" s="112"/>
      <c r="U166" s="168"/>
      <c r="V166" s="99" t="s">
        <v>25</v>
      </c>
      <c r="W166" s="32"/>
      <c r="X166" s="32"/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I171" t="s">
        <v>4064</v>
      </c>
      <c r="AJ171" s="114">
        <f>SUM(N44:N59)</f>
        <v>721856436.5</v>
      </c>
    </row>
    <row r="172" spans="6:40">
      <c r="V172" s="96"/>
      <c r="W172"/>
      <c r="AI172" t="s">
        <v>4136</v>
      </c>
      <c r="AJ172" s="114">
        <f>AJ171-AJ165</f>
        <v>143892323.5</v>
      </c>
      <c r="AM172" t="s">
        <v>25</v>
      </c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Y173" t="s">
        <v>25</v>
      </c>
      <c r="AI173" t="s">
        <v>943</v>
      </c>
      <c r="AJ173" s="114">
        <f>AN165</f>
        <v>34804573.559807718</v>
      </c>
      <c r="AN173" t="s">
        <v>25</v>
      </c>
    </row>
    <row r="174" spans="6:40">
      <c r="O174" s="96"/>
      <c r="P174" s="114"/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I174" t="s">
        <v>4065</v>
      </c>
      <c r="AJ174" s="114">
        <f>AJ171-AJ170</f>
        <v>109087749.94019222</v>
      </c>
      <c r="AN174" t="s">
        <v>25</v>
      </c>
    </row>
    <row r="175" spans="6:40">
      <c r="O175" s="96"/>
      <c r="P175">
        <f>R177+3579</f>
        <v>1688406</v>
      </c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M175" t="s">
        <v>25</v>
      </c>
    </row>
    <row r="176" spans="6:40">
      <c r="Q176" s="168" t="s">
        <v>751</v>
      </c>
      <c r="R176" s="56">
        <v>1722368</v>
      </c>
      <c r="S176" s="113">
        <f>R176*$T$258</f>
        <v>527193972.72193635</v>
      </c>
      <c r="T176" s="168"/>
      <c r="U176" s="168">
        <f>$Q$174*$T$174*S176/$R$200</f>
        <v>363.19182890361151</v>
      </c>
      <c r="V176" s="95">
        <f>S176+U176</f>
        <v>527194335.91376525</v>
      </c>
      <c r="W176" s="99">
        <f>R176*100/U255</f>
        <v>48.4255771871482</v>
      </c>
      <c r="X176" s="219"/>
      <c r="AJ176" t="s">
        <v>25</v>
      </c>
    </row>
    <row r="177" spans="16:44">
      <c r="Q177" s="168" t="s">
        <v>4452</v>
      </c>
      <c r="R177" s="56">
        <v>1684827</v>
      </c>
      <c r="S177" s="113">
        <f>R177*$T$258</f>
        <v>515703171.14529639</v>
      </c>
      <c r="T177" s="168"/>
      <c r="U177" s="215">
        <f>$Q$174*$T$174*S177/$R$200</f>
        <v>355.2756434839622</v>
      </c>
      <c r="V177" s="95">
        <f t="shared" ref="V177:V178" si="42">S177+U177</f>
        <v>515703526.42093986</v>
      </c>
      <c r="W177" s="99">
        <f>R177*100/U255</f>
        <v>47.370085797861634</v>
      </c>
      <c r="X177" s="115"/>
    </row>
    <row r="178" spans="16:44">
      <c r="Q178" s="168" t="s">
        <v>4451</v>
      </c>
      <c r="R178" s="56">
        <v>47604</v>
      </c>
      <c r="S178" s="113">
        <f>R178*$T$258</f>
        <v>14570952.24566124</v>
      </c>
      <c r="T178" s="168"/>
      <c r="U178" s="215">
        <f>$Q$174*$T$174*S178/$R$200</f>
        <v>10.038147377986308</v>
      </c>
      <c r="V178" s="95">
        <f t="shared" si="42"/>
        <v>14570962.283808619</v>
      </c>
      <c r="W178" s="99">
        <f>R178*100/U255</f>
        <v>1.3384196503981745</v>
      </c>
      <c r="X178" s="115"/>
    </row>
    <row r="179" spans="16:44">
      <c r="Q179" s="168" t="s">
        <v>1087</v>
      </c>
      <c r="R179" s="56">
        <v>101933</v>
      </c>
      <c r="S179" s="113">
        <f>R179*$T$258</f>
        <v>31200337.687105857</v>
      </c>
      <c r="T179" s="168"/>
      <c r="U179" s="215">
        <f>$Q$174*$T$174*S179/$R$200</f>
        <v>21.494380234439927</v>
      </c>
      <c r="V179" s="95">
        <f>S179+U179</f>
        <v>31200359.181486093</v>
      </c>
      <c r="W179" s="99">
        <f>R179*100/U255</f>
        <v>2.8659173645919904</v>
      </c>
      <c r="X179" s="115"/>
    </row>
    <row r="180" spans="16:44">
      <c r="Q180" s="168"/>
      <c r="R180" s="56"/>
      <c r="S180" s="168"/>
      <c r="T180" s="168"/>
      <c r="U180" s="168"/>
      <c r="V180" s="168"/>
      <c r="W180" s="99"/>
      <c r="X180" s="96"/>
    </row>
    <row r="181" spans="16:44">
      <c r="P181" s="114"/>
      <c r="Q181" s="168"/>
      <c r="R181" s="168"/>
      <c r="S181" s="168"/>
      <c r="T181" s="168"/>
      <c r="U181" s="168"/>
      <c r="V181" s="168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282</v>
      </c>
      <c r="AM182" s="99">
        <f>AJ182*AL182</f>
        <v>1002741240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280</v>
      </c>
      <c r="AM183" s="99">
        <f t="shared" ref="AM183:AM211" si="44">AJ183*AL183</f>
        <v>481834360</v>
      </c>
      <c r="AN183" s="99" t="s">
        <v>4314</v>
      </c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229</v>
      </c>
      <c r="AM184" s="99">
        <f t="shared" si="44"/>
        <v>34350000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226</v>
      </c>
      <c r="AM185" s="99">
        <f t="shared" si="44"/>
        <v>-21470000</v>
      </c>
      <c r="AN185" s="99"/>
    </row>
    <row r="186" spans="16:44">
      <c r="Q186" s="96"/>
      <c r="R186" s="96"/>
      <c r="S186" s="96"/>
      <c r="T186" s="96"/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218</v>
      </c>
      <c r="AM186" s="99">
        <f t="shared" si="44"/>
        <v>686700000</v>
      </c>
      <c r="AN186" s="99"/>
    </row>
    <row r="187" spans="16:44">
      <c r="Q187" s="96"/>
      <c r="R187" s="96"/>
      <c r="S187" s="96"/>
      <c r="T187" s="96" t="s">
        <v>25</v>
      </c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202</v>
      </c>
      <c r="AM187" s="99">
        <f t="shared" si="44"/>
        <v>-13130000</v>
      </c>
      <c r="AN187" s="99"/>
    </row>
    <row r="188" spans="16:44">
      <c r="Q188" s="96"/>
      <c r="R188" s="96"/>
      <c r="S188" s="96"/>
      <c r="T188" s="96"/>
      <c r="V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201</v>
      </c>
      <c r="AM188" s="99">
        <f t="shared" si="44"/>
        <v>-19095000</v>
      </c>
      <c r="AN188" s="99"/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195</v>
      </c>
      <c r="AM189" s="99">
        <f t="shared" si="44"/>
        <v>45240000</v>
      </c>
      <c r="AN189" s="99"/>
    </row>
    <row r="190" spans="16:44">
      <c r="Q190" s="36" t="s">
        <v>4572</v>
      </c>
      <c r="R190" s="95">
        <f>SUM(N46:N59)</f>
        <v>721856274.5</v>
      </c>
      <c r="T190" s="113" t="s">
        <v>4462</v>
      </c>
      <c r="U190" s="56">
        <v>1000000</v>
      </c>
      <c r="V190" s="113">
        <v>239.024</v>
      </c>
      <c r="W190" s="113">
        <f t="shared" ref="W190:W253" si="45">U190*V190</f>
        <v>239024000</v>
      </c>
      <c r="X190" s="99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188</v>
      </c>
      <c r="AM190" s="99">
        <f t="shared" si="44"/>
        <v>2444000000</v>
      </c>
      <c r="AN190" s="99"/>
    </row>
    <row r="191" spans="16:44">
      <c r="Q191" s="99" t="s">
        <v>4453</v>
      </c>
      <c r="R191" s="95">
        <f>SUM(N21:N26)</f>
        <v>325235981.70000005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186</v>
      </c>
      <c r="AM191" s="99">
        <f t="shared" si="44"/>
        <v>1860000000</v>
      </c>
      <c r="AN191" s="99"/>
    </row>
    <row r="192" spans="16:44">
      <c r="Q192" s="99" t="s">
        <v>4454</v>
      </c>
      <c r="R192" s="95">
        <f>SUM(N29:N33)</f>
        <v>36783838.599999994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183</v>
      </c>
      <c r="AM192" s="99">
        <f t="shared" si="44"/>
        <v>622200000</v>
      </c>
      <c r="AN192" s="99"/>
    </row>
    <row r="193" spans="15:44">
      <c r="Q193" s="99" t="s">
        <v>4455</v>
      </c>
      <c r="R193" s="95">
        <f>N44</f>
        <v>162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174</v>
      </c>
      <c r="AM193" s="99">
        <f t="shared" si="44"/>
        <v>-1520153436</v>
      </c>
      <c r="AN193" s="99"/>
    </row>
    <row r="194" spans="15:44">
      <c r="Q194" s="99" t="s">
        <v>4456</v>
      </c>
      <c r="R194" s="95">
        <f>N20</f>
        <v>1100485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173</v>
      </c>
      <c r="AM194" s="99">
        <f t="shared" si="44"/>
        <v>96015000</v>
      </c>
      <c r="AN194" s="99"/>
    </row>
    <row r="195" spans="15:44">
      <c r="Q195" s="99" t="s">
        <v>4457</v>
      </c>
      <c r="R195" s="95">
        <f>N28</f>
        <v>417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168</v>
      </c>
      <c r="AM195" s="99">
        <f t="shared" si="44"/>
        <v>-75315744</v>
      </c>
      <c r="AN195" s="99"/>
    </row>
    <row r="196" spans="15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162</v>
      </c>
      <c r="AM196" s="99">
        <f t="shared" si="44"/>
        <v>5382450</v>
      </c>
      <c r="AN196" s="99"/>
    </row>
    <row r="197" spans="15:44">
      <c r="Q197" s="99" t="s">
        <v>5035</v>
      </c>
      <c r="R197" s="95">
        <v>3500000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162</v>
      </c>
      <c r="AM197" s="149">
        <f t="shared" si="44"/>
        <v>663960726</v>
      </c>
      <c r="AN197" s="149" t="s">
        <v>657</v>
      </c>
    </row>
    <row r="198" spans="15:44">
      <c r="Q198" s="99" t="s">
        <v>4936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160</v>
      </c>
      <c r="AM198" s="149">
        <f t="shared" si="44"/>
        <v>-160000000</v>
      </c>
      <c r="AN198" s="149" t="s">
        <v>657</v>
      </c>
    </row>
    <row r="199" spans="15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153</v>
      </c>
      <c r="AM199" s="149">
        <f t="shared" si="44"/>
        <v>114750000</v>
      </c>
      <c r="AN199" s="149" t="s">
        <v>657</v>
      </c>
      <c r="AQ199" t="s">
        <v>25</v>
      </c>
    </row>
    <row r="200" spans="15:44">
      <c r="Q200" s="99" t="s">
        <v>4461</v>
      </c>
      <c r="R200" s="95">
        <f>SUM(R190:R199)</f>
        <v>1088668433.8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152</v>
      </c>
      <c r="AM200" s="196">
        <f t="shared" si="44"/>
        <v>-91831104</v>
      </c>
      <c r="AN200" s="196" t="s">
        <v>657</v>
      </c>
    </row>
    <row r="201" spans="15:44">
      <c r="P201" s="96"/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152</v>
      </c>
      <c r="AM201" s="99">
        <f t="shared" si="44"/>
        <v>-89236616</v>
      </c>
      <c r="AN201" s="99"/>
    </row>
    <row r="202" spans="15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148</v>
      </c>
      <c r="AM202" s="196">
        <f t="shared" si="44"/>
        <v>-111643948</v>
      </c>
      <c r="AN202" s="196" t="s">
        <v>657</v>
      </c>
      <c r="AR202" t="s">
        <v>25</v>
      </c>
    </row>
    <row r="203" spans="15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148</v>
      </c>
      <c r="AM203" s="99">
        <f t="shared" si="44"/>
        <v>-28063612</v>
      </c>
      <c r="AN203" s="99"/>
    </row>
    <row r="204" spans="15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133</v>
      </c>
      <c r="AM204" s="196">
        <f t="shared" si="44"/>
        <v>944300</v>
      </c>
      <c r="AN204" s="196" t="s">
        <v>657</v>
      </c>
    </row>
    <row r="205" spans="15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133</v>
      </c>
      <c r="AM205" s="20">
        <f t="shared" si="44"/>
        <v>-19670966</v>
      </c>
      <c r="AN205" s="20"/>
      <c r="AR205" t="s">
        <v>25</v>
      </c>
    </row>
    <row r="206" spans="15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130</v>
      </c>
      <c r="AM206" s="196">
        <f t="shared" si="44"/>
        <v>-4836000</v>
      </c>
      <c r="AN206" s="149" t="s">
        <v>657</v>
      </c>
    </row>
    <row r="207" spans="15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126</v>
      </c>
      <c r="AM207" s="20">
        <f t="shared" si="44"/>
        <v>-46913076</v>
      </c>
      <c r="AN207" s="99"/>
    </row>
    <row r="208" spans="15:44">
      <c r="O208" t="s">
        <v>25</v>
      </c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105</v>
      </c>
      <c r="AM208" s="20">
        <f t="shared" si="44"/>
        <v>24681510</v>
      </c>
      <c r="AN208" s="99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105</v>
      </c>
      <c r="AM209" s="149">
        <f t="shared" si="44"/>
        <v>24681510</v>
      </c>
      <c r="AN209" s="149" t="s">
        <v>657</v>
      </c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96</v>
      </c>
      <c r="AM210" s="149">
        <f t="shared" si="44"/>
        <v>43200000</v>
      </c>
      <c r="AN210" s="149" t="s">
        <v>657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96</v>
      </c>
      <c r="AM211" s="20">
        <f t="shared" si="44"/>
        <v>43200000</v>
      </c>
      <c r="AN211" s="20"/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74</v>
      </c>
      <c r="AM212" s="149">
        <f t="shared" ref="AM212:AM215" si="48">AJ212*AL212</f>
        <v>22200000</v>
      </c>
      <c r="AN212" s="149"/>
      <c r="AQ212" t="s">
        <v>25</v>
      </c>
    </row>
    <row r="213" spans="16:45" ht="30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74</v>
      </c>
      <c r="AM213" s="121">
        <f t="shared" si="48"/>
        <v>21381264</v>
      </c>
      <c r="AN213" s="207" t="s">
        <v>4754</v>
      </c>
    </row>
    <row r="214" spans="16:45">
      <c r="P214" s="99" t="s">
        <v>4920</v>
      </c>
      <c r="Q214" s="99" t="s">
        <v>4913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71</v>
      </c>
      <c r="AM214" s="121">
        <f t="shared" si="48"/>
        <v>1275336861</v>
      </c>
      <c r="AN214" s="121" t="s">
        <v>4759</v>
      </c>
    </row>
    <row r="215" spans="16:45">
      <c r="P215" s="99" t="s">
        <v>4921</v>
      </c>
      <c r="Q215" s="99" t="s">
        <v>4913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70</v>
      </c>
      <c r="AM215" s="121">
        <f t="shared" si="48"/>
        <v>1285445770</v>
      </c>
      <c r="AN215" s="121" t="s">
        <v>4759</v>
      </c>
    </row>
    <row r="216" spans="16:45">
      <c r="P216" s="99" t="s">
        <v>4921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69</v>
      </c>
      <c r="AM216" s="121">
        <f t="shared" ref="AM216:AM219" si="49">AJ216*AL216</f>
        <v>1629946773</v>
      </c>
      <c r="AN216" s="121" t="s">
        <v>4774</v>
      </c>
      <c r="AS216" t="s">
        <v>25</v>
      </c>
    </row>
    <row r="217" spans="16:45">
      <c r="P217" s="196" t="s">
        <v>1087</v>
      </c>
      <c r="Q217" s="196" t="s">
        <v>4954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64</v>
      </c>
      <c r="AM217" s="121">
        <f t="shared" si="49"/>
        <v>5279750912</v>
      </c>
      <c r="AN217" s="121" t="s">
        <v>4794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63</v>
      </c>
      <c r="AM218" s="121">
        <f t="shared" si="49"/>
        <v>4703426343</v>
      </c>
      <c r="AN218" s="121" t="s">
        <v>4802</v>
      </c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47</v>
      </c>
      <c r="AM219" s="20">
        <f t="shared" si="49"/>
        <v>31255000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47</v>
      </c>
      <c r="AM220" s="196">
        <f t="shared" ref="AM220:AM221" si="50">AJ220*AL220</f>
        <v>31255000</v>
      </c>
      <c r="AN220" s="196"/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43</v>
      </c>
      <c r="AM221" s="20">
        <f t="shared" si="50"/>
        <v>86000000</v>
      </c>
      <c r="AN221" s="99"/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42</v>
      </c>
      <c r="AM222" s="20">
        <f t="shared" ref="AM222:AM227" si="51">AJ222*AL222</f>
        <v>-86550450</v>
      </c>
      <c r="AN222" s="99" t="s">
        <v>4914</v>
      </c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42</v>
      </c>
      <c r="AM223" s="149">
        <f t="shared" si="51"/>
        <v>-18201750</v>
      </c>
      <c r="AN223" s="149" t="s">
        <v>4915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42</v>
      </c>
      <c r="AM224" s="20">
        <f t="shared" si="51"/>
        <v>1176000000</v>
      </c>
      <c r="AN224" s="99" t="s">
        <v>3891</v>
      </c>
    </row>
    <row r="225" spans="17:44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41</v>
      </c>
      <c r="AM225" s="20">
        <f t="shared" si="51"/>
        <v>6560000</v>
      </c>
      <c r="AN225" s="99"/>
    </row>
    <row r="226" spans="17:44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41</v>
      </c>
      <c r="AM226" s="149">
        <f t="shared" si="51"/>
        <v>2870000</v>
      </c>
      <c r="AN226" s="149"/>
    </row>
    <row r="227" spans="17:44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32</v>
      </c>
      <c r="AM227" s="20">
        <f t="shared" si="51"/>
        <v>27200000</v>
      </c>
      <c r="AN227" s="99"/>
    </row>
    <row r="228" spans="17:44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32</v>
      </c>
      <c r="AM228" s="196">
        <f t="shared" ref="AM228:AM240" si="53">AJ228*AL228</f>
        <v>640000</v>
      </c>
      <c r="AN228" s="196"/>
      <c r="AQ228" t="s">
        <v>25</v>
      </c>
    </row>
    <row r="229" spans="17:44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28</v>
      </c>
      <c r="AM229" s="196">
        <f t="shared" si="53"/>
        <v>840000000</v>
      </c>
      <c r="AN229" s="196" t="s">
        <v>4956</v>
      </c>
    </row>
    <row r="230" spans="17:44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  <c r="AH230" s="20">
        <v>49</v>
      </c>
      <c r="AI230" s="20" t="s">
        <v>5057</v>
      </c>
      <c r="AJ230" s="117">
        <v>1100000</v>
      </c>
      <c r="AK230" s="20">
        <v>1</v>
      </c>
      <c r="AL230" s="20">
        <f t="shared" si="52"/>
        <v>1</v>
      </c>
      <c r="AM230" s="20">
        <f t="shared" si="53"/>
        <v>1100000</v>
      </c>
      <c r="AN230" s="20"/>
    </row>
    <row r="231" spans="17:44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H231" s="20"/>
      <c r="AI231" s="20"/>
      <c r="AJ231" s="117"/>
      <c r="AK231" s="20"/>
      <c r="AL231" s="20">
        <f t="shared" si="52"/>
        <v>0</v>
      </c>
      <c r="AM231" s="20">
        <f t="shared" si="53"/>
        <v>0</v>
      </c>
      <c r="AN231" s="20"/>
    </row>
    <row r="232" spans="17:44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  <c r="AH232" s="20"/>
      <c r="AI232" s="20"/>
      <c r="AJ232" s="117"/>
      <c r="AK232" s="20"/>
      <c r="AL232" s="20">
        <f t="shared" si="52"/>
        <v>0</v>
      </c>
      <c r="AM232" s="20">
        <f t="shared" si="53"/>
        <v>0</v>
      </c>
      <c r="AN232" s="20"/>
    </row>
    <row r="233" spans="17:44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  <c r="AH233" s="20"/>
      <c r="AI233" s="20"/>
      <c r="AJ233" s="117"/>
      <c r="AK233" s="20"/>
      <c r="AL233" s="20">
        <f t="shared" si="52"/>
        <v>0</v>
      </c>
      <c r="AM233" s="20">
        <f t="shared" si="53"/>
        <v>0</v>
      </c>
      <c r="AN233" s="20"/>
    </row>
    <row r="234" spans="17:44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7:44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7:44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7:44">
      <c r="Q237" s="99" t="s">
        <v>4722</v>
      </c>
      <c r="R237" s="95">
        <v>2145814</v>
      </c>
      <c r="T237" s="215" t="s">
        <v>4905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7:44">
      <c r="Q238" s="99" t="s">
        <v>4737</v>
      </c>
      <c r="R238" s="95">
        <v>4369730</v>
      </c>
      <c r="T238" s="215" t="s">
        <v>4905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7:44">
      <c r="Q239" s="99" t="s">
        <v>4741</v>
      </c>
      <c r="R239" s="95">
        <v>8739459</v>
      </c>
      <c r="T239" s="215" t="s">
        <v>4913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4926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7:44">
      <c r="Q240" s="99" t="s">
        <v>4752</v>
      </c>
      <c r="R240" s="95">
        <v>6667654</v>
      </c>
      <c r="T240" s="215" t="s">
        <v>4913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4760</v>
      </c>
      <c r="R241" s="95">
        <v>8981245</v>
      </c>
      <c r="S241" t="s">
        <v>25</v>
      </c>
      <c r="T241" s="215" t="s">
        <v>4924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  <c r="AH241" s="99"/>
      <c r="AI241" s="99"/>
      <c r="AJ241" s="95">
        <f>SUM(AJ182:AJ240)</f>
        <v>307617098</v>
      </c>
      <c r="AK241" s="99"/>
      <c r="AL241" s="99"/>
      <c r="AM241" s="99">
        <f>SUM(AM182:AM240)</f>
        <v>22308137317</v>
      </c>
      <c r="AN241" s="95">
        <f>AM241*AN168/31</f>
        <v>11993862.08588513</v>
      </c>
    </row>
    <row r="242" spans="17:40">
      <c r="Q242" s="99" t="s">
        <v>4765</v>
      </c>
      <c r="R242" s="95">
        <v>9181756</v>
      </c>
      <c r="T242" s="215" t="s">
        <v>4924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  <c r="AJ242" t="s">
        <v>4059</v>
      </c>
      <c r="AM242" t="s">
        <v>284</v>
      </c>
      <c r="AN242" t="s">
        <v>943</v>
      </c>
    </row>
    <row r="243" spans="17:40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40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  <c r="AI244" t="s">
        <v>4061</v>
      </c>
      <c r="AJ244" s="114">
        <f>AJ241+AN241</f>
        <v>319610960.08588511</v>
      </c>
    </row>
    <row r="245" spans="17:40">
      <c r="Q245" s="99" t="s">
        <v>4803</v>
      </c>
      <c r="R245" s="95">
        <v>37328780</v>
      </c>
      <c r="S245" t="s">
        <v>25</v>
      </c>
      <c r="T245" s="215" t="s">
        <v>4938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  <c r="AI245" t="s">
        <v>4064</v>
      </c>
      <c r="AJ245" s="114">
        <f>SUM(N20:N33)</f>
        <v>363120722.30000001</v>
      </c>
    </row>
    <row r="246" spans="17:40">
      <c r="Q246" s="99" t="s">
        <v>4913</v>
      </c>
      <c r="R246" s="95">
        <v>-2194100</v>
      </c>
      <c r="S246" t="s">
        <v>25</v>
      </c>
      <c r="T246" s="215" t="s">
        <v>4954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  <c r="AI246" t="s">
        <v>4136</v>
      </c>
      <c r="AJ246" s="114">
        <f>AJ245-AJ241</f>
        <v>55503624.300000012</v>
      </c>
    </row>
    <row r="247" spans="17:40">
      <c r="Q247" s="99" t="s">
        <v>4969</v>
      </c>
      <c r="R247" s="95">
        <v>20193916</v>
      </c>
      <c r="T247" s="215" t="s">
        <v>4967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  <c r="AI247" t="s">
        <v>943</v>
      </c>
      <c r="AJ247" s="114">
        <f>AN241</f>
        <v>11993862.08588513</v>
      </c>
    </row>
    <row r="248" spans="17:40">
      <c r="Q248" s="99"/>
      <c r="R248" s="95"/>
      <c r="T248" s="215" t="s">
        <v>4969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  <c r="AI248" t="s">
        <v>4065</v>
      </c>
      <c r="AJ248" s="114">
        <f>AJ246-AJ247</f>
        <v>43509762.214114882</v>
      </c>
      <c r="AN248" t="s">
        <v>25</v>
      </c>
    </row>
    <row r="249" spans="17:40">
      <c r="Q249" s="99"/>
      <c r="R249" s="95">
        <f>SUM(R226:R248)</f>
        <v>426236275</v>
      </c>
      <c r="T249" s="215" t="s">
        <v>4969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  <c r="AN249" t="s">
        <v>25</v>
      </c>
    </row>
    <row r="250" spans="17:40">
      <c r="Q250" s="99"/>
      <c r="R250" s="99" t="s">
        <v>6</v>
      </c>
      <c r="T250" s="215" t="s">
        <v>4969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40">
      <c r="T251" s="215" t="s">
        <v>4992</v>
      </c>
      <c r="U251" s="215">
        <v>8424</v>
      </c>
      <c r="V251" s="113">
        <v>299.15170000000001</v>
      </c>
      <c r="W251" s="113">
        <f t="shared" si="45"/>
        <v>2520053.9208</v>
      </c>
      <c r="X251" s="99" t="s">
        <v>452</v>
      </c>
    </row>
    <row r="252" spans="17:40">
      <c r="T252" s="215" t="s">
        <v>5034</v>
      </c>
      <c r="U252" s="215">
        <v>15943</v>
      </c>
      <c r="V252" s="113">
        <v>307.34415000000001</v>
      </c>
      <c r="W252" s="113">
        <f t="shared" si="45"/>
        <v>4899987.78345</v>
      </c>
      <c r="X252" s="99" t="s">
        <v>452</v>
      </c>
      <c r="AN252" t="s">
        <v>25</v>
      </c>
    </row>
    <row r="253" spans="17:40">
      <c r="Q253" s="99" t="s">
        <v>452</v>
      </c>
      <c r="R253" s="99"/>
      <c r="T253" s="215" t="s">
        <v>5057</v>
      </c>
      <c r="U253" s="215">
        <v>3579</v>
      </c>
      <c r="V253" s="113">
        <v>307.34415000000001</v>
      </c>
      <c r="W253" s="113">
        <f t="shared" si="45"/>
        <v>1099984.71285</v>
      </c>
      <c r="X253" s="99" t="s">
        <v>452</v>
      </c>
    </row>
    <row r="254" spans="17:40">
      <c r="Q254" s="99" t="s">
        <v>4444</v>
      </c>
      <c r="R254" s="95">
        <v>63115000</v>
      </c>
      <c r="T254" s="168"/>
      <c r="U254" s="168"/>
      <c r="V254" s="113"/>
      <c r="W254" s="113"/>
      <c r="X254" s="99"/>
    </row>
    <row r="255" spans="17:40">
      <c r="Q255" s="99" t="s">
        <v>4498</v>
      </c>
      <c r="R255" s="95">
        <v>13300000</v>
      </c>
      <c r="T255" s="168"/>
      <c r="U255" s="168">
        <f>SUM(U190:U254)</f>
        <v>3556732</v>
      </c>
      <c r="V255" s="99"/>
      <c r="W255" s="99"/>
      <c r="X255" s="99"/>
    </row>
    <row r="256" spans="17:40">
      <c r="Q256" s="99" t="s">
        <v>4506</v>
      </c>
      <c r="R256" s="95">
        <v>2269000</v>
      </c>
      <c r="T256" s="99"/>
      <c r="U256" s="99" t="s">
        <v>6</v>
      </c>
      <c r="V256" s="99"/>
      <c r="W256" s="99"/>
      <c r="X256" s="99"/>
    </row>
    <row r="257" spans="17:24">
      <c r="Q257" s="99" t="s">
        <v>4624</v>
      </c>
      <c r="R257" s="95">
        <v>25071612</v>
      </c>
      <c r="T257" s="201" t="s">
        <v>4488</v>
      </c>
    </row>
    <row r="258" spans="17:24">
      <c r="Q258" s="99" t="s">
        <v>4635</v>
      </c>
      <c r="R258" s="95">
        <v>42236984</v>
      </c>
      <c r="T258" s="200">
        <f>R200/U255</f>
        <v>306.08672056258382</v>
      </c>
    </row>
    <row r="259" spans="17:24">
      <c r="Q259" s="99" t="s">
        <v>4638</v>
      </c>
      <c r="R259" s="95">
        <v>19663646</v>
      </c>
      <c r="W259" s="114"/>
    </row>
    <row r="260" spans="17:24">
      <c r="Q260" s="99" t="s">
        <v>4665</v>
      </c>
      <c r="R260" s="95">
        <v>4374525</v>
      </c>
      <c r="U260" s="96" t="s">
        <v>267</v>
      </c>
      <c r="V260" t="s">
        <v>4489</v>
      </c>
      <c r="X260" t="s">
        <v>25</v>
      </c>
    </row>
    <row r="261" spans="17:24">
      <c r="Q261" s="99" t="s">
        <v>4681</v>
      </c>
      <c r="R261" s="95">
        <v>6550580</v>
      </c>
      <c r="T261" s="114"/>
      <c r="U261" s="113">
        <v>1100000</v>
      </c>
      <c r="V261">
        <f>U261/T258</f>
        <v>3593.7527703855067</v>
      </c>
      <c r="X261" t="s">
        <v>25</v>
      </c>
    </row>
    <row r="262" spans="17:24">
      <c r="Q262" s="99" t="s">
        <v>4685</v>
      </c>
      <c r="R262" s="95">
        <v>7054895</v>
      </c>
      <c r="X262" t="s">
        <v>25</v>
      </c>
    </row>
    <row r="263" spans="17:24">
      <c r="Q263" s="99" t="s">
        <v>4722</v>
      </c>
      <c r="R263" s="95">
        <v>2145814</v>
      </c>
      <c r="W263" s="225"/>
      <c r="X263" s="96" t="s">
        <v>25</v>
      </c>
    </row>
    <row r="264" spans="17:24">
      <c r="Q264" s="99" t="s">
        <v>4737</v>
      </c>
      <c r="R264" s="95">
        <v>4369730</v>
      </c>
    </row>
    <row r="265" spans="17:24">
      <c r="Q265" s="99" t="s">
        <v>4741</v>
      </c>
      <c r="R265" s="95">
        <v>8739459</v>
      </c>
    </row>
    <row r="266" spans="17:24" ht="60">
      <c r="Q266" s="99" t="s">
        <v>4752</v>
      </c>
      <c r="R266" s="95">
        <v>6667654</v>
      </c>
      <c r="T266" s="22" t="s">
        <v>4472</v>
      </c>
      <c r="V266" s="225"/>
    </row>
    <row r="267" spans="17:24" ht="45">
      <c r="Q267" s="99" t="s">
        <v>3684</v>
      </c>
      <c r="R267" s="95">
        <v>8981245</v>
      </c>
      <c r="T267" s="22" t="s">
        <v>4473</v>
      </c>
    </row>
    <row r="268" spans="17:24">
      <c r="Q268" s="99" t="s">
        <v>4765</v>
      </c>
      <c r="R268" s="95">
        <v>9181756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  <c r="T270" s="99" t="s">
        <v>4490</v>
      </c>
      <c r="U270" s="99" t="s">
        <v>4461</v>
      </c>
      <c r="V270" s="99" t="s">
        <v>953</v>
      </c>
    </row>
    <row r="271" spans="17:24">
      <c r="Q271" s="99" t="s">
        <v>4803</v>
      </c>
      <c r="R271" s="95">
        <v>37328780</v>
      </c>
      <c r="T271" s="95">
        <f>R219+R249+R287</f>
        <v>889099220</v>
      </c>
      <c r="U271" s="95">
        <f>R200</f>
        <v>1088668433.8</v>
      </c>
      <c r="V271" s="95">
        <f>U271-T271</f>
        <v>199569213.79999995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</row>
    <row r="274" spans="17:20">
      <c r="Q274" s="99" t="s">
        <v>4905</v>
      </c>
      <c r="R274" s="95">
        <v>4000236</v>
      </c>
    </row>
    <row r="275" spans="17:20">
      <c r="Q275" s="99" t="s">
        <v>4905</v>
      </c>
      <c r="R275" s="95">
        <v>2250000</v>
      </c>
    </row>
    <row r="276" spans="17:20">
      <c r="Q276" s="99" t="s">
        <v>4913</v>
      </c>
      <c r="R276" s="95">
        <v>-2512200</v>
      </c>
      <c r="T276" t="s">
        <v>25</v>
      </c>
    </row>
    <row r="277" spans="17:20">
      <c r="Q277" s="99" t="s">
        <v>4924</v>
      </c>
      <c r="R277" s="95">
        <v>300000</v>
      </c>
      <c r="T277" t="s">
        <v>25</v>
      </c>
    </row>
    <row r="278" spans="17:20">
      <c r="Q278" s="99" t="s">
        <v>981</v>
      </c>
      <c r="R278" s="95">
        <v>1100000</v>
      </c>
    </row>
    <row r="279" spans="17:20">
      <c r="Q279" s="99" t="s">
        <v>4938</v>
      </c>
      <c r="R279" s="95">
        <v>890000</v>
      </c>
      <c r="T279" t="s">
        <v>25</v>
      </c>
    </row>
    <row r="280" spans="17:20">
      <c r="Q280" s="99" t="s">
        <v>4967</v>
      </c>
      <c r="R280" s="95">
        <v>1000000</v>
      </c>
      <c r="T280" t="s">
        <v>25</v>
      </c>
    </row>
    <row r="281" spans="17:20">
      <c r="Q281" s="99" t="s">
        <v>4969</v>
      </c>
      <c r="R281" s="95">
        <v>45436311</v>
      </c>
    </row>
    <row r="282" spans="17:20">
      <c r="Q282" s="99" t="s">
        <v>4969</v>
      </c>
      <c r="R282" s="95">
        <v>-3500000</v>
      </c>
    </row>
    <row r="283" spans="17:20">
      <c r="Q283" s="99" t="s">
        <v>4992</v>
      </c>
      <c r="R283" s="95">
        <v>2520000</v>
      </c>
      <c r="T283" t="s">
        <v>25</v>
      </c>
    </row>
    <row r="284" spans="17:20">
      <c r="Q284" s="99" t="s">
        <v>5034</v>
      </c>
      <c r="R284" s="95">
        <v>4900000</v>
      </c>
      <c r="T284" t="s">
        <v>25</v>
      </c>
    </row>
    <row r="285" spans="17:20">
      <c r="Q285" s="99" t="s">
        <v>5057</v>
      </c>
      <c r="R285" s="95">
        <v>1100000</v>
      </c>
    </row>
    <row r="286" spans="17:20">
      <c r="Q286" s="99"/>
      <c r="R286" s="95"/>
      <c r="T286" t="s">
        <v>25</v>
      </c>
    </row>
    <row r="287" spans="17:20">
      <c r="Q287" s="99"/>
      <c r="R287" s="95">
        <f>SUM(R254:R286)</f>
        <v>421662945</v>
      </c>
      <c r="T287" t="s">
        <v>25</v>
      </c>
    </row>
    <row r="288" spans="17:20">
      <c r="Q288" s="99"/>
      <c r="R288" s="99" t="s">
        <v>6</v>
      </c>
    </row>
    <row r="291" spans="20:20">
      <c r="T291" t="s">
        <v>25</v>
      </c>
    </row>
    <row r="292" spans="20:20">
      <c r="T292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2" zoomScale="90" zoomScaleNormal="90" workbookViewId="0">
      <selection activeCell="M104" sqref="M10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5010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4998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4997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4999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5003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5006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5008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5010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5011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5014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5013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215"/>
      <c r="J104" s="113">
        <f t="shared" si="17"/>
        <v>-716288384</v>
      </c>
      <c r="K104" s="215"/>
      <c r="L104" s="84"/>
      <c r="M104" s="84"/>
      <c r="N104" s="113">
        <f t="shared" si="22"/>
        <v>0</v>
      </c>
      <c r="O104" s="113">
        <f t="shared" si="23"/>
        <v>-320388494</v>
      </c>
      <c r="P104" s="113">
        <f t="shared" si="24"/>
        <v>-1036676878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4999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5006</v>
      </c>
      <c r="B34" s="95">
        <v>0</v>
      </c>
      <c r="C34" s="95">
        <v>1000</v>
      </c>
      <c r="D34" s="99" t="s">
        <v>315</v>
      </c>
    </row>
    <row r="35" spans="1:10">
      <c r="A35" s="99" t="s">
        <v>5008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5013</v>
      </c>
      <c r="B36" s="95">
        <v>1000</v>
      </c>
      <c r="C36" s="95">
        <v>0</v>
      </c>
      <c r="D36" s="99" t="s">
        <v>315</v>
      </c>
    </row>
    <row r="37" spans="1:10">
      <c r="A37" s="99" t="s">
        <v>5013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2019-04-27T10:07:39Z</dcterms:modified>
</cp:coreProperties>
</file>