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D74" i="45" l="1"/>
  <c r="N19" i="18" l="1"/>
  <c r="G43" i="14" l="1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E45" i="14" l="1"/>
  <c r="S32" i="18"/>
  <c r="S31" i="18"/>
  <c r="S29" i="18"/>
  <c r="E44" i="14" l="1"/>
  <c r="N34" i="18"/>
  <c r="E43" i="14" l="1"/>
  <c r="Q79" i="18"/>
  <c r="P77" i="18"/>
  <c r="P81" i="18"/>
  <c r="S72" i="18"/>
  <c r="R69" i="18"/>
  <c r="E42" i="14" l="1"/>
  <c r="G42" i="14" s="1"/>
  <c r="S30" i="18"/>
  <c r="E41" i="14" l="1"/>
  <c r="G41" i="14" s="1"/>
  <c r="U28" i="18"/>
  <c r="E40" i="14" l="1"/>
  <c r="G40" i="14" s="1"/>
  <c r="AC15" i="33"/>
  <c r="N28" i="18"/>
  <c r="Q35" i="18" s="1"/>
  <c r="E39" i="14" l="1"/>
  <c r="G39" i="14" s="1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K178" i="20" l="1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N52" i="18"/>
  <c r="E37" i="14" l="1"/>
  <c r="G37" i="14" s="1"/>
  <c r="B196" i="13"/>
  <c r="E36" i="14" l="1"/>
  <c r="G36" i="14" s="1"/>
  <c r="F105" i="13"/>
  <c r="B105" i="13"/>
  <c r="E35" i="14" l="1"/>
  <c r="G35" i="14" s="1"/>
  <c r="C2" i="45"/>
  <c r="C24" i="45" s="1"/>
  <c r="Q48" i="18" s="1"/>
  <c r="B2" i="45"/>
  <c r="G2" i="45" s="1"/>
  <c r="D172" i="20"/>
  <c r="L19" i="18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34" i="14" l="1"/>
  <c r="G34" i="14" s="1"/>
  <c r="H2" i="45"/>
  <c r="H25" i="45"/>
  <c r="G25" i="45"/>
  <c r="B24" i="45"/>
  <c r="D2" i="45"/>
  <c r="D24" i="45" s="1"/>
  <c r="S12" i="44"/>
  <c r="R12" i="44"/>
  <c r="Q12" i="44"/>
  <c r="H30" i="45" l="1"/>
  <c r="E33" i="14"/>
  <c r="I2" i="45"/>
  <c r="I25" i="45" s="1"/>
  <c r="I30" i="45" s="1"/>
  <c r="H3" i="44"/>
  <c r="E32" i="14" l="1"/>
  <c r="G32" i="14" s="1"/>
  <c r="G33" i="14"/>
  <c r="H4" i="44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E30" i="14" l="1"/>
  <c r="G31" i="14"/>
  <c r="E248" i="15"/>
  <c r="E29" i="14" l="1"/>
  <c r="G30" i="14"/>
  <c r="E247" i="15"/>
  <c r="E246" i="15"/>
  <c r="E28" i="14" l="1"/>
  <c r="G29" i="14"/>
  <c r="E245" i="15"/>
  <c r="E27" i="14" l="1"/>
  <c r="G28" i="14"/>
  <c r="N18" i="33"/>
  <c r="G18" i="33"/>
  <c r="H18" i="33"/>
  <c r="K18" i="33"/>
  <c r="L18" i="33"/>
  <c r="E244" i="15"/>
  <c r="E26" i="14" l="1"/>
  <c r="G27" i="14"/>
  <c r="C18" i="33"/>
  <c r="B18" i="33"/>
  <c r="E18" i="33"/>
  <c r="I18" i="33"/>
  <c r="D18" i="33"/>
  <c r="J18" i="33"/>
  <c r="F18" i="33"/>
  <c r="E25" i="14" l="1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E24" i="14" l="1"/>
  <c r="G25" i="14"/>
  <c r="C17" i="33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E23" i="14" l="1"/>
  <c r="G24" i="14"/>
  <c r="H25" i="43"/>
  <c r="G2" i="43"/>
  <c r="G25" i="43" s="1"/>
  <c r="G30" i="43" s="1"/>
  <c r="H30" i="43" s="1"/>
  <c r="E22" i="14" l="1"/>
  <c r="G23" i="14"/>
  <c r="I2" i="43"/>
  <c r="I25" i="43" s="1"/>
  <c r="I30" i="43" s="1"/>
  <c r="D24" i="43"/>
  <c r="E21" i="14" l="1"/>
  <c r="E20" i="14" s="1"/>
  <c r="E19" i="14" s="1"/>
  <c r="E18" i="14" s="1"/>
  <c r="G22" i="14"/>
  <c r="E243" i="15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48" i="14" l="1"/>
  <c r="G51" i="14" s="1"/>
  <c r="E37" i="18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<sst xmlns="http://schemas.openxmlformats.org/spreadsheetml/2006/main" count="8615" uniqueCount="4122">
  <si>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</si>
  <si>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</si>
  <si>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</si>
  <si>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</si>
  <si>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</si>
  <si>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</si>
  <si>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</si>
  <si>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</si>
  <si>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</si>
  <si>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</si>
  <si>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</si>
  <si>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</si>
  <si>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</si>
  <si>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</si>
  <si>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</si>
  <si>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</si>
  <si>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</si>
  <si>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</si>
  <si>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</si>
  <si>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</si>
  <si>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</si>
  <si>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</si>
  <si>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</si>
  <si>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</si>
  <si>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</si>
  <si>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</si>
  <si>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</si>
  <si>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</si>
  <si>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</si>
  <si>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</si>
  <si>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</si>
  <si>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</si>
  <si>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</si>
  <si>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</si>
  <si>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</si>
  <si>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</si>
  <si>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</si>
  <si>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</si>
  <si>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</si>
  <si>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</si>
  <si>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</si>
  <si>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</si>
  <si>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</si>
  <si>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</si>
  <si>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</si>
  <si>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</si>
  <si>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</si>
  <si>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</si>
  <si>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</si>
  <si>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</si>
  <si>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</si>
  <si>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</si>
  <si>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</si>
  <si>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</si>
  <si>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</si>
  <si>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</si>
  <si>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</si>
  <si>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</si>
  <si>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</si>
  <si>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</si>
  <si>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</si>
  <si>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</si>
  <si>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</si>
  <si>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</si>
  <si>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</si>
  <si>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</si>
  <si>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</si>
  <si>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</si>
  <si>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</si>
  <si>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</si>
  <si>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</si>
  <si>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</si>
  <si>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</si>
  <si>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</si>
  <si>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</si>
  <si>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</si>
  <si>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</si>
  <si>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</si>
  <si>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</si>
  <si>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</si>
  <si>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</si>
  <si>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</si>
  <si>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</si>
  <si>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</si>
  <si>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</si>
  <si>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</si>
  <si>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</si>
  <si>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</si>
  <si>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</si>
  <si>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</si>
  <si>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</si>
  <si>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</si>
  <si>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</si>
  <si>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</si>
  <si>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</si>
  <si>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</si>
  <si>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</si>
  <si>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</si>
  <si>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</si>
  <si>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</si>
  <si>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</si>
  <si>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</si>
  <si>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</si>
  <si>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</si>
  <si>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</si>
  <si>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</si>
  <si>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</si>
  <si>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</si>
  <si>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</si>
  <si>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</si>
  <si>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</si>
  <si>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</si>
  <si>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</si>
  <si>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</si>
  <si>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</si>
  <si>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</si>
  <si>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</si>
  <si>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</si>
  <si>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</si>
  <si>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</si>
  <si>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</si>
  <si>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</si>
  <si>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</si>
  <si>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</si>
  <si>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</si>
  <si>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</si>
  <si>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</si>
  <si>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</si>
  <si>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</si>
  <si>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</si>
  <si>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</si>
  <si>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</si>
  <si>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</si>
  <si>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</si>
  <si>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</si>
  <si>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</si>
  <si>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</si>
  <si>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</si>
  <si>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</si>
  <si>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</si>
  <si>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</si>
  <si>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</si>
  <si>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</si>
  <si>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</si>
  <si>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</si>
  <si>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</si>
  <si>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</si>
  <si>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</si>
  <si>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</si>
  <si>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</si>
  <si>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</si>
  <si>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</si>
  <si>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</si>
  <si>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</si>
  <si>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</si>
  <si>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</si>
  <si>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</si>
  <si>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</si>
  <si>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</si>
  <si>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</si>
  <si>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</si>
  <si>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</si>
  <si>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</si>
  <si>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</si>
  <si>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</si>
  <si>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</si>
  <si>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</si>
  <si>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</si>
  <si>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</si>
  <si>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</si>
  <si>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</si>
  <si>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</si>
  <si>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</si>
  <si>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</si>
  <si>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</si>
  <si>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</si>
  <si>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</si>
  <si>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</si>
  <si>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</si>
  <si>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</si>
  <si>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</si>
  <si>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</si>
  <si>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</si>
  <si>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</si>
  <si>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</si>
  <si>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</si>
  <si>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</si>
  <si>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</si>
  <si>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</si>
  <si>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</si>
  <si>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</si>
  <si>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</si>
  <si>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</si>
  <si>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</si>
  <si>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</si>
  <si>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</si>
  <si>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</si>
  <si>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</si>
  <si>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</si>
  <si>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</si>
  <si>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</si>
  <si>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</si>
  <si>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</si>
  <si>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</si>
  <si>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</si>
  <si>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</si>
  <si>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</si>
  <si>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</si>
  <si>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</si>
  <si>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</si>
  <si>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</si>
  <si>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</si>
  <si>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</si>
  <si>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</si>
  <si>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</si>
  <si>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</si>
  <si>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</si>
  <si>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</si>
  <si>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</si>
  <si>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</si>
  <si>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</si>
  <si>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</si>
  <si>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</si>
  <si>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</si>
  <si>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</si>
  <si>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</si>
  <si>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</si>
  <si>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</si>
  <si>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</si>
  <si>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</si>
  <si>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</si>
  <si>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</si>
  <si>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</si>
  <si>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</si>
  <si>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</si>
  <si>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</si>
  <si>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</si>
  <si>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</si>
  <si>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</si>
  <si>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</si>
  <si>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</si>
  <si>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</si>
  <si>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</si>
  <si>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</si>
  <si>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</si>
  <si>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</si>
  <si>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</si>
  <si>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</si>
  <si>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</si>
  <si>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</si>
  <si>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</si>
  <si>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</si>
  <si>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</si>
  <si>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</si>
  <si>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</si>
  <si>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</si>
  <si>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</si>
  <si>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</si>
  <si>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</si>
  <si>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</si>
  <si>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</si>
  <si>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</si>
  <si>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</si>
  <si>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</si>
  <si>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</si>
  <si>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</si>
  <si>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</si>
  <si>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</si>
  <si>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</si>
  <si>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</si>
  <si>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</si>
  <si>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</si>
  <si>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</si>
  <si>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</si>
  <si>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</si>
  <si>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</si>
  <si>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</si>
  <si>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</si>
  <si>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</si>
  <si>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</si>
  <si>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</si>
  <si>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</si>
  <si>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</si>
  <si>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</si>
  <si>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</si>
  <si>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</si>
  <si>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</si>
  <si>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</si>
  <si>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</si>
  <si>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</si>
  <si>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</si>
  <si>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</si>
  <si>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</si>
  <si>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</si>
  <si>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</si>
  <si>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</si>
  <si>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</si>
  <si>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</si>
  <si>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</si>
  <si>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</si>
  <si>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</si>
  <si>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</si>
  <si>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</si>
  <si>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</si>
  <si>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</si>
  <si>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</si>
  <si>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</si>
  <si>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</si>
  <si>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</si>
  <si>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</si>
  <si>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</si>
  <si>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</si>
  <si>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</si>
  <si>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</si>
  <si>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</si>
  <si>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</si>
  <si>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</si>
  <si>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</si>
  <si>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</si>
  <si>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</si>
  <si>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</si>
  <si>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</si>
  <si>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</si>
  <si>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</si>
  <si>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</si>
  <si>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</si>
  <si>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</si>
  <si>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</si>
  <si>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</si>
  <si>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</si>
  <si>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</si>
  <si>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</si>
  <si>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</si>
  <si>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</si>
  <si>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</si>
  <si>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</si>
  <si>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</si>
  <si>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</si>
  <si>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</si>
  <si>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</si>
  <si>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</si>
  <si>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</si>
  <si>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</si>
  <si>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</si>
  <si>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</si>
  <si>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</si>
  <si>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</si>
  <si>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</si>
  <si>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</si>
  <si>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</si>
  <si>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</si>
  <si>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</si>
  <si>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</si>
  <si>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</si>
  <si>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</si>
  <si>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</si>
  <si>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</si>
  <si>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</si>
  <si>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</si>
  <si>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</si>
  <si>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</si>
  <si>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</si>
  <si>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</si>
  <si>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</si>
  <si>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</si>
  <si>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</si>
  <si>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</si>
  <si>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</si>
  <si>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</si>
  <si>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</si>
  <si>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</si>
  <si>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</si>
  <si>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</si>
  <si>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</si>
  <si>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</si>
  <si>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</si>
  <si>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</si>
  <si>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</si>
  <si>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</si>
  <si>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</si>
  <si>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</si>
  <si>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</si>
  <si>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</si>
  <si>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</si>
  <si>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</si>
  <si>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</si>
  <si>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</si>
  <si>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</si>
  <si>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</si>
  <si>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</si>
  <si>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</si>
  <si>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</si>
  <si>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</si>
  <si>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</si>
  <si>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</si>
  <si>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</si>
  <si>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</si>
  <si>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</si>
  <si>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</si>
  <si>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</si>
  <si>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</si>
  <si>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</si>
  <si>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</si>
  <si>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</si>
  <si>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</si>
  <si>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</si>
  <si>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</si>
  <si>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</si>
  <si>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</si>
  <si>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</si>
  <si>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</si>
  <si>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</si>
  <si>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</si>
  <si>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</si>
  <si>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</si>
  <si>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</si>
  <si>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</si>
  <si>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</si>
  <si>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</si>
  <si>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</si>
  <si>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</si>
  <si>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</si>
  <si>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</si>
  <si>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</si>
  <si>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</si>
  <si>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</si>
  <si>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</si>
  <si>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</si>
  <si>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</si>
  <si>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</si>
  <si>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</si>
  <si>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</si>
  <si>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</si>
  <si>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</si>
  <si>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</si>
  <si>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</si>
  <si>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</si>
  <si>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</si>
  <si>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</si>
  <si>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</si>
  <si>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</si>
  <si>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</si>
  <si>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</si>
  <si>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</si>
  <si>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</si>
  <si>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</si>
  <si>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</si>
  <si>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</si>
  <si>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</si>
  <si>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</si>
  <si>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</si>
  <si>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</si>
  <si>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</si>
  <si>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</si>
  <si>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</si>
  <si>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</si>
  <si>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</si>
  <si>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</si>
  <si>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</si>
  <si>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</si>
  <si>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</si>
  <si>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</si>
  <si>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</si>
  <si>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</si>
  <si>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</si>
  <si>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</si>
  <si>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</si>
  <si>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</si>
  <si>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</si>
  <si>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</si>
  <si>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</si>
  <si>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</si>
  <si>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</si>
  <si>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</si>
  <si>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</si>
  <si>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</si>
  <si>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</si>
  <si>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</si>
  <si>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</si>
  <si>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</si>
  <si>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</si>
  <si>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</si>
  <si>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</si>
  <si>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</si>
  <si>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</si>
  <si>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</si>
  <si>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</si>
  <si>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</si>
  <si>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</si>
  <si>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</si>
  <si>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</si>
  <si>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</si>
  <si>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</si>
  <si>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</si>
  <si>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</si>
  <si>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</si>
  <si>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</si>
  <si>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</si>
  <si>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</si>
  <si>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</si>
  <si>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</si>
  <si>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</si>
  <si>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</si>
  <si>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</si>
  <si>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</si>
  <si>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</si>
  <si>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</si>
  <si>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</si>
  <si>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</si>
  <si>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</si>
  <si>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</si>
  <si>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</si>
  <si>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</si>
  <si>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</si>
  <si>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</si>
  <si>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</si>
  <si>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</si>
  <si>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</si>
  <si>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</si>
  <si>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</si>
  <si>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</si>
  <si>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</si>
  <si>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</si>
  <si>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</si>
  <si>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</si>
  <si>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</si>
  <si>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</si>
  <si>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</si>
  <si>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</si>
  <si>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</si>
  <si>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</si>
  <si>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</si>
  <si>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</si>
  <si>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</si>
  <si>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</si>
  <si>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</si>
  <si>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</si>
  <si>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</si>
  <si>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</si>
  <si>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</si>
  <si>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</si>
  <si>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</si>
  <si>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</si>
  <si>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</si>
  <si>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</si>
  <si>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</si>
  <si>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</si>
  <si>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</si>
  <si>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</si>
  <si>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</si>
  <si>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</si>
  <si>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</si>
  <si>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</si>
  <si>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</si>
  <si>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</si>
  <si>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</si>
  <si>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</si>
  <si>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</si>
  <si>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</si>
  <si>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</si>
  <si>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</si>
  <si>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</si>
  <si>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</si>
  <si>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</si>
  <si>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</si>
  <si>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</si>
  <si>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</si>
  <si>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</si>
  <si>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</si>
  <si>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</si>
  <si>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</si>
  <si>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</si>
  <si>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</si>
  <si>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</si>
  <si>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</si>
  <si>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</si>
  <si>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</si>
  <si>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</si>
  <si>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</si>
  <si>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</si>
  <si>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</si>
  <si>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</si>
  <si>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</si>
  <si>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</si>
  <si>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</si>
  <si>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</si>
  <si>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</si>
  <si>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</si>
  <si>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</si>
  <si>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</si>
  <si>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</si>
  <si>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</si>
  <si>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</si>
  <si>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</si>
  <si>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</si>
  <si>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</si>
  <si>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</si>
  <si>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</si>
  <si>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</si>
  <si>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</si>
  <si>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</si>
  <si>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</si>
  <si>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</si>
  <si>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</si>
  <si>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</si>
  <si>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</si>
  <si>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</si>
  <si>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</si>
  <si>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</si>
  <si>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</si>
  <si>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</si>
  <si>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</si>
  <si>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</si>
  <si>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</si>
  <si>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</si>
  <si>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</si>
  <si>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</si>
  <si>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</si>
  <si>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</si>
  <si>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</si>
  <si>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</si>
  <si>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</si>
  <si>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</si>
  <si>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</si>
  <si>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</si>
  <si>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</si>
  <si>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</si>
  <si>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</si>
  <si>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</si>
  <si>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</si>
  <si>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</si>
  <si>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</si>
  <si>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</si>
  <si>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</si>
  <si>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</si>
  <si>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</si>
  <si>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</si>
  <si>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</si>
  <si>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</si>
  <si>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</si>
  <si>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</si>
  <si>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</si>
  <si>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</si>
  <si>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</si>
  <si>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</si>
  <si>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</si>
  <si>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</si>
  <si>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</si>
  <si>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</si>
  <si>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</si>
  <si>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</si>
  <si>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</si>
  <si>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</si>
  <si>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</si>
  <si>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</si>
  <si>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</si>
  <si>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</si>
  <si>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</si>
  <si>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</si>
  <si>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</si>
  <si>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</si>
  <si>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</si>
  <si>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</si>
  <si>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</si>
  <si>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</si>
  <si>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</si>
  <si>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</si>
  <si>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</si>
  <si>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</si>
  <si>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</si>
  <si>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</si>
  <si>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</si>
  <si>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</si>
  <si>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</si>
  <si>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</si>
  <si>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</si>
  <si>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</si>
  <si>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</si>
  <si>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</si>
  <si>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</si>
  <si>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</si>
  <si>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</si>
  <si>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</si>
  <si>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</si>
  <si>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</si>
  <si>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</si>
  <si>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</si>
  <si>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</si>
  <si>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</si>
  <si>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</si>
  <si>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</si>
  <si>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</si>
  <si>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</si>
  <si>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</si>
  <si>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</si>
  <si>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</si>
  <si>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</si>
  <si>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</si>
  <si>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</si>
  <si>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</si>
  <si>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</si>
  <si>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</si>
  <si>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</si>
  <si>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</si>
  <si>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</si>
  <si>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</si>
  <si>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</si>
  <si>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</si>
  <si>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</si>
  <si>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</si>
  <si>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</si>
  <si>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</si>
  <si>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</si>
  <si>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</si>
  <si>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</si>
  <si>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</si>
  <si>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</si>
  <si>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</si>
  <si>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</si>
  <si>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</si>
  <si>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</si>
  <si>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</si>
  <si>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</si>
  <si>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</si>
  <si>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</si>
  <si>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</si>
  <si>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</si>
  <si>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</si>
  <si>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</si>
  <si>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</si>
  <si>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</si>
  <si>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</si>
  <si>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</si>
  <si>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</si>
  <si>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</si>
  <si>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</si>
  <si>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</si>
  <si>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</si>
  <si>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</si>
  <si>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</si>
  <si>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</si>
  <si>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</si>
  <si>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</si>
  <si>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</si>
  <si>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</si>
  <si>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</si>
  <si>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</si>
  <si>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</si>
  <si>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</si>
  <si>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</si>
  <si>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</si>
  <si>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</si>
  <si>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</si>
  <si>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</si>
  <si>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</si>
  <si>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</si>
  <si>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</si>
  <si>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</si>
  <si>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</si>
  <si>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</si>
  <si>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</si>
  <si>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</si>
  <si>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</si>
  <si>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</si>
  <si>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</si>
  <si>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</si>
  <si>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</si>
  <si>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</si>
  <si>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</si>
  <si>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</si>
  <si>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</si>
  <si>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</si>
  <si>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</si>
  <si>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</si>
  <si>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</si>
  <si>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</si>
  <si>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</si>
  <si>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</si>
  <si>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</si>
  <si>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</si>
  <si>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</si>
  <si>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</si>
  <si>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</si>
  <si>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</si>
  <si>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</si>
  <si>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</si>
  <si>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</si>
  <si>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</si>
  <si>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</si>
  <si>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</si>
  <si>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</si>
  <si>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</si>
  <si>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</si>
  <si>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</si>
  <si>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</si>
  <si>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</si>
  <si>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</si>
  <si>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</si>
  <si>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</si>
  <si>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</si>
  <si>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</si>
  <si>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</si>
  <si>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</si>
  <si>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</si>
  <si>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</si>
  <si>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</si>
  <si>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</si>
  <si>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</si>
  <si>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</si>
  <si>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</si>
  <si>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</si>
  <si>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</si>
  <si>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</si>
  <si>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</si>
  <si>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</si>
  <si>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</si>
  <si>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</si>
  <si>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</si>
  <si>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</si>
  <si>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</si>
  <si>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</si>
  <si>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</si>
  <si>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</si>
  <si>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</si>
  <si>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</si>
  <si>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</si>
  <si>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</si>
  <si>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</si>
  <si>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</si>
  <si>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</si>
  <si>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</si>
  <si>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</si>
  <si>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</si>
  <si>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</si>
  <si>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</si>
  <si>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</si>
  <si>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</si>
  <si>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</si>
  <si>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</si>
  <si>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</si>
  <si>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</si>
  <si>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</si>
  <si>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</si>
  <si>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</si>
  <si>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</si>
  <si>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</si>
  <si>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</si>
  <si>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</si>
  <si>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</si>
  <si>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</si>
  <si>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</si>
  <si>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</si>
  <si>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</si>
  <si>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</si>
  <si>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</si>
  <si>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</si>
  <si>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</si>
  <si>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</si>
  <si>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</si>
  <si>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</si>
  <si>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</si>
  <si>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</si>
  <si>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</si>
  <si>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</si>
  <si>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</si>
  <si>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</si>
  <si>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</si>
  <si>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</si>
  <si>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</si>
  <si>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</si>
  <si>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</si>
  <si>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</si>
  <si>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</si>
  <si>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</si>
  <si>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</si>
  <si>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</si>
  <si>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</si>
  <si>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</si>
  <si>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</si>
  <si>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</si>
  <si>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</si>
  <si>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</si>
  <si>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</si>
  <si>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</si>
  <si>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</si>
  <si>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</si>
  <si>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</si>
  <si>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</si>
  <si>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</si>
  <si>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</si>
  <si>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</si>
  <si>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</si>
  <si>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</si>
  <si>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</si>
  <si>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</si>
  <si>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</si>
  <si>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</si>
  <si>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</si>
  <si>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</si>
  <si>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</si>
  <si>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</si>
  <si>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</si>
  <si>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</si>
  <si>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</si>
  <si>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</si>
  <si>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</si>
  <si>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</si>
  <si>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</si>
  <si>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</si>
  <si>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</si>
  <si>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</si>
  <si>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</si>
  <si>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</si>
  <si>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</si>
  <si>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</si>
  <si>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</si>
  <si>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</si>
  <si>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</si>
  <si>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</si>
  <si>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</si>
  <si>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</si>
  <si>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</si>
  <si>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</si>
  <si>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</si>
  <si>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</si>
  <si>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</si>
  <si>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</si>
  <si>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</si>
  <si>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</si>
  <si>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</si>
  <si>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</si>
  <si>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</si>
  <si>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</si>
  <si>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</si>
  <si>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</si>
  <si>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</si>
  <si>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</si>
  <si>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</si>
  <si>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</si>
  <si>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</si>
  <si>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</si>
  <si>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</si>
  <si>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</si>
  <si>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</si>
  <si>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</si>
  <si>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</si>
  <si>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</si>
  <si>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</si>
  <si>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</si>
  <si>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</si>
  <si>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</si>
  <si>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</si>
  <si>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</si>
  <si>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</si>
  <si>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</si>
  <si>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</si>
  <si>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</si>
  <si>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</si>
  <si>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</si>
  <si>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</si>
  <si>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</si>
  <si>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</si>
  <si>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</si>
  <si>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</si>
  <si>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</si>
  <si>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</si>
  <si>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</si>
  <si>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</si>
  <si>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</si>
  <si>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</si>
  <si>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</si>
  <si>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</si>
  <si>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</si>
  <si>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</si>
  <si>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</si>
  <si>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</si>
  <si>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</si>
  <si>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</si>
  <si>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</si>
  <si>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</si>
  <si>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</si>
  <si>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</si>
  <si>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</si>
  <si>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</si>
  <si>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</si>
  <si>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</si>
  <si>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</si>
  <si>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</si>
  <si>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</si>
  <si>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</si>
  <si>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</si>
  <si>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</si>
  <si>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</si>
  <si>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</si>
  <si>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</si>
  <si>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</si>
  <si>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</si>
  <si>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</si>
  <si>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</si>
  <si>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</si>
  <si>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</si>
  <si>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</si>
  <si>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</si>
  <si>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</si>
  <si>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</si>
  <si>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</si>
  <si>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</si>
  <si>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</si>
  <si>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</si>
  <si>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</si>
  <si>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</si>
  <si>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</si>
  <si>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</si>
  <si>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</si>
  <si>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</si>
  <si>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</si>
  <si>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</si>
  <si>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</si>
  <si>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</si>
  <si>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</si>
  <si>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</si>
  <si>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</si>
  <si>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</si>
  <si>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</si>
  <si>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</si>
  <si>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</si>
  <si>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</si>
  <si>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</si>
  <si>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</si>
  <si>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</si>
  <si>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</si>
  <si>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</si>
  <si>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</si>
  <si>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</si>
  <si>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</si>
  <si>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</si>
  <si>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</si>
  <si>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</si>
  <si>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</si>
  <si>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</si>
  <si>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</si>
  <si>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</si>
  <si>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</si>
  <si>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</si>
  <si>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</si>
  <si>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</si>
  <si>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</si>
  <si>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</si>
  <si>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</si>
  <si>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</si>
  <si>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</si>
  <si>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</si>
  <si>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</si>
  <si>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</si>
  <si>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</si>
  <si>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</si>
  <si>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</si>
  <si>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</si>
  <si>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</si>
  <si>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</si>
  <si>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</si>
  <si>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</si>
  <si>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</si>
  <si>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</si>
  <si>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</si>
  <si>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</si>
  <si>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</si>
  <si>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</si>
  <si>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</si>
  <si>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</si>
  <si>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</si>
  <si>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</si>
  <si>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</si>
  <si>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</si>
  <si>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</si>
  <si>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</si>
  <si>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</si>
  <si>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</si>
  <si>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</si>
  <si>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</si>
  <si>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</si>
  <si>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</si>
  <si>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</si>
  <si>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</si>
  <si>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</si>
  <si>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</si>
  <si>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</si>
  <si>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</si>
  <si>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</si>
  <si>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</si>
  <si>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</si>
  <si>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</si>
  <si>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</si>
  <si>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</si>
  <si>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</si>
  <si>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</si>
  <si>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</si>
  <si>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</si>
  <si>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</si>
  <si>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</si>
  <si>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</si>
  <si>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</si>
  <si>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</si>
  <si>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</si>
  <si>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</si>
  <si>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</si>
  <si>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</si>
  <si>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</si>
  <si>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</si>
  <si>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</si>
  <si>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</si>
  <si>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</si>
  <si>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</si>
  <si>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</si>
  <si>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</si>
  <si>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</si>
  <si>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</si>
  <si>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</si>
  <si>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</si>
  <si>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</si>
  <si>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</si>
  <si>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</si>
  <si>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</si>
  <si>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</si>
  <si>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</si>
  <si>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</si>
  <si>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</si>
  <si>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</si>
  <si>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</si>
  <si>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</si>
  <si>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</si>
  <si>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</si>
  <si>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</si>
  <si>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</si>
  <si>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</si>
  <si>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</si>
  <si>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</si>
  <si>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</si>
  <si>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</si>
  <si>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</si>
  <si>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</si>
  <si>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</si>
  <si>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</si>
  <si>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</si>
  <si>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</si>
  <si>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</si>
  <si>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</si>
  <si>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</si>
  <si>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</si>
  <si>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</si>
  <si>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</si>
  <si>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</si>
  <si>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</si>
  <si>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</si>
  <si>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</si>
  <si>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</si>
  <si>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</si>
  <si>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</si>
  <si>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</si>
  <si>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</si>
  <si>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</si>
  <si>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</si>
  <si>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</si>
  <si>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</si>
  <si>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</si>
  <si>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</si>
  <si>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</si>
  <si>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</si>
  <si>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</si>
  <si>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</si>
  <si>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</si>
  <si>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</si>
  <si>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</si>
  <si>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</si>
  <si>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</si>
  <si>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</si>
  <si>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</si>
  <si>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</si>
  <si>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</si>
  <si>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</si>
  <si>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</si>
  <si>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</si>
  <si>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</si>
  <si>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</si>
  <si>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</si>
  <si>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</si>
  <si>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</si>
  <si>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</si>
  <si>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</si>
  <si>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</si>
  <si>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</si>
  <si>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</si>
  <si>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</si>
  <si>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</si>
  <si>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</si>
  <si>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</si>
  <si>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</si>
  <si>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</si>
  <si>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</si>
  <si>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</si>
  <si>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</si>
  <si>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</si>
  <si>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</si>
  <si>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</si>
  <si>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</si>
  <si>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</si>
  <si>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</si>
  <si>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</si>
  <si>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</si>
  <si>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</si>
  <si>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</si>
  <si>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</si>
  <si>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</si>
  <si>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</si>
  <si>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</si>
  <si>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</si>
  <si>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</si>
  <si>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</si>
  <si>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</si>
  <si>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</si>
  <si>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</si>
  <si>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</si>
  <si>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</si>
  <si>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</si>
  <si>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</si>
  <si>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</si>
  <si>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</si>
  <si>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</si>
  <si>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</si>
  <si>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</si>
  <si>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</si>
  <si>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</si>
  <si>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</si>
  <si>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</si>
  <si>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</si>
  <si>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</si>
  <si>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</si>
  <si>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</si>
  <si>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</si>
  <si>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</si>
  <si>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</si>
  <si>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</si>
  <si>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</si>
  <si>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</si>
  <si>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</si>
  <si>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</si>
  <si>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</si>
  <si>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</si>
  <si>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</si>
  <si>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</si>
  <si>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</si>
  <si>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</si>
  <si>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</si>
  <si>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</si>
  <si>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</si>
  <si>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</si>
  <si>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</si>
  <si>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</si>
  <si>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</si>
  <si>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</si>
  <si>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</si>
  <si>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</si>
  <si>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</si>
  <si>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</si>
  <si>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</si>
  <si>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</si>
  <si>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</si>
  <si>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</si>
  <si>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</si>
  <si>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</si>
  <si>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</si>
  <si>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</si>
  <si>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</si>
  <si>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</si>
  <si>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</si>
  <si>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</si>
  <si>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</si>
  <si>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</si>
  <si>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</si>
  <si>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</si>
  <si>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</si>
  <si>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</si>
  <si>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</si>
  <si>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</si>
  <si>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</si>
  <si>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</si>
  <si>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</si>
  <si>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</si>
  <si>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</si>
  <si>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</si>
  <si>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</si>
  <si>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</si>
  <si>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</si>
  <si>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</si>
  <si>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</si>
  <si>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</si>
  <si>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</si>
  <si>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</si>
  <si>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</si>
  <si>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</si>
  <si>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</si>
  <si>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</si>
  <si>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</si>
  <si>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</si>
  <si>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</si>
  <si>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</si>
  <si>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</si>
  <si>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</si>
  <si>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</si>
  <si>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</si>
  <si>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</si>
  <si>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</si>
  <si>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</si>
  <si>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</si>
  <si>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</si>
  <si>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</si>
  <si>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</si>
  <si>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</si>
  <si>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</si>
  <si>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</si>
  <si>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</si>
  <si>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</si>
  <si>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</si>
  <si>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</si>
  <si>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</si>
  <si>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</si>
  <si>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</si>
  <si>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</si>
  <si>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</si>
  <si>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</si>
  <si>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</si>
  <si>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</si>
  <si>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</si>
  <si>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</si>
  <si>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</si>
  <si>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</si>
  <si>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</si>
  <si>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</si>
  <si>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</si>
  <si>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</si>
  <si>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</si>
  <si>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</si>
  <si>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</si>
  <si>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</si>
  <si>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</si>
  <si>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</si>
  <si>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</si>
  <si>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</si>
  <si>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</si>
  <si>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</si>
  <si>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</si>
  <si>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</si>
  <si>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</si>
  <si>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</si>
  <si>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</si>
  <si>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</si>
  <si>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</si>
  <si>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</si>
  <si>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</si>
  <si>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</si>
  <si>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</si>
  <si>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</si>
  <si>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</si>
  <si>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</si>
  <si>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</si>
  <si>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</si>
  <si>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</si>
  <si>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</si>
  <si>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</si>
  <si>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</si>
  <si>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</si>
  <si>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</si>
  <si>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</si>
  <si>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</si>
  <si>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</si>
  <si>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</si>
  <si>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</si>
  <si>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</si>
  <si>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</si>
  <si>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</si>
  <si>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</si>
  <si>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</si>
  <si>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</si>
  <si>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</si>
  <si>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</si>
  <si>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</si>
  <si>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</si>
  <si>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</si>
  <si>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</si>
  <si>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</si>
  <si>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</si>
  <si>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</si>
  <si>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</si>
  <si>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</si>
  <si>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</si>
  <si>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</si>
  <si>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</si>
  <si>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</si>
  <si>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</si>
  <si>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</si>
  <si>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</si>
  <si>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</si>
  <si>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</si>
  <si>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</si>
  <si>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</si>
  <si>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</si>
  <si>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</si>
  <si>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</si>
  <si>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</si>
  <si>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</si>
  <si>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</si>
  <si>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</si>
  <si>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</si>
  <si>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</si>
  <si>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</si>
  <si>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</si>
  <si>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</si>
  <si>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</si>
  <si>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</si>
  <si>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</si>
  <si>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</si>
  <si>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</si>
  <si>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</si>
  <si>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</si>
  <si>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</si>
  <si>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</si>
  <si>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</si>
  <si>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</si>
  <si>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</si>
  <si>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</si>
  <si>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</si>
  <si>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</si>
  <si>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</si>
  <si>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</si>
  <si>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</si>
  <si>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</si>
  <si>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</si>
  <si>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</si>
  <si>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</si>
  <si>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</si>
  <si>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</si>
  <si>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</si>
  <si>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</si>
  <si>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</si>
  <si>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</si>
  <si>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</si>
  <si>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</si>
  <si>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</si>
  <si>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</si>
  <si>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</si>
  <si>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</si>
  <si>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</si>
  <si>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</si>
  <si>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</si>
  <si>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</si>
  <si>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</si>
  <si>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</si>
  <si>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</si>
  <si>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</si>
  <si>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</si>
  <si>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</si>
  <si>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</si>
  <si>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</si>
  <si>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</si>
  <si>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</si>
  <si>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</si>
  <si>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</si>
  <si>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</si>
  <si>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</si>
  <si>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</si>
  <si>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</si>
  <si>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</si>
  <si>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</si>
  <si>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</si>
  <si>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</si>
  <si>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</si>
  <si>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</si>
  <si>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</si>
  <si>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</si>
  <si>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</si>
  <si>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</si>
  <si>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</si>
  <si>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</si>
  <si>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</si>
  <si>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</si>
  <si>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</si>
  <si>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</si>
  <si>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</si>
  <si>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</si>
  <si>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</si>
  <si>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</si>
  <si>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</si>
  <si>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</si>
  <si>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</si>
  <si>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</si>
  <si>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</si>
  <si>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</si>
  <si>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</si>
  <si>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</si>
  <si>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</si>
  <si>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</si>
  <si>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</si>
  <si>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</si>
  <si>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</si>
  <si>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</si>
  <si>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</si>
  <si>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</si>
  <si>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</si>
  <si>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</si>
  <si>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</si>
  <si>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</si>
  <si>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</si>
  <si>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</si>
  <si>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</si>
  <si>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</si>
  <si>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</si>
  <si>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</si>
  <si>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</si>
  <si>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</si>
  <si>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</si>
  <si>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</si>
  <si>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</si>
  <si>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</si>
  <si>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</si>
  <si>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</si>
  <si>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</si>
  <si>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</si>
  <si>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</si>
  <si>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</si>
  <si>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</si>
  <si>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</si>
  <si>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</si>
  <si>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</si>
  <si>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</si>
  <si>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</si>
  <si>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</si>
  <si>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</si>
  <si>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</si>
  <si>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</si>
  <si>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</si>
  <si>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</si>
  <si>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</si>
  <si>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</si>
  <si>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</si>
  <si>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</si>
  <si>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</si>
  <si>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</si>
  <si>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</si>
  <si>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</si>
  <si>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</si>
  <si>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</si>
  <si>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</si>
  <si>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</si>
  <si>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</si>
  <si>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</si>
  <si>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</si>
  <si>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</si>
  <si>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</si>
  <si>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</si>
  <si>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</si>
  <si>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</si>
  <si>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</si>
  <si>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</si>
  <si>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</si>
  <si>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</si>
  <si>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</si>
  <si>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</si>
  <si>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</si>
  <si>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</si>
  <si>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</si>
  <si>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</si>
  <si>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</si>
  <si>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</si>
  <si>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</si>
  <si>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</si>
  <si>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</si>
  <si>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</si>
  <si>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</si>
  <si>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</si>
  <si>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</si>
  <si>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</si>
  <si>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</si>
  <si>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</si>
  <si>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</si>
  <si>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</si>
  <si>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</si>
  <si>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</si>
  <si>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</si>
  <si>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</si>
  <si>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</si>
  <si>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</si>
  <si>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</si>
  <si>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</si>
  <si>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</si>
  <si>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</si>
  <si>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</si>
  <si>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</si>
  <si>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</si>
  <si>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</si>
  <si>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</si>
  <si>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</si>
  <si>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</si>
  <si>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</si>
  <si>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</si>
  <si>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</si>
  <si>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</si>
  <si>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</si>
  <si>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</si>
  <si>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</si>
  <si>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</si>
  <si>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</si>
  <si>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</si>
  <si>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</si>
  <si>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</si>
  <si>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</si>
  <si>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</si>
  <si>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</si>
  <si>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</si>
  <si>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</si>
  <si>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</si>
  <si>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</si>
  <si>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</si>
  <si>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</si>
  <si>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</si>
  <si>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</si>
  <si>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</si>
  <si>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</si>
  <si>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</si>
  <si>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</si>
  <si>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</si>
  <si>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</si>
  <si>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</si>
  <si>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</si>
  <si>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</si>
  <si>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</si>
  <si>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</si>
  <si>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</si>
  <si>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</si>
  <si>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</si>
  <si>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</si>
  <si>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</si>
  <si>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</si>
  <si>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</si>
  <si>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</si>
  <si>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</si>
  <si>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</si>
  <si>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</si>
  <si>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</si>
  <si>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</si>
  <si>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</si>
  <si>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</si>
  <si>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</si>
  <si>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</si>
  <si>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</si>
  <si>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</si>
  <si>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</si>
  <si>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</si>
  <si>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</si>
  <si>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</si>
  <si>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</si>
  <si>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</si>
  <si>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</si>
  <si>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</si>
  <si>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</si>
  <si>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</si>
  <si>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</si>
  <si>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</si>
  <si>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</si>
  <si>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</si>
  <si>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</si>
  <si>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</si>
  <si>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</si>
  <si>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</si>
  <si>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</si>
  <si>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</si>
  <si>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</si>
  <si>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</si>
  <si>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</si>
  <si>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</si>
  <si>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</si>
  <si>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</si>
  <si>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</si>
  <si>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</si>
  <si>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</si>
  <si>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</si>
  <si>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</si>
  <si>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</si>
  <si>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</si>
  <si>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</si>
  <si>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</si>
  <si>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</si>
  <si>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</si>
  <si>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</si>
  <si>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</si>
  <si>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</si>
  <si>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</si>
  <si>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</si>
  <si>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</si>
  <si>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</si>
  <si>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</si>
  <si>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</si>
  <si>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</si>
  <si>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</si>
  <si>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</si>
  <si>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</si>
  <si>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</si>
  <si>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</si>
  <si>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</si>
  <si>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</si>
  <si>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</si>
  <si>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</si>
  <si>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</si>
  <si>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</si>
  <si>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</si>
  <si>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</si>
  <si>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</si>
  <si>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</si>
  <si>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</si>
  <si>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</si>
  <si>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</si>
  <si>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</si>
  <si>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</si>
  <si>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</si>
  <si>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</si>
  <si>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</si>
  <si>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</si>
  <si>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</si>
  <si>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</si>
  <si>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</si>
  <si>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</si>
  <si>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</si>
  <si>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</si>
  <si>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</si>
  <si>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</si>
  <si>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</si>
  <si>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</si>
  <si>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</si>
  <si>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</si>
  <si>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</si>
  <si>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</si>
  <si>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</si>
  <si>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</si>
  <si>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</si>
  <si>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</si>
  <si>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</si>
  <si>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</si>
  <si>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</si>
  <si>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</si>
  <si>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</si>
  <si>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</si>
  <si>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</si>
  <si>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</si>
  <si>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</si>
  <si>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</si>
  <si>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</si>
  <si>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</si>
  <si>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</si>
  <si>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</si>
  <si>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</si>
  <si>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</si>
  <si>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</si>
  <si>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</si>
  <si>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</si>
  <si>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</si>
  <si>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</si>
  <si>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</si>
  <si>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</si>
  <si>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</si>
  <si>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</si>
  <si>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</si>
  <si>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</si>
  <si>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</si>
  <si>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</si>
  <si>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</si>
  <si>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</si>
  <si>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</si>
  <si>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</si>
  <si>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</si>
  <si>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</si>
  <si>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</si>
  <si>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</si>
  <si>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</si>
  <si>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</si>
  <si>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</si>
  <si>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</si>
  <si>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</si>
  <si>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</si>
  <si>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</si>
  <si>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</si>
  <si>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</si>
  <si>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</si>
  <si>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</si>
  <si>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</si>
  <si>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</si>
  <si>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</si>
  <si>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</si>
  <si>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</si>
  <si>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</si>
  <si>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</si>
  <si>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</si>
  <si>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</si>
  <si>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</si>
  <si>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</si>
  <si>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</si>
  <si>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</si>
  <si>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</si>
  <si>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</si>
  <si>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</si>
  <si>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</si>
  <si>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</si>
  <si>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</si>
  <si>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</si>
  <si>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</si>
  <si>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</si>
  <si>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</si>
  <si>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</si>
  <si>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</si>
  <si>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</si>
  <si>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</si>
  <si>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</si>
  <si>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</si>
  <si>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</si>
  <si>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</si>
  <si>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</si>
  <si>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</si>
  <si>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</si>
  <si>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</si>
  <si>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</si>
  <si>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</si>
  <si>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</si>
  <si>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</si>
  <si>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</si>
  <si>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</si>
  <si>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</si>
  <si>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</si>
  <si>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</si>
  <si>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</si>
  <si>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</si>
  <si>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</si>
  <si>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</si>
  <si>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</si>
  <si>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</si>
  <si>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</si>
  <si>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</si>
  <si>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</si>
  <si>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</si>
  <si>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</si>
  <si>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</si>
  <si>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</si>
  <si>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</si>
  <si>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</si>
  <si>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</si>
  <si>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</si>
  <si>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</si>
  <si>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</si>
  <si>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</si>
  <si>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</si>
  <si>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</si>
  <si>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</si>
  <si>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</si>
  <si>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</si>
  <si>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</si>
  <si>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</si>
  <si>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</si>
  <si>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</si>
  <si>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</si>
  <si>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</si>
  <si>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</si>
  <si>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</si>
  <si>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</si>
  <si>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</si>
  <si>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</si>
  <si>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</si>
  <si>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</si>
  <si>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</si>
  <si>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</si>
  <si>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</si>
  <si>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</si>
  <si>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</si>
  <si>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</si>
  <si>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</si>
  <si>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</si>
  <si>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</si>
  <si>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</si>
  <si>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</si>
  <si>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</si>
  <si>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</si>
  <si>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</si>
  <si>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</si>
  <si>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</si>
  <si>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</si>
  <si>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</si>
  <si>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</si>
  <si>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</si>
  <si>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</si>
  <si>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</si>
  <si>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</si>
  <si>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</si>
  <si>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</si>
  <si>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</si>
  <si>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</si>
  <si>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</si>
  <si>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</si>
  <si>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</si>
  <si>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</si>
  <si>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</si>
  <si>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</si>
  <si>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</si>
  <si>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</si>
  <si>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</si>
  <si>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</si>
  <si>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</si>
  <si>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</si>
  <si>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</si>
  <si>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</si>
  <si>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</si>
  <si>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</si>
  <si>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</si>
  <si>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</si>
  <si>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</si>
  <si>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</si>
  <si>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</si>
  <si>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</si>
  <si>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</si>
  <si>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</si>
  <si>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</si>
  <si>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</si>
  <si>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</si>
  <si>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</si>
  <si>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</si>
  <si>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</si>
  <si>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</si>
  <si>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</si>
  <si>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</si>
  <si>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</si>
  <si>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</si>
  <si>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</si>
  <si>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</si>
  <si>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</si>
  <si>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</si>
  <si>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</si>
  <si>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</si>
  <si>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</si>
  <si>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</si>
  <si>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</si>
  <si>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</si>
  <si>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</si>
  <si>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</si>
  <si>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</si>
  <si>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</si>
  <si>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</si>
  <si>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</si>
  <si>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</si>
  <si>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</si>
  <si>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</si>
  <si>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</si>
  <si>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</si>
  <si>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</si>
  <si>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</si>
  <si>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</si>
  <si>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</si>
  <si>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</si>
  <si>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</si>
  <si>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</si>
  <si>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</si>
  <si>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</si>
  <si>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</si>
  <si>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</si>
  <si>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</si>
  <si>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</si>
  <si>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</si>
  <si>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</si>
  <si>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</si>
  <si>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</si>
  <si>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</si>
  <si>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</si>
  <si>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</si>
  <si>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</si>
  <si>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</si>
  <si>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</si>
  <si>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</si>
  <si>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</si>
  <si>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</si>
  <si>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</si>
  <si>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</si>
  <si>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</si>
  <si>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</si>
  <si>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</si>
  <si>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</si>
  <si>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</si>
  <si>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</si>
  <si>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</si>
  <si>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</si>
  <si>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</si>
  <si>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</si>
  <si>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</si>
  <si>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</si>
  <si>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</si>
  <si>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</si>
  <si>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</si>
  <si>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</si>
  <si>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</si>
  <si>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</si>
  <si>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</si>
  <si>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</si>
  <si>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</si>
  <si>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</si>
  <si>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</si>
  <si>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</si>
  <si>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</si>
  <si>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</si>
  <si>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</si>
  <si>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</si>
  <si>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</si>
  <si>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</si>
  <si>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</si>
  <si>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</si>
  <si>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</si>
  <si>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</si>
  <si>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</si>
  <si>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</si>
  <si>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</si>
  <si>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</si>
  <si>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</si>
  <si>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</si>
  <si>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</si>
  <si>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</si>
  <si>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</si>
  <si>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</si>
  <si>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</si>
  <si>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</si>
  <si>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</si>
  <si>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</si>
  <si>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</si>
  <si>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</si>
  <si>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</si>
  <si>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</si>
  <si>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</si>
  <si>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</si>
  <si>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</si>
  <si>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</si>
  <si>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</si>
  <si>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</si>
  <si>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</si>
  <si>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</si>
  <si>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</si>
  <si>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</si>
  <si>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</si>
  <si>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</si>
  <si>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</si>
  <si>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</si>
  <si>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</si>
  <si>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</si>
  <si>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</si>
  <si>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</si>
  <si>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</si>
  <si>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</si>
  <si>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</si>
  <si>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</si>
  <si>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</si>
  <si>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</si>
  <si>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</si>
  <si>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</si>
  <si>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</si>
  <si>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</si>
  <si>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</si>
  <si>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</si>
  <si>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</si>
  <si>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</si>
  <si>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</si>
  <si>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</si>
  <si>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</si>
  <si>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</si>
  <si>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</si>
  <si>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</si>
  <si>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</si>
  <si>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</si>
  <si>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</si>
  <si>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</si>
  <si>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</si>
  <si>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</si>
  <si>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</si>
  <si>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</si>
  <si>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</si>
  <si>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</si>
  <si>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</si>
  <si>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</si>
  <si>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</si>
  <si>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</si>
  <si>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</si>
  <si>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</si>
  <si>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</si>
  <si>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</si>
  <si>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</si>
  <si>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</si>
  <si>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</si>
  <si>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</si>
  <si>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</si>
  <si>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</si>
  <si>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</si>
  <si>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</si>
  <si>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</si>
  <si>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</si>
  <si>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</si>
  <si>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</si>
  <si>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</si>
  <si>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</si>
  <si>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</si>
  <si>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</si>
  <si>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</si>
  <si>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</si>
  <si>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</si>
  <si>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</si>
  <si>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</si>
  <si>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</si>
  <si>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</si>
  <si>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</si>
  <si>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</si>
  <si>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</si>
  <si>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</si>
  <si>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</si>
  <si>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</si>
  <si>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</si>
  <si>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</si>
  <si>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</si>
  <si>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</si>
  <si>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</si>
  <si>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</si>
  <si>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</si>
  <si>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</si>
  <si>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</si>
  <si>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</si>
  <si>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</si>
  <si>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</si>
  <si>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</si>
  <si>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</si>
  <si>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</si>
  <si>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</si>
  <si>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</si>
  <si>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</si>
  <si>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</si>
  <si>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</si>
  <si>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</si>
  <si>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</si>
  <si>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</si>
  <si>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</si>
  <si>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</si>
  <si>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</si>
  <si>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</si>
  <si>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</si>
  <si>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</si>
  <si>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</si>
  <si>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</si>
  <si>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</si>
  <si>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</si>
  <si>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</si>
  <si>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</si>
  <si>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</si>
  <si>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</si>
  <si>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</si>
  <si>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</si>
  <si>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</si>
  <si>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</si>
  <si>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</si>
  <si>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</si>
  <si>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</si>
  <si>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</si>
  <si>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</si>
  <si>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</si>
  <si>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</si>
  <si>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</si>
  <si>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</si>
  <si>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</si>
  <si>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</si>
  <si>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</si>
  <si>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</si>
  <si>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</si>
  <si>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</si>
  <si>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</si>
  <si>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</si>
  <si>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</si>
  <si>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</si>
  <si>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</si>
  <si>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</si>
  <si>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</si>
  <si>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</si>
  <si>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</si>
  <si>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</si>
  <si>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</si>
  <si>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</si>
  <si>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</si>
  <si>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</si>
  <si>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</si>
  <si>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</si>
  <si>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</si>
  <si>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</si>
  <si>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</si>
  <si>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</si>
  <si>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</si>
  <si>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</si>
  <si>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</si>
  <si>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</si>
  <si>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</si>
  <si>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</si>
  <si>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</si>
  <si>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</si>
  <si>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</si>
  <si>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</si>
  <si>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</si>
  <si>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</si>
  <si>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</si>
  <si>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</si>
  <si>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</si>
  <si>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</si>
  <si>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</si>
  <si>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</si>
  <si>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</si>
  <si>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</si>
  <si>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</si>
  <si>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</si>
  <si>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</si>
  <si>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</si>
  <si>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</si>
  <si>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</si>
  <si>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</si>
  <si>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</si>
  <si>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</si>
  <si>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</si>
  <si>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</si>
  <si>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</si>
  <si>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</si>
  <si>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</si>
  <si>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</si>
  <si>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</si>
  <si>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</si>
  <si>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</si>
  <si>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</si>
  <si>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</si>
  <si>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</si>
  <si>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</si>
  <si>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</si>
  <si>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</si>
  <si>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</si>
  <si>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</si>
  <si>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</si>
  <si>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</si>
  <si>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</si>
  <si>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</si>
  <si>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</si>
  <si>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</si>
  <si>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</si>
  <si>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</si>
  <si>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</si>
  <si>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</si>
  <si>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</si>
  <si>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</si>
  <si>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</si>
  <si>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</si>
  <si>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</si>
  <si>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</si>
  <si>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</si>
  <si>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</si>
  <si>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</si>
  <si>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</si>
  <si>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</si>
  <si>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</si>
  <si>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</si>
  <si>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</si>
  <si>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</si>
  <si>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</si>
  <si>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</si>
  <si>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</si>
  <si>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</si>
  <si>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</si>
  <si>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</si>
  <si>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</si>
  <si>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</si>
  <si>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</si>
  <si>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</si>
  <si>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</si>
  <si>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</si>
  <si>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</si>
  <si>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</si>
  <si>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</si>
  <si>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</si>
  <si>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</si>
  <si>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</si>
  <si>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</si>
  <si>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</si>
  <si>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</si>
  <si>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</si>
  <si>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</si>
  <si>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</si>
  <si>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</si>
  <si>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</si>
  <si>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</si>
  <si>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</si>
  <si>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</si>
  <si>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</si>
  <si>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</si>
  <si>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</si>
  <si>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</si>
  <si>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</si>
  <si>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</si>
  <si>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</si>
  <si>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</si>
  <si>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</si>
  <si>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</si>
  <si>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</si>
  <si>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</si>
  <si>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</si>
  <si>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</si>
  <si>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</si>
  <si>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</si>
  <si>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</si>
  <si>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</si>
  <si>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</si>
  <si>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</si>
  <si>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</si>
  <si>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</si>
  <si>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</si>
  <si>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</si>
  <si>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</si>
  <si>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</si>
  <si>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</si>
  <si>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</si>
  <si>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</si>
  <si>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</si>
  <si>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</si>
  <si>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</si>
  <si>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</si>
  <si>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</si>
  <si>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</si>
  <si>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</si>
  <si>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</si>
  <si>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</si>
  <si>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</si>
  <si>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</si>
  <si>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</si>
  <si>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</si>
  <si>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</si>
  <si>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</si>
  <si>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</si>
  <si>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</si>
  <si>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</si>
  <si>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</si>
  <si>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</si>
  <si>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</si>
  <si>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</si>
  <si>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</si>
  <si>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</si>
  <si>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</si>
  <si>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</si>
  <si>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</si>
  <si>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</si>
  <si>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</si>
  <si>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</si>
  <si>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</si>
  <si>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</si>
  <si>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</si>
  <si>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</si>
  <si>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</si>
  <si>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</si>
  <si>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</si>
  <si>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</si>
  <si>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</si>
  <si>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</si>
  <si>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</si>
  <si>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</si>
  <si>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</si>
  <si>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</si>
  <si>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</si>
  <si>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</si>
  <si>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</si>
  <si>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</si>
  <si>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</si>
  <si>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</si>
  <si>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</si>
  <si>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</si>
  <si>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</si>
  <si>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</si>
  <si>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</si>
  <si>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</si>
  <si>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</si>
  <si>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</si>
  <si>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</si>
  <si>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</si>
  <si>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</si>
  <si>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</si>
  <si>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</si>
  <si>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</si>
  <si>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</si>
  <si>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</si>
  <si>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</si>
  <si>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</si>
  <si>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</si>
  <si>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</si>
  <si>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</si>
  <si>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</si>
  <si>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</si>
  <si>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</si>
  <si>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</si>
  <si>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</si>
  <si>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</si>
  <si>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</si>
  <si>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</si>
  <si>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</si>
  <si>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</si>
  <si>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</si>
  <si>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</si>
  <si>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</si>
  <si>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</si>
  <si>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</si>
  <si>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</si>
  <si>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</si>
  <si>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</si>
  <si>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</si>
  <si>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</si>
  <si>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</si>
  <si>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</si>
  <si>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</si>
  <si>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</si>
  <si>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</si>
  <si>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</si>
  <si>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</si>
  <si>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</si>
  <si>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</si>
  <si>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</si>
  <si>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</si>
  <si>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</si>
  <si>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</si>
  <si>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</si>
  <si>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</si>
  <si>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</si>
  <si>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</si>
  <si>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</si>
  <si>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</si>
  <si>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</si>
  <si>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</si>
  <si>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</si>
  <si>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</si>
  <si>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</si>
  <si>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</si>
  <si>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</si>
  <si>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</si>
  <si>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</si>
  <si>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</si>
  <si>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</si>
  <si>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</si>
  <si>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</si>
  <si>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</si>
  <si>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</si>
  <si>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</si>
  <si>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</si>
  <si>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</si>
  <si>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</si>
  <si>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</si>
  <si>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</si>
  <si>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</si>
  <si>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</si>
  <si>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</si>
  <si>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</si>
  <si>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</si>
  <si>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</si>
  <si>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</si>
  <si>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</si>
  <si>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</si>
  <si>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</si>
  <si>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</si>
  <si>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</si>
  <si>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</si>
  <si>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</si>
  <si>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</si>
  <si>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</si>
  <si>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</si>
  <si>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</si>
  <si>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</si>
  <si>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</si>
  <si>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</si>
  <si>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</si>
  <si>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</si>
  <si>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</si>
  <si>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</si>
  <si>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</si>
  <si>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</si>
  <si>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</si>
  <si>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</si>
  <si>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</si>
  <si>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</si>
  <si>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</si>
  <si>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</si>
  <si>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</si>
  <si>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</si>
  <si>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</si>
  <si>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</si>
  <si>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</si>
  <si>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</si>
  <si>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</si>
  <si>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</si>
  <si>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</si>
  <si>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</si>
  <si>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</si>
  <si>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</si>
  <si>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</si>
  <si>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</si>
  <si>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</si>
  <si>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</si>
  <si>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</si>
  <si>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</si>
  <si>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</si>
  <si>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</si>
  <si>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</si>
  <si>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</si>
  <si>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</si>
  <si>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</si>
  <si>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</si>
  <si>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</si>
  <si>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</si>
  <si>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</si>
  <si>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</si>
  <si>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</si>
  <si>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</si>
  <si>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</si>
  <si>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</si>
  <si>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</si>
  <si>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</si>
  <si>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</si>
  <si>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</si>
  <si>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</si>
  <si>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</si>
  <si>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</si>
  <si>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</si>
  <si>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</si>
  <si>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</si>
  <si>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</si>
  <si>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</si>
  <si>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</si>
  <si>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</si>
  <si>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</si>
  <si>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</si>
  <si>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</si>
  <si>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</si>
  <si>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</si>
  <si>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</si>
  <si>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</si>
  <si>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</si>
  <si>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</si>
  <si>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</si>
  <si>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</si>
  <si>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</si>
  <si>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</si>
  <si>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</si>
  <si>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</si>
  <si>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</si>
  <si>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</si>
  <si>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</si>
  <si>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</si>
  <si>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</si>
  <si>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</si>
  <si>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</si>
  <si>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</si>
  <si>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</si>
  <si>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</si>
  <si>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</si>
  <si>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</si>
  <si>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</si>
  <si>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</si>
  <si>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</si>
  <si>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</si>
  <si>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</si>
  <si>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</si>
  <si>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</si>
  <si>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</si>
  <si>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</si>
  <si>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</si>
  <si>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</si>
  <si>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</si>
  <si>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</si>
  <si>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</si>
  <si>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</si>
  <si>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</si>
  <si>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</si>
  <si>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</si>
  <si>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</si>
  <si>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</si>
  <si>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</si>
  <si>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</si>
  <si>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</si>
  <si>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</si>
  <si>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</si>
  <si>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</si>
  <si>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</si>
  <si>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</si>
  <si>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</si>
  <si>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</si>
  <si>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</si>
  <si>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</si>
  <si>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</si>
  <si>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</si>
  <si>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</si>
  <si>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</si>
  <si>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</si>
  <si>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</si>
  <si>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</si>
  <si>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</si>
  <si>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</si>
  <si>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</si>
  <si>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</si>
  <si>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</si>
  <si>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</si>
  <si>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</si>
  <si>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</si>
  <si>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</si>
  <si>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</si>
  <si>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</si>
  <si>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</si>
  <si>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</si>
  <si>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</si>
  <si>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</si>
  <si>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</si>
  <si>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</si>
  <si>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</si>
  <si>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</si>
  <si>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</si>
  <si>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</si>
  <si>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</si>
  <si>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</si>
  <si>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</si>
  <si>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</si>
  <si>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</si>
  <si>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</si>
  <si>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</si>
  <si>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</si>
  <si>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</si>
  <si>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</si>
  <si>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</si>
  <si>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</si>
  <si>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</si>
  <si>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</si>
  <si>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</si>
  <si>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</si>
  <si>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</si>
  <si>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</si>
  <si>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</si>
  <si>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</si>
  <si>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</si>
  <si>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</si>
  <si>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</si>
  <si>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</si>
  <si>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</si>
  <si>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</si>
  <si>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</si>
  <si>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</si>
  <si>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</si>
  <si>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</si>
  <si>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</si>
  <si>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</si>
  <si>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</si>
  <si>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</si>
  <si>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</si>
  <si>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</si>
  <si>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</si>
  <si>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</si>
  <si>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</si>
  <si>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</si>
  <si>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</si>
  <si>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</si>
  <si>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</si>
  <si>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</si>
  <si>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</si>
  <si>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</si>
  <si>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</si>
  <si>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</si>
  <si>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</si>
  <si>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</si>
  <si>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</si>
  <si>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</si>
  <si>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</si>
  <si>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</si>
  <si>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</si>
  <si>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</si>
  <si>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</si>
  <si>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</si>
  <si>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</si>
  <si>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</si>
  <si>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</si>
  <si>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</si>
  <si>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</si>
  <si>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</si>
  <si>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</si>
  <si>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</si>
  <si>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</si>
  <si>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</si>
  <si>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</si>
  <si>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</si>
  <si>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</si>
  <si>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</si>
  <si>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</si>
  <si>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</si>
  <si>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</si>
  <si>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</si>
  <si>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</si>
  <si>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</si>
  <si>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</si>
  <si>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</si>
  <si>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</si>
  <si>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</si>
  <si>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</si>
  <si>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</si>
  <si>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</si>
  <si>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</si>
  <si>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</si>
  <si>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</si>
  <si>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</si>
  <si>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</si>
  <si>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</si>
  <si>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</si>
  <si>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</si>
  <si>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</si>
  <si>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</si>
  <si>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</si>
  <si>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</si>
  <si>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</si>
  <si>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</si>
  <si>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</si>
  <si>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</si>
  <si>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</si>
  <si>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</si>
  <si>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</si>
  <si>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</si>
  <si>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</si>
  <si>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</si>
  <si>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</si>
  <si>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</si>
  <si>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</si>
  <si>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</si>
  <si>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</si>
  <si>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</si>
  <si>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</si>
  <si>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</si>
  <si>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</si>
  <si>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</si>
  <si>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</si>
  <si>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</si>
  <si>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</si>
  <si>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</si>
  <si>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</si>
  <si>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</si>
  <si>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</si>
  <si>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</si>
  <si>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</si>
  <si>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</si>
  <si>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</si>
  <si>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</si>
  <si>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</si>
  <si>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</si>
  <si>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</si>
  <si>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</si>
  <si>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</si>
  <si>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</si>
  <si>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</si>
  <si>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</si>
  <si>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</si>
  <si>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</si>
  <si>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</si>
  <si>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</si>
  <si>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</si>
  <si>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</si>
  <si>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</si>
  <si>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</si>
  <si>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</si>
  <si>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</si>
  <si>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</si>
  <si>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</si>
  <si>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</si>
  <si>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</si>
  <si>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</si>
  <si>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</si>
  <si>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</si>
  <si>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</si>
  <si>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</si>
  <si>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</si>
  <si>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</si>
  <si>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</si>
  <si>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</si>
  <si>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</si>
  <si>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</si>
  <si>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</si>
  <si>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</si>
  <si>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</si>
  <si>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</si>
  <si>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</si>
  <si>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</si>
  <si>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</si>
  <si>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</si>
  <si>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</si>
  <si>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</si>
  <si>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</si>
  <si>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</si>
  <si>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</si>
  <si>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</si>
  <si>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</si>
  <si>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</si>
  <si>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</si>
  <si>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</si>
  <si>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</si>
  <si>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</si>
  <si>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</si>
  <si>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</si>
  <si>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</si>
  <si>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</si>
  <si>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</si>
  <si>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</si>
  <si>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</si>
  <si>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</si>
  <si>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</si>
  <si>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</si>
  <si>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</si>
  <si>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</si>
  <si>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</si>
  <si>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</si>
  <si>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</si>
  <si>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</si>
  <si>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</si>
  <si>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</si>
  <si>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</si>
  <si>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</si>
  <si>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</si>
  <si>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</si>
  <si>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</si>
  <si>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</si>
  <si>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</si>
  <si>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</si>
  <si>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</si>
  <si>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</si>
  <si>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</si>
  <si>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</si>
  <si>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</si>
  <si>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</si>
  <si>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</si>
  <si>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</si>
  <si>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</si>
  <si>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</si>
  <si>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</si>
  <si>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</si>
  <si>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</si>
  <si>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</si>
  <si>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</si>
  <si>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</si>
  <si>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</si>
  <si>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</si>
  <si>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</si>
  <si>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</si>
  <si>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</si>
  <si>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</si>
  <si>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</si>
  <si>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</si>
  <si>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</si>
  <si>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</si>
  <si>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</si>
  <si>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</si>
  <si>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</si>
  <si>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</si>
  <si>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</si>
  <si>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</si>
  <si>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</si>
  <si>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</si>
  <si>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</si>
  <si>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</si>
  <si>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</si>
  <si>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</si>
  <si>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</si>
  <si>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</si>
  <si>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</si>
  <si>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</si>
  <si>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</si>
  <si>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</si>
  <si>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</si>
  <si>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</si>
  <si>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</si>
  <si>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</si>
  <si>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</si>
  <si>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</si>
  <si>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</si>
  <si>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</si>
  <si>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</si>
  <si>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</si>
  <si>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</si>
  <si>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</si>
  <si>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</si>
  <si>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</si>
  <si>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</si>
  <si>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</si>
  <si>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</si>
  <si>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</si>
  <si>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</si>
  <si>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</si>
  <si>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</si>
  <si>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</si>
  <si>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</si>
  <si>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</si>
  <si>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</si>
  <si>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</si>
  <si>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</si>
  <si>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</si>
  <si>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</si>
  <si>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</si>
  <si>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</si>
  <si>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</si>
  <si>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</si>
  <si>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</si>
  <si>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</si>
  <si>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</si>
  <si>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</si>
  <si>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</si>
  <si>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</si>
  <si>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</si>
  <si>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</si>
  <si>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</si>
  <si>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</si>
  <si>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</si>
  <si>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</si>
  <si>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</si>
  <si>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</si>
  <si>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</si>
  <si>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</si>
  <si>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</si>
  <si>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</si>
  <si>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</si>
  <si>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</si>
  <si>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</si>
  <si>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</si>
  <si>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</si>
  <si>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</si>
  <si>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</si>
  <si>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</si>
  <si>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</si>
  <si>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</si>
  <si>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</si>
  <si>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</si>
  <si>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</si>
  <si>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</si>
  <si>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</si>
  <si>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</si>
  <si>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</si>
  <si>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</si>
  <si>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</si>
  <si>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</si>
  <si>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</si>
  <si>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</si>
  <si>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</si>
  <si>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</si>
  <si>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</si>
  <si>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</si>
  <si>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</si>
  <si>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</si>
  <si>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</si>
  <si>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</si>
  <si>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</si>
  <si>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</si>
  <si>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</si>
  <si>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</si>
  <si>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</si>
  <si>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</si>
  <si>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</si>
  <si>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</si>
  <si>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</si>
  <si>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</si>
  <si>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</si>
  <si>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</si>
  <si>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</si>
  <si>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</si>
  <si>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</si>
  <si>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</si>
  <si>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</si>
  <si>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</si>
  <si>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</si>
  <si>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</si>
  <si>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</si>
  <si>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</si>
  <si>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</si>
  <si>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</si>
  <si>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</si>
  <si>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</si>
  <si>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</si>
  <si>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</si>
  <si>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</si>
  <si>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</si>
  <si>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</si>
  <si>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</si>
  <si>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</si>
  <si>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</si>
  <si>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</si>
  <si>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</si>
  <si>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</si>
  <si>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</si>
  <si>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</si>
  <si>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</si>
  <si>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</si>
  <si>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</si>
  <si>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</si>
  <si>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</si>
  <si>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</si>
  <si>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</si>
  <si>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</si>
  <si>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</si>
  <si>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</si>
  <si>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</si>
  <si>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</si>
  <si>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</si>
  <si>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</si>
  <si>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</si>
  <si>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</si>
  <si>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</si>
  <si>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</si>
  <si>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</si>
  <si>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</si>
  <si>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</si>
  <si>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</si>
  <si>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</si>
  <si>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</si>
  <si>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</si>
  <si>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</si>
  <si>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</si>
  <si>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</si>
  <si>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</si>
  <si>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</si>
  <si>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</si>
  <si>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</si>
  <si>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</si>
  <si>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</si>
  <si>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</si>
  <si>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</si>
  <si>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</si>
  <si>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</si>
  <si>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</si>
  <si>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</si>
  <si>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</si>
  <si>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</si>
  <si>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</si>
  <si>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</si>
  <si>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</si>
  <si>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</si>
  <si>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</si>
  <si>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</si>
  <si>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</si>
  <si>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</si>
  <si>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</si>
  <si>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</si>
  <si>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</si>
  <si>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</si>
  <si>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</si>
  <si>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</si>
  <si>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</si>
  <si>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</si>
  <si>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</si>
  <si>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</si>
  <si>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</si>
  <si>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</si>
  <si>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</si>
  <si>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</si>
  <si>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</si>
  <si>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</si>
  <si>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</si>
  <si>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</si>
  <si>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</si>
  <si>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</si>
  <si>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</si>
  <si>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</si>
  <si>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</si>
  <si>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</si>
  <si>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</si>
  <si>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</si>
  <si>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</si>
  <si>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</si>
  <si>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</si>
  <si>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</si>
  <si>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</si>
  <si>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</si>
  <si>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</si>
  <si>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</si>
  <si>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</si>
  <si>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</si>
  <si>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</si>
  <si>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</si>
  <si>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</si>
  <si>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</si>
  <si>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</si>
  <si>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</si>
  <si>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</si>
  <si>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</si>
  <si>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</si>
  <si>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</si>
  <si>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</si>
  <si>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</si>
  <si>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</si>
  <si>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</si>
  <si>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</si>
  <si>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</si>
  <si>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</si>
  <si>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</si>
  <si>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</si>
  <si>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</si>
  <si>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</si>
  <si>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</si>
  <si>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</si>
  <si>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</si>
  <si>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</si>
  <si>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</si>
  <si>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</si>
  <si>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</si>
  <si>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</si>
  <si>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</si>
  <si>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</si>
  <si>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</si>
  <si>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</si>
  <si>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</si>
  <si>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</si>
  <si>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</si>
  <si>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</si>
  <si>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</si>
  <si>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</si>
  <si>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</si>
  <si>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</si>
  <si>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</si>
  <si>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</si>
  <si>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</si>
  <si>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</si>
  <si>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</si>
  <si>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</si>
  <si>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</si>
  <si>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</si>
  <si>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</si>
  <si>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</si>
  <si>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</si>
  <si>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</si>
  <si>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</si>
  <si>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</si>
  <si>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</si>
  <si>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</si>
  <si>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</si>
  <si>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</si>
  <si>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</si>
  <si>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</si>
  <si>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</si>
  <si>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</si>
  <si>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</si>
  <si>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</si>
  <si>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</si>
  <si>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</si>
  <si>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</si>
  <si>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</si>
  <si>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</si>
  <si>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</si>
  <si>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</si>
  <si>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</si>
  <si>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</si>
  <si>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</si>
  <si>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</si>
  <si>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</si>
  <si>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</si>
  <si>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</si>
  <si>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</si>
  <si>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</si>
  <si>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</si>
  <si>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</si>
  <si>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</si>
  <si>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</si>
  <si>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</si>
  <si>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</si>
  <si>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</si>
  <si>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</si>
  <si>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</si>
  <si>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</si>
  <si>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</si>
  <si>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</si>
  <si>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</si>
  <si>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</si>
  <si>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</si>
  <si>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</si>
  <si>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</si>
  <si>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</si>
  <si>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</si>
  <si>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</si>
  <si>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</si>
  <si>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</si>
  <si>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</si>
  <si>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</si>
  <si>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</si>
  <si>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</si>
  <si>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</si>
  <si>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</si>
  <si>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</si>
  <si>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</si>
  <si>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</si>
  <si>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</si>
  <si>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</si>
  <si>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</si>
  <si>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</si>
  <si>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</si>
  <si>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</si>
  <si>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</si>
  <si>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</si>
  <si>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</si>
  <si>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</si>
  <si>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</si>
  <si>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</si>
  <si>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</si>
  <si>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</si>
  <si>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</si>
  <si>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</si>
  <si>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</si>
  <si>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</si>
  <si>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</si>
  <si>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</si>
  <si>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</si>
  <si>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</si>
  <si>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</si>
  <si>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</si>
  <si>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</si>
  <si>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</si>
  <si>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</si>
  <si>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</si>
  <si>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</si>
  <si>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</si>
  <si>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</si>
  <si>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</si>
  <si>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</si>
  <si>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</si>
  <si>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</si>
  <si>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</si>
  <si>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</si>
  <si>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</si>
  <si>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</si>
  <si>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</si>
  <si>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</si>
  <si>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</si>
  <si>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</si>
  <si>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</si>
  <si>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</si>
  <si>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</si>
  <si>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</si>
  <si>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</si>
  <si>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</si>
  <si>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</si>
  <si>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</si>
  <si>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</si>
  <si>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</si>
  <si>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</si>
  <si>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</si>
  <si>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</si>
  <si>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</si>
  <si>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</si>
  <si>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</si>
  <si>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</si>
  <si>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</si>
  <si>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</si>
  <si>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</si>
  <si>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</si>
  <si>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</si>
  <si>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</si>
  <si>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</si>
  <si>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</si>
  <si>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</si>
  <si>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</si>
  <si>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</si>
  <si>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</si>
  <si>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</si>
  <si>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</si>
  <si>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</si>
  <si>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</si>
  <si>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</si>
  <si>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</si>
  <si>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</si>
  <si>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</si>
  <si>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</si>
  <si>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</si>
  <si>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</si>
  <si>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</si>
  <si>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</si>
  <si>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</si>
  <si>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</si>
  <si>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</si>
  <si>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</si>
  <si>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</si>
  <si>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</si>
  <si>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</si>
  <si>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</si>
  <si>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</si>
  <si>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</si>
  <si>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</si>
  <si>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</si>
  <si>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</si>
  <si>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</si>
  <si>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</si>
  <si>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</si>
  <si>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</si>
  <si>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</si>
  <si>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</si>
  <si>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</si>
  <si>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</si>
  <si>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</si>
  <si>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</si>
  <si>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</si>
  <si>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</si>
  <si>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</si>
  <si>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</si>
  <si>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</si>
  <si>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</si>
  <si>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</si>
  <si>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</si>
  <si>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</si>
  <si>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</si>
  <si>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</si>
  <si>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</si>
  <si>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</si>
  <si>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</si>
  <si>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</si>
  <si>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</si>
  <si>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</si>
  <si>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</si>
  <si>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</si>
  <si>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</si>
  <si>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</si>
  <si>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</si>
  <si>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</si>
  <si>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</si>
  <si>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</si>
  <si>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</si>
  <si>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</si>
  <si>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</si>
  <si>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</si>
  <si>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</si>
  <si>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</si>
  <si>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</si>
  <si>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</si>
  <si>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</si>
  <si>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</si>
  <si>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</si>
  <si>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</si>
  <si>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</si>
  <si>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</si>
  <si>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</si>
  <si>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</si>
  <si>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</si>
  <si>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</si>
  <si>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</si>
  <si>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</si>
  <si>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</si>
  <si>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</si>
  <si>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</si>
  <si>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</si>
  <si>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</si>
  <si>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</si>
  <si>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</si>
  <si>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</si>
  <si>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</si>
  <si>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</si>
  <si>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</si>
  <si>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</si>
  <si>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</si>
  <si>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</si>
  <si>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</si>
  <si>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</si>
  <si>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</si>
  <si>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</si>
  <si>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</si>
  <si>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</si>
  <si>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</si>
  <si>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</si>
  <si>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</si>
  <si>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</si>
  <si>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</si>
  <si>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</si>
  <si>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</si>
  <si>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</si>
  <si>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</si>
  <si>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</si>
  <si>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</si>
  <si>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</si>
  <si>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</si>
  <si>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</si>
  <si>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</si>
  <si>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</si>
  <si>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</si>
  <si>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</si>
  <si>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</si>
  <si>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</si>
  <si>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</si>
  <si>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</si>
  <si>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</si>
  <si>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</si>
  <si>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</si>
  <si>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</si>
  <si>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</si>
  <si>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</si>
  <si>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</si>
  <si>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</si>
  <si>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</si>
  <si>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</si>
  <si>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</si>
  <si>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</si>
  <si>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</si>
  <si>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</si>
  <si>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</si>
  <si>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</si>
  <si>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</si>
  <si>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</si>
  <si>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</si>
  <si>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</si>
  <si>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</si>
  <si>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</si>
  <si>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</si>
  <si>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</si>
  <si>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</si>
  <si>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</si>
  <si>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</si>
  <si>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</si>
  <si>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</si>
  <si>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</si>
  <si>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</si>
  <si>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</si>
  <si>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</si>
  <si>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</si>
  <si>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</si>
  <si>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</si>
  <si>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</si>
  <si>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</si>
  <si>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</si>
  <si>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</si>
  <si>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</si>
  <si>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</si>
  <si>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</si>
  <si>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</si>
  <si>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</si>
  <si>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</si>
  <si>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</si>
  <si>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</si>
  <si>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</si>
  <si>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</si>
  <si>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</si>
  <si>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</si>
  <si>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</si>
  <si>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</si>
  <si>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</si>
  <si>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</si>
  <si>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</si>
  <si>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</si>
  <si>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</si>
  <si>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</si>
  <si>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</si>
  <si>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</si>
  <si>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</si>
  <si>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</si>
  <si>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</si>
  <si>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</si>
  <si>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</si>
  <si>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</si>
  <si>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</si>
  <si>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</si>
  <si>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</si>
  <si>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</si>
  <si>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</si>
  <si>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</si>
  <si>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</si>
  <si>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</si>
  <si>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</si>
  <si>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</si>
  <si>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</si>
  <si>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</si>
  <si>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</si>
  <si>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</si>
  <si>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</si>
  <si>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</si>
  <si>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</si>
  <si>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</si>
  <si>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</si>
  <si>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</si>
  <si>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</si>
  <si>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</si>
  <si>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</si>
  <si>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</si>
  <si>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</si>
  <si>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</si>
  <si>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</si>
  <si>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</si>
  <si>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</si>
  <si>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</si>
  <si>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</si>
  <si>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</si>
  <si>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</si>
  <si>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</si>
  <si>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</si>
  <si>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</si>
  <si>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</si>
  <si>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</si>
  <si>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</si>
  <si>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</si>
  <si>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</si>
  <si>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</si>
  <si>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</si>
  <si>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</si>
  <si>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</si>
  <si>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</si>
  <si>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</si>
  <si>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</si>
  <si>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</si>
  <si>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</si>
  <si>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</si>
  <si>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</si>
  <si>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</si>
  <si>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</si>
  <si>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</si>
  <si>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</si>
  <si>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</si>
  <si>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</si>
  <si>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</si>
  <si>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</si>
  <si>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</si>
  <si>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</si>
  <si>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</si>
  <si>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</si>
  <si>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</si>
  <si>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</si>
  <si>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</si>
  <si>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</si>
  <si>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</si>
  <si>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</si>
  <si>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</si>
  <si>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</si>
  <si>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</si>
  <si>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</si>
  <si>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</si>
  <si>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</si>
  <si>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</si>
  <si>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</si>
  <si>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</si>
  <si>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</si>
  <si>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</si>
  <si>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</si>
  <si>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</si>
  <si>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</si>
  <si>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</si>
  <si>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</si>
  <si>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</si>
  <si>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</si>
  <si>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</si>
  <si>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</si>
  <si>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</si>
  <si>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</si>
  <si>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</si>
  <si>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</si>
  <si>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</si>
  <si>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</si>
  <si>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</si>
  <si>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</si>
  <si>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</si>
  <si>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</si>
  <si>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</si>
  <si>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</si>
  <si>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</si>
  <si>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</si>
  <si>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</si>
  <si>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</si>
  <si>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</si>
  <si>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</si>
  <si>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</si>
  <si>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</si>
  <si>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</si>
  <si>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</si>
  <si>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</si>
  <si>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</si>
  <si>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</si>
  <si>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</si>
  <si>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</si>
  <si>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</si>
  <si>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</si>
  <si>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</si>
  <si>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</si>
  <si>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</si>
  <si>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</si>
  <si>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</si>
  <si>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</si>
  <si>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</si>
  <si>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</si>
  <si>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</si>
  <si>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</si>
  <si>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</si>
  <si>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</si>
  <si>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</si>
  <si>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</si>
  <si>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</si>
  <si>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</si>
  <si>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</si>
  <si>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</si>
  <si>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</si>
  <si>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</si>
  <si>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</si>
  <si>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</si>
  <si>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</si>
  <si>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</si>
  <si>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</si>
  <si>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</si>
  <si>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</si>
  <si>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</si>
  <si>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</si>
  <si>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</si>
  <si>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</si>
  <si>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</si>
  <si>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</si>
  <si>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</si>
  <si>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</si>
  <si>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</si>
  <si>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</si>
  <si>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</si>
  <si>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</si>
  <si>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</si>
  <si>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</si>
  <si>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</si>
  <si>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</si>
  <si>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</si>
  <si>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</si>
  <si>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</si>
  <si>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</si>
  <si>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</si>
  <si>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</si>
  <si>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</si>
  <si>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</si>
  <si>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</si>
  <si>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</si>
  <si>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</si>
  <si>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</si>
  <si>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</si>
  <si>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</si>
  <si>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</si>
  <si>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</si>
  <si>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</si>
  <si>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</si>
  <si>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</si>
  <si>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</si>
  <si>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</si>
  <si>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</si>
  <si>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</si>
  <si>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</si>
  <si>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</si>
  <si>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</si>
  <si>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</si>
  <si>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</si>
  <si>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</si>
  <si>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</si>
  <si>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</si>
  <si>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</si>
  <si>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</si>
  <si>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</si>
  <si>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</si>
  <si>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</si>
  <si>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</si>
  <si>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</si>
  <si>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</si>
  <si>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</si>
  <si>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</si>
  <si>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</si>
  <si>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</si>
  <si>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</si>
  <si>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</si>
  <si>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</si>
  <si>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</si>
  <si>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</si>
  <si>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</si>
  <si>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</si>
  <si>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</si>
  <si>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</si>
  <si>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</si>
  <si>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</si>
  <si>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</si>
  <si>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</si>
  <si>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</si>
  <si>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</si>
  <si>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</si>
  <si>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</si>
  <si>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</si>
  <si>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</si>
  <si>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</si>
  <si>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</si>
  <si>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</si>
  <si>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</si>
  <si>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</si>
  <si>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</si>
  <si>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</si>
  <si>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</si>
  <si>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</si>
  <si>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</si>
  <si>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</si>
  <si>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</si>
  <si>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</si>
  <si>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</si>
  <si>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</si>
  <si>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</si>
  <si>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</si>
  <si>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</si>
  <si>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</si>
  <si>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</si>
  <si>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</si>
  <si>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</si>
  <si>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</si>
  <si>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</si>
  <si>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</si>
  <si>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</si>
  <si>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</si>
  <si>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</si>
  <si>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</si>
  <si>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</si>
  <si>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</si>
  <si>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</si>
  <si>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</si>
  <si>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</si>
  <si>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</si>
  <si>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</si>
  <si>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</si>
  <si>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</si>
  <si>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</si>
  <si>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</si>
  <si>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</si>
  <si>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</si>
  <si>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</si>
  <si>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</si>
  <si>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</si>
  <si>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</si>
  <si>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</si>
  <si>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</si>
  <si>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</si>
  <si>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</si>
  <si>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</si>
  <si>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</si>
  <si>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</si>
  <si>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</si>
  <si>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</si>
  <si>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</si>
  <si>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</si>
  <si>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</si>
  <si>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</si>
  <si>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</si>
  <si>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</si>
  <si>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</si>
  <si>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</si>
  <si>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</si>
  <si>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</si>
  <si>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</si>
  <si>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</si>
  <si>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</si>
  <si>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</si>
  <si>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</si>
  <si>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</si>
  <si>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</si>
  <si>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</si>
  <si>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</si>
  <si>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</si>
  <si>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</si>
  <si>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</si>
  <si>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</si>
  <si>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</si>
  <si>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</si>
  <si>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</si>
  <si>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</si>
  <si>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</si>
  <si>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</si>
  <si>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</si>
  <si>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</si>
  <si>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</si>
  <si>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</si>
  <si>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</si>
  <si>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</si>
  <si>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</si>
  <si>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</si>
  <si>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</si>
  <si>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</si>
  <si>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</si>
  <si>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</si>
  <si>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</si>
  <si>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</si>
  <si>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</si>
  <si>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</si>
  <si>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</si>
  <si>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</si>
  <si>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</si>
  <si>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</si>
  <si>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</si>
  <si>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</si>
  <si>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</si>
  <si>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</si>
  <si>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</si>
  <si>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</si>
  <si>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</si>
  <si>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</si>
  <si>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</si>
  <si>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</si>
  <si>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</si>
  <si>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</si>
  <si>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</si>
  <si>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</si>
  <si>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</si>
  <si>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</si>
  <si>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</si>
  <si>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</si>
  <si>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</si>
  <si>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</si>
  <si>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</si>
  <si>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</si>
  <si>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</si>
  <si>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</si>
  <si>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</si>
  <si>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</si>
  <si>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</si>
  <si>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</si>
  <si>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</si>
  <si>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</si>
  <si>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</si>
  <si>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</si>
  <si>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</si>
  <si>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</si>
  <si>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</si>
  <si>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</si>
  <si>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</si>
  <si>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</si>
  <si>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</si>
  <si>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</si>
  <si>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</si>
  <si>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</si>
  <si>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</si>
  <si>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</si>
  <si>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</si>
  <si>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</si>
  <si>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</si>
  <si>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</si>
  <si>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</si>
  <si>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</si>
  <si>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</si>
  <si>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</si>
  <si>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</si>
  <si>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</si>
  <si>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</si>
  <si>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</si>
  <si>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</si>
  <si>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</si>
  <si>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</si>
  <si>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</si>
  <si>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</si>
  <si>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</si>
  <si>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</si>
  <si>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</si>
  <si>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</si>
  <si>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</si>
  <si>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</si>
  <si>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</si>
  <si>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</si>
  <si>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</si>
  <si>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</si>
  <si>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</si>
  <si>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</si>
  <si>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</si>
  <si>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</si>
  <si>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</si>
  <si>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</si>
  <si>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</si>
  <si>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</si>
  <si>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</si>
  <si>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</si>
  <si>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</si>
  <si>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</si>
  <si>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</si>
  <si>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</si>
  <si>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</si>
  <si>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</si>
  <si>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</si>
  <si>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</si>
  <si>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</si>
  <si>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</si>
  <si>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</si>
  <si>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</si>
  <si>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</si>
  <si>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</si>
  <si>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</si>
  <si>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</si>
  <si>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</si>
  <si>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</si>
  <si>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</si>
  <si>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</si>
  <si>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</si>
  <si>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</si>
  <si>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</si>
  <si>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</si>
  <si>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</si>
  <si>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</si>
  <si>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</si>
  <si>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</si>
  <si>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</si>
  <si>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</si>
  <si>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</si>
  <si>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</si>
  <si>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</si>
  <si>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</si>
  <si>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</si>
  <si>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</si>
  <si>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</si>
  <si>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</si>
  <si>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</si>
  <si>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</si>
  <si>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</si>
  <si>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</si>
  <si>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</si>
  <si>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</si>
  <si>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</si>
  <si>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</si>
  <si>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</si>
  <si>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</si>
  <si>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</si>
  <si>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</si>
  <si>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</si>
  <si>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</si>
  <si>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</si>
  <si>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</si>
  <si>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</si>
  <si>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</si>
  <si>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</si>
  <si>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</si>
  <si>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</si>
  <si>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</si>
  <si>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</si>
  <si>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</si>
  <si>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</si>
  <si>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</si>
  <si>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</si>
  <si>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</si>
  <si>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</si>
  <si>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</si>
  <si>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</si>
  <si>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</si>
  <si>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</si>
  <si>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</si>
  <si>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</si>
  <si>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</si>
  <si>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</si>
  <si>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</si>
  <si>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</si>
  <si>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</si>
  <si>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</si>
  <si>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</si>
  <si>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</si>
  <si>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</si>
  <si>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</si>
  <si>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</si>
  <si>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</si>
  <si>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</si>
  <si>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</si>
  <si>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</si>
  <si>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</si>
  <si>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</si>
  <si>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</si>
  <si>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</si>
  <si>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</si>
  <si>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</si>
  <si>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</si>
  <si>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</si>
  <si>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</si>
  <si>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</si>
  <si>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</si>
  <si>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</si>
  <si>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</si>
  <si>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</si>
  <si>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</si>
  <si>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</si>
  <si>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</si>
  <si>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</si>
  <si>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</si>
  <si>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</si>
  <si>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</si>
  <si>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</si>
  <si>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</si>
  <si>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</si>
  <si>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</si>
  <si>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</si>
  <si>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</si>
  <si>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</si>
  <si>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</si>
  <si>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</si>
  <si>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</si>
  <si>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</si>
  <si>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</si>
  <si>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</si>
  <si>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</si>
  <si>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</si>
  <si>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</si>
  <si>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</si>
  <si>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</si>
  <si>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</si>
  <si>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</si>
  <si>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</si>
  <si>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</si>
  <si>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</si>
  <si>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</si>
  <si>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</si>
  <si>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</si>
  <si>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</si>
  <si>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</si>
  <si>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</si>
  <si>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</si>
  <si>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</si>
  <si>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</si>
  <si>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</si>
  <si>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</si>
  <si>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</si>
  <si>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</si>
  <si>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</si>
  <si>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</si>
  <si>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</si>
  <si>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</si>
  <si>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</si>
  <si>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</si>
  <si>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</si>
  <si>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</si>
  <si>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</si>
  <si>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</si>
  <si>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</si>
  <si>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</si>
  <si>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</si>
  <si>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</si>
  <si>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</si>
  <si>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</si>
  <si>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</si>
  <si>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</si>
  <si>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</si>
  <si>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</si>
  <si>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</si>
  <si>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</si>
  <si>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</si>
  <si>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</si>
  <si>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</si>
  <si>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</si>
  <si>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</si>
  <si>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</si>
  <si>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</si>
  <si>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</si>
  <si>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</si>
  <si>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</si>
  <si>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</si>
  <si>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</si>
  <si>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</si>
  <si>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</si>
  <si>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</si>
  <si>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</si>
  <si>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</si>
  <si>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</si>
  <si>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</si>
  <si>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</si>
  <si>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</si>
  <si>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</si>
  <si>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</si>
  <si>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</si>
  <si>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</si>
  <si>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</si>
  <si>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</si>
  <si>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</si>
  <si>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</si>
  <si>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</si>
  <si>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</si>
  <si>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</si>
  <si>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</si>
  <si>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</si>
  <si>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</si>
  <si>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</si>
  <si>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</si>
  <si>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</si>
  <si>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</si>
  <si>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</si>
  <si>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</si>
  <si>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</si>
  <si>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</si>
  <si>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</si>
  <si>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</si>
  <si>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</si>
  <si>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</si>
  <si>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</si>
  <si>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</si>
  <si>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</si>
  <si>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</si>
  <si>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</si>
  <si>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</si>
  <si>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</si>
  <si>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</si>
  <si>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</si>
  <si>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</si>
  <si>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</si>
  <si>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</si>
  <si>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</si>
  <si>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</si>
  <si>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</si>
  <si>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</si>
  <si>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</si>
  <si>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</si>
  <si>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</si>
  <si>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</si>
  <si>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</si>
  <si>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</si>
  <si>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</si>
  <si>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</si>
  <si>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</si>
  <si>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</si>
  <si>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</si>
  <si>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</si>
  <si>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بررسی خرید وغدیر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</si>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</sst>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7"/>
  <sheetViews>
    <sheetView tabSelected="1" topLeftCell="A46" workbookViewId="0">
      <selection activeCell="C68" sqref="C6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4051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4051</v>
      </c>
      <c r="B4" s="18">
        <v>-32000</v>
      </c>
      <c r="C4" s="18">
        <v>0</v>
      </c>
      <c r="D4" s="119">
        <f t="shared" si="0"/>
        <v>-32000</v>
      </c>
      <c r="E4" s="105" t="s">
        <v>4022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4053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4102</v>
      </c>
      <c r="B6" s="18">
        <v>-9396</v>
      </c>
      <c r="C6" s="18">
        <v>0</v>
      </c>
      <c r="D6" s="119">
        <f t="shared" si="0"/>
        <v>-9396</v>
      </c>
      <c r="E6" s="19" t="s">
        <v>4105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4106</v>
      </c>
      <c r="B7" s="18">
        <v>-43300</v>
      </c>
      <c r="C7" s="18">
        <v>0</v>
      </c>
      <c r="D7" s="119">
        <f t="shared" si="0"/>
        <v>-43300</v>
      </c>
      <c r="E7" s="19" t="s">
        <v>4105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3733</v>
      </c>
      <c r="B8" s="18">
        <v>360000</v>
      </c>
      <c r="C8" s="18">
        <v>0</v>
      </c>
      <c r="D8" s="119">
        <f t="shared" si="0"/>
        <v>360000</v>
      </c>
      <c r="E8" s="19" t="s">
        <v>4120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372301</v>
      </c>
      <c r="C24" s="119">
        <f>SUM(C2:C22)</f>
        <v>7835443</v>
      </c>
      <c r="D24" s="119">
        <f>SUM(D2:D22)</f>
        <v>-7463142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3371642</v>
      </c>
      <c r="H25" s="18">
        <f>SUM(H2:H23)</f>
        <v>235063290</v>
      </c>
      <c r="I25" s="18">
        <f>SUM(I2:I23)</f>
        <v>-231691648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41830.649280083708</v>
      </c>
      <c r="I30" s="18">
        <f>G30*I25/G25</f>
        <v>-41230.649280083708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4021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4025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4054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4055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4060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4066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4076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4077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4083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4085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4086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4088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4091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4096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4097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4098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4099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4104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4107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4110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>
        <v>-5000</v>
      </c>
      <c r="E66" s="41" t="s">
        <v>586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/>
      <c r="E67" s="41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/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 t="s">
        <v>25</v>
      </c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41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>
        <f>SUM(D30:D71)</f>
        <v>-11965287</v>
      </c>
      <c r="E74" s="102" t="s">
        <v>6</v>
      </c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20"/>
      <c r="E75" s="41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 t="s">
        <v>25</v>
      </c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  <row r="227" spans="4:5" x14ac:dyDescent="0.25">
      <c r="D227" s="102"/>
      <c r="E22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8" activePane="bottomLeft" state="frozen"/>
      <selection pane="bottomLeft" activeCell="F179" sqref="F17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861</v>
      </c>
      <c r="H2" s="36">
        <f>IF(B2&gt;0,1,0)</f>
        <v>1</v>
      </c>
      <c r="I2" s="11">
        <f>B2*(G2-H2)</f>
        <v>14362000</v>
      </c>
      <c r="J2" s="53">
        <f>C2*(G2-H2)</f>
        <v>14362000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860</v>
      </c>
      <c r="H3" s="36">
        <f t="shared" ref="H3:H66" si="2">IF(B3&gt;0,1,0)</f>
        <v>1</v>
      </c>
      <c r="I3" s="11">
        <f t="shared" ref="I3:I66" si="3">B3*(G3-H3)</f>
        <v>17094100000</v>
      </c>
      <c r="J3" s="53">
        <f t="shared" ref="J3:J66" si="4">C3*(G3-H3)</f>
        <v>9781433000</v>
      </c>
      <c r="K3" s="53">
        <f t="shared" ref="K3:K66" si="5">D3*(G3-H3)</f>
        <v>7312667000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860</v>
      </c>
      <c r="H4" s="36">
        <f t="shared" si="2"/>
        <v>0</v>
      </c>
      <c r="I4" s="11">
        <f t="shared" si="3"/>
        <v>0</v>
      </c>
      <c r="J4" s="53">
        <f t="shared" si="4"/>
        <v>7310000</v>
      </c>
      <c r="K4" s="53">
        <f t="shared" si="5"/>
        <v>-7310000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858</v>
      </c>
      <c r="H5" s="36">
        <f t="shared" si="2"/>
        <v>1</v>
      </c>
      <c r="I5" s="11">
        <f t="shared" si="3"/>
        <v>1714000000</v>
      </c>
      <c r="J5" s="53">
        <f t="shared" si="4"/>
        <v>0</v>
      </c>
      <c r="K5" s="53">
        <f t="shared" si="5"/>
        <v>1714000000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851</v>
      </c>
      <c r="H6" s="36">
        <f t="shared" si="2"/>
        <v>0</v>
      </c>
      <c r="I6" s="11">
        <f t="shared" si="3"/>
        <v>-4255000</v>
      </c>
      <c r="J6" s="53">
        <f t="shared" si="4"/>
        <v>0</v>
      </c>
      <c r="K6" s="53">
        <f t="shared" si="5"/>
        <v>-4255000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847</v>
      </c>
      <c r="H7" s="36">
        <f t="shared" si="2"/>
        <v>0</v>
      </c>
      <c r="I7" s="11">
        <f t="shared" si="3"/>
        <v>-1016823500</v>
      </c>
      <c r="J7" s="53">
        <f t="shared" si="4"/>
        <v>0</v>
      </c>
      <c r="K7" s="53">
        <f t="shared" si="5"/>
        <v>-1016823500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846</v>
      </c>
      <c r="H8" s="36">
        <f t="shared" si="2"/>
        <v>0</v>
      </c>
      <c r="I8" s="11">
        <f t="shared" si="3"/>
        <v>-169200000</v>
      </c>
      <c r="J8" s="53">
        <f t="shared" si="4"/>
        <v>0</v>
      </c>
      <c r="K8" s="53">
        <f t="shared" si="5"/>
        <v>-169200000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844</v>
      </c>
      <c r="H9" s="36">
        <f t="shared" si="2"/>
        <v>0</v>
      </c>
      <c r="I9" s="11">
        <f t="shared" si="3"/>
        <v>-595442000</v>
      </c>
      <c r="J9" s="53">
        <f t="shared" si="4"/>
        <v>0</v>
      </c>
      <c r="K9" s="53">
        <f t="shared" si="5"/>
        <v>-595442000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835</v>
      </c>
      <c r="H10" s="36">
        <f t="shared" si="2"/>
        <v>0</v>
      </c>
      <c r="I10" s="11">
        <f t="shared" si="3"/>
        <v>-167000000</v>
      </c>
      <c r="J10" s="53">
        <f t="shared" si="4"/>
        <v>0</v>
      </c>
      <c r="K10" s="53">
        <f t="shared" si="5"/>
        <v>-167000000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835</v>
      </c>
      <c r="H11" s="36">
        <f t="shared" si="2"/>
        <v>1</v>
      </c>
      <c r="I11" s="11">
        <f t="shared" si="3"/>
        <v>834000000</v>
      </c>
      <c r="J11" s="53">
        <f t="shared" si="4"/>
        <v>0</v>
      </c>
      <c r="K11" s="53">
        <f t="shared" si="5"/>
        <v>834000000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831</v>
      </c>
      <c r="H12" s="36">
        <f t="shared" si="2"/>
        <v>0</v>
      </c>
      <c r="I12" s="11">
        <f t="shared" si="3"/>
        <v>-249300000</v>
      </c>
      <c r="J12" s="53">
        <f t="shared" si="4"/>
        <v>0</v>
      </c>
      <c r="K12" s="53">
        <f t="shared" si="5"/>
        <v>-249300000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826</v>
      </c>
      <c r="H13" s="36">
        <f t="shared" si="2"/>
        <v>0</v>
      </c>
      <c r="I13" s="11">
        <f t="shared" si="3"/>
        <v>-51212000</v>
      </c>
      <c r="J13" s="53">
        <f t="shared" si="4"/>
        <v>0</v>
      </c>
      <c r="K13" s="53">
        <f t="shared" si="5"/>
        <v>-51212000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826</v>
      </c>
      <c r="H14" s="36">
        <f t="shared" si="2"/>
        <v>1</v>
      </c>
      <c r="I14" s="11">
        <f t="shared" si="3"/>
        <v>1650000000</v>
      </c>
      <c r="J14" s="53">
        <f t="shared" si="4"/>
        <v>0</v>
      </c>
      <c r="K14" s="53">
        <f t="shared" si="5"/>
        <v>1650000000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825</v>
      </c>
      <c r="H15" s="36">
        <f t="shared" si="2"/>
        <v>1</v>
      </c>
      <c r="I15" s="11">
        <f t="shared" si="3"/>
        <v>1483200000</v>
      </c>
      <c r="J15" s="53">
        <f t="shared" si="4"/>
        <v>0</v>
      </c>
      <c r="K15" s="53">
        <f t="shared" si="5"/>
        <v>1483200000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825</v>
      </c>
      <c r="H16" s="36">
        <f t="shared" si="2"/>
        <v>0</v>
      </c>
      <c r="I16" s="11">
        <f t="shared" si="3"/>
        <v>-165000000</v>
      </c>
      <c r="J16" s="53">
        <f t="shared" si="4"/>
        <v>0</v>
      </c>
      <c r="K16" s="53">
        <f t="shared" si="5"/>
        <v>-165000000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821</v>
      </c>
      <c r="H17" s="36">
        <f t="shared" si="2"/>
        <v>0</v>
      </c>
      <c r="I17" s="11">
        <f t="shared" si="3"/>
        <v>-1642000000</v>
      </c>
      <c r="J17" s="53">
        <f t="shared" si="4"/>
        <v>0</v>
      </c>
      <c r="K17" s="53">
        <f t="shared" si="5"/>
        <v>-1642000000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820</v>
      </c>
      <c r="H18" s="36">
        <f t="shared" si="2"/>
        <v>0</v>
      </c>
      <c r="I18" s="11">
        <f t="shared" si="3"/>
        <v>-246000000</v>
      </c>
      <c r="J18" s="53">
        <f t="shared" si="4"/>
        <v>0</v>
      </c>
      <c r="K18" s="53">
        <f t="shared" si="5"/>
        <v>-246000000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819</v>
      </c>
      <c r="H19" s="36">
        <f t="shared" si="2"/>
        <v>0</v>
      </c>
      <c r="I19" s="11">
        <f t="shared" si="3"/>
        <v>-163800000</v>
      </c>
      <c r="J19" s="53">
        <f t="shared" si="4"/>
        <v>0</v>
      </c>
      <c r="K19" s="53">
        <f t="shared" si="5"/>
        <v>-163800000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817</v>
      </c>
      <c r="H20" s="36">
        <f t="shared" si="2"/>
        <v>1</v>
      </c>
      <c r="I20" s="11">
        <f t="shared" si="3"/>
        <v>221208624</v>
      </c>
      <c r="J20" s="53">
        <f t="shared" si="4"/>
        <v>120320832</v>
      </c>
      <c r="K20" s="53">
        <f t="shared" si="5"/>
        <v>100887792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815</v>
      </c>
      <c r="H21" s="36">
        <f t="shared" si="2"/>
        <v>0</v>
      </c>
      <c r="I21" s="11">
        <f t="shared" si="3"/>
        <v>-1227145500</v>
      </c>
      <c r="J21" s="53">
        <f t="shared" si="4"/>
        <v>0</v>
      </c>
      <c r="K21" s="53">
        <f t="shared" si="5"/>
        <v>-1227145500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812</v>
      </c>
      <c r="H22" s="36">
        <f t="shared" si="2"/>
        <v>1</v>
      </c>
      <c r="I22" s="11">
        <f t="shared" si="3"/>
        <v>2433000000</v>
      </c>
      <c r="J22" s="53">
        <f t="shared" si="4"/>
        <v>0</v>
      </c>
      <c r="K22" s="53">
        <f t="shared" si="5"/>
        <v>2433000000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811</v>
      </c>
      <c r="H23" s="36">
        <f t="shared" si="2"/>
        <v>1</v>
      </c>
      <c r="I23" s="11">
        <f t="shared" si="3"/>
        <v>810000000</v>
      </c>
      <c r="J23" s="53">
        <f t="shared" si="4"/>
        <v>0</v>
      </c>
      <c r="K23" s="53">
        <f t="shared" si="5"/>
        <v>810000000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810</v>
      </c>
      <c r="H24" s="36">
        <f t="shared" si="2"/>
        <v>0</v>
      </c>
      <c r="I24" s="11">
        <f t="shared" si="3"/>
        <v>-2430729000</v>
      </c>
      <c r="J24" s="53">
        <f t="shared" si="4"/>
        <v>0</v>
      </c>
      <c r="K24" s="53">
        <f t="shared" si="5"/>
        <v>-2430729000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795</v>
      </c>
      <c r="H25" s="36">
        <f t="shared" si="2"/>
        <v>1</v>
      </c>
      <c r="I25" s="11">
        <f t="shared" si="3"/>
        <v>1191000000</v>
      </c>
      <c r="J25" s="53">
        <f t="shared" si="4"/>
        <v>0</v>
      </c>
      <c r="K25" s="53">
        <f t="shared" si="5"/>
        <v>1191000000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787</v>
      </c>
      <c r="H26" s="36">
        <f t="shared" si="2"/>
        <v>0</v>
      </c>
      <c r="I26" s="11">
        <f t="shared" si="3"/>
        <v>-129068000</v>
      </c>
      <c r="J26" s="53">
        <f t="shared" si="4"/>
        <v>0</v>
      </c>
      <c r="K26" s="53">
        <f t="shared" si="5"/>
        <v>-129068000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786</v>
      </c>
      <c r="H27" s="36">
        <f t="shared" si="2"/>
        <v>1</v>
      </c>
      <c r="I27" s="11">
        <f t="shared" si="3"/>
        <v>156523505</v>
      </c>
      <c r="J27" s="53">
        <f t="shared" si="4"/>
        <v>84319205</v>
      </c>
      <c r="K27" s="53">
        <f t="shared" si="5"/>
        <v>72204300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784</v>
      </c>
      <c r="H28" s="36">
        <f t="shared" si="2"/>
        <v>0</v>
      </c>
      <c r="I28" s="11">
        <f t="shared" si="3"/>
        <v>-173264000</v>
      </c>
      <c r="J28" s="53">
        <f t="shared" si="4"/>
        <v>-173264000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784</v>
      </c>
      <c r="H29" s="36">
        <f t="shared" si="2"/>
        <v>0</v>
      </c>
      <c r="I29" s="11">
        <f t="shared" si="3"/>
        <v>-392392000</v>
      </c>
      <c r="J29" s="53">
        <f t="shared" si="4"/>
        <v>0</v>
      </c>
      <c r="K29" s="53">
        <f t="shared" si="5"/>
        <v>-392392000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784</v>
      </c>
      <c r="H30" s="36">
        <f t="shared" si="2"/>
        <v>0</v>
      </c>
      <c r="I30" s="11">
        <f t="shared" si="3"/>
        <v>-11760000000</v>
      </c>
      <c r="J30" s="53">
        <f t="shared" si="4"/>
        <v>-11760000000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767</v>
      </c>
      <c r="H31" s="36">
        <f t="shared" si="2"/>
        <v>0</v>
      </c>
      <c r="I31" s="11">
        <f t="shared" si="3"/>
        <v>-2309360300</v>
      </c>
      <c r="J31" s="53">
        <f t="shared" si="4"/>
        <v>0</v>
      </c>
      <c r="K31" s="53">
        <f t="shared" si="5"/>
        <v>-2309360300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765</v>
      </c>
      <c r="H32" s="36">
        <f t="shared" si="2"/>
        <v>0</v>
      </c>
      <c r="I32" s="11">
        <f t="shared" si="3"/>
        <v>-2299513500</v>
      </c>
      <c r="J32" s="53">
        <f t="shared" si="4"/>
        <v>0</v>
      </c>
      <c r="K32" s="53">
        <f t="shared" si="5"/>
        <v>-2299513500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764</v>
      </c>
      <c r="H33" s="36">
        <f t="shared" si="2"/>
        <v>0</v>
      </c>
      <c r="I33" s="11">
        <f t="shared" si="3"/>
        <v>-684162000</v>
      </c>
      <c r="J33" s="53">
        <f t="shared" si="4"/>
        <v>0</v>
      </c>
      <c r="K33" s="53">
        <f t="shared" si="5"/>
        <v>-684162000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764</v>
      </c>
      <c r="H34" s="36">
        <f t="shared" si="2"/>
        <v>0</v>
      </c>
      <c r="I34" s="11">
        <f t="shared" si="3"/>
        <v>0</v>
      </c>
      <c r="J34" s="53">
        <f t="shared" si="4"/>
        <v>764000000</v>
      </c>
      <c r="K34" s="53">
        <f t="shared" si="5"/>
        <v>-764000000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755</v>
      </c>
      <c r="H35" s="36">
        <f t="shared" si="2"/>
        <v>1</v>
      </c>
      <c r="I35" s="11">
        <f t="shared" si="3"/>
        <v>39563888</v>
      </c>
      <c r="J35" s="53">
        <f t="shared" si="4"/>
        <v>-16333902</v>
      </c>
      <c r="K35" s="53">
        <f t="shared" si="5"/>
        <v>55897790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755</v>
      </c>
      <c r="H36" s="36">
        <f t="shared" si="2"/>
        <v>0</v>
      </c>
      <c r="I36" s="11">
        <f t="shared" si="3"/>
        <v>0</v>
      </c>
      <c r="J36" s="53">
        <f t="shared" si="4"/>
        <v>16355565</v>
      </c>
      <c r="K36" s="53">
        <f t="shared" si="5"/>
        <v>-16355565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745</v>
      </c>
      <c r="H37" s="36">
        <f t="shared" si="2"/>
        <v>0</v>
      </c>
      <c r="I37" s="11">
        <f t="shared" si="3"/>
        <v>-40975000</v>
      </c>
      <c r="J37" s="53">
        <f t="shared" si="4"/>
        <v>0</v>
      </c>
      <c r="K37" s="53">
        <f t="shared" si="5"/>
        <v>-40975000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744</v>
      </c>
      <c r="H38" s="36">
        <f t="shared" si="2"/>
        <v>1</v>
      </c>
      <c r="I38" s="11">
        <f t="shared" si="3"/>
        <v>2229000000</v>
      </c>
      <c r="J38" s="53">
        <f t="shared" si="4"/>
        <v>2229000000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743</v>
      </c>
      <c r="H39" s="36">
        <f t="shared" si="2"/>
        <v>1</v>
      </c>
      <c r="I39" s="11">
        <f t="shared" si="3"/>
        <v>1855000000</v>
      </c>
      <c r="J39" s="53">
        <f t="shared" si="4"/>
        <v>1855000000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743</v>
      </c>
      <c r="H40" s="36">
        <f t="shared" si="2"/>
        <v>0</v>
      </c>
      <c r="I40" s="11">
        <f t="shared" si="3"/>
        <v>-37150000</v>
      </c>
      <c r="J40" s="53">
        <f t="shared" si="4"/>
        <v>0</v>
      </c>
      <c r="K40" s="53">
        <f t="shared" si="5"/>
        <v>-37150000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743</v>
      </c>
      <c r="H41" s="36">
        <f t="shared" si="2"/>
        <v>1</v>
      </c>
      <c r="I41" s="11">
        <f t="shared" si="3"/>
        <v>2226000000</v>
      </c>
      <c r="J41" s="53">
        <f t="shared" si="4"/>
        <v>0</v>
      </c>
      <c r="K41" s="53">
        <f t="shared" si="5"/>
        <v>2226000000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740</v>
      </c>
      <c r="H42" s="36">
        <f t="shared" si="2"/>
        <v>0</v>
      </c>
      <c r="I42" s="11">
        <f t="shared" si="3"/>
        <v>-66008000</v>
      </c>
      <c r="J42" s="53">
        <f t="shared" si="4"/>
        <v>0</v>
      </c>
      <c r="K42" s="53">
        <f t="shared" si="5"/>
        <v>-66008000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736</v>
      </c>
      <c r="H43" s="36">
        <f t="shared" si="2"/>
        <v>0</v>
      </c>
      <c r="I43" s="11">
        <f t="shared" si="3"/>
        <v>-147200000</v>
      </c>
      <c r="J43" s="53">
        <f t="shared" si="4"/>
        <v>0</v>
      </c>
      <c r="K43" s="53">
        <f t="shared" si="5"/>
        <v>-147200000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734</v>
      </c>
      <c r="H44" s="36">
        <f t="shared" si="2"/>
        <v>0</v>
      </c>
      <c r="I44" s="11">
        <f t="shared" si="3"/>
        <v>-146800000</v>
      </c>
      <c r="J44" s="53">
        <f t="shared" si="4"/>
        <v>0</v>
      </c>
      <c r="K44" s="53">
        <f t="shared" si="5"/>
        <v>-146800000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734</v>
      </c>
      <c r="H45" s="36">
        <f t="shared" si="2"/>
        <v>0</v>
      </c>
      <c r="I45" s="11">
        <f t="shared" si="3"/>
        <v>-411040000</v>
      </c>
      <c r="J45" s="53">
        <f t="shared" si="4"/>
        <v>0</v>
      </c>
      <c r="K45" s="53">
        <f t="shared" si="5"/>
        <v>-411040000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730</v>
      </c>
      <c r="H46" s="36">
        <f t="shared" si="2"/>
        <v>0</v>
      </c>
      <c r="I46" s="11">
        <f t="shared" si="3"/>
        <v>-515015000</v>
      </c>
      <c r="J46" s="53">
        <f t="shared" si="4"/>
        <v>0</v>
      </c>
      <c r="K46" s="53">
        <f t="shared" si="5"/>
        <v>-515015000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724</v>
      </c>
      <c r="H47" s="36">
        <f t="shared" si="2"/>
        <v>1</v>
      </c>
      <c r="I47" s="11">
        <f t="shared" si="3"/>
        <v>29790492</v>
      </c>
      <c r="J47" s="53">
        <f t="shared" si="4"/>
        <v>4853499</v>
      </c>
      <c r="K47" s="53">
        <f t="shared" si="5"/>
        <v>24936993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724</v>
      </c>
      <c r="H48" s="36">
        <f t="shared" si="2"/>
        <v>1</v>
      </c>
      <c r="I48" s="11">
        <f t="shared" si="3"/>
        <v>1232498100</v>
      </c>
      <c r="J48" s="53">
        <f t="shared" si="4"/>
        <v>0</v>
      </c>
      <c r="K48" s="53">
        <f t="shared" si="5"/>
        <v>1232498100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715</v>
      </c>
      <c r="H49" s="36">
        <f t="shared" si="2"/>
        <v>0</v>
      </c>
      <c r="I49" s="11">
        <f t="shared" si="3"/>
        <v>-110825000</v>
      </c>
      <c r="J49" s="53">
        <f t="shared" si="4"/>
        <v>0</v>
      </c>
      <c r="K49" s="53">
        <f t="shared" si="5"/>
        <v>-110825000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715</v>
      </c>
      <c r="H50" s="36">
        <f t="shared" si="2"/>
        <v>0</v>
      </c>
      <c r="I50" s="11">
        <f t="shared" si="3"/>
        <v>-98670000</v>
      </c>
      <c r="J50" s="53">
        <f t="shared" si="4"/>
        <v>0</v>
      </c>
      <c r="K50" s="53">
        <f t="shared" si="5"/>
        <v>-98670000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715</v>
      </c>
      <c r="H51" s="36">
        <f t="shared" si="2"/>
        <v>0</v>
      </c>
      <c r="I51" s="11">
        <f t="shared" si="3"/>
        <v>-529100000</v>
      </c>
      <c r="J51" s="53">
        <f t="shared" si="4"/>
        <v>0</v>
      </c>
      <c r="K51" s="53">
        <f t="shared" si="5"/>
        <v>-529100000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715</v>
      </c>
      <c r="H52" s="36">
        <f t="shared" si="2"/>
        <v>0</v>
      </c>
      <c r="I52" s="11">
        <f t="shared" si="3"/>
        <v>-143000000</v>
      </c>
      <c r="J52" s="53">
        <f t="shared" si="4"/>
        <v>0</v>
      </c>
      <c r="K52" s="53">
        <f t="shared" si="5"/>
        <v>-143000000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714</v>
      </c>
      <c r="H53" s="36">
        <f t="shared" si="2"/>
        <v>0</v>
      </c>
      <c r="I53" s="11">
        <f t="shared" si="3"/>
        <v>-753270000</v>
      </c>
      <c r="J53" s="53">
        <f t="shared" si="4"/>
        <v>0</v>
      </c>
      <c r="K53" s="53">
        <f t="shared" si="5"/>
        <v>-753270000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714</v>
      </c>
      <c r="H54" s="36">
        <f t="shared" si="2"/>
        <v>0</v>
      </c>
      <c r="I54" s="11">
        <f t="shared" si="3"/>
        <v>-142800000</v>
      </c>
      <c r="J54" s="53">
        <f t="shared" si="4"/>
        <v>0</v>
      </c>
      <c r="K54" s="53">
        <f t="shared" si="5"/>
        <v>-142800000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714</v>
      </c>
      <c r="H55" s="36">
        <f t="shared" si="2"/>
        <v>0</v>
      </c>
      <c r="I55" s="11">
        <f t="shared" si="3"/>
        <v>-714357000</v>
      </c>
      <c r="J55" s="53">
        <f t="shared" si="4"/>
        <v>0</v>
      </c>
      <c r="K55" s="53">
        <f t="shared" si="5"/>
        <v>-714357000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714</v>
      </c>
      <c r="H56" s="36">
        <f t="shared" si="2"/>
        <v>0</v>
      </c>
      <c r="I56" s="11">
        <f t="shared" si="3"/>
        <v>-27132000</v>
      </c>
      <c r="J56" s="53">
        <f t="shared" si="4"/>
        <v>0</v>
      </c>
      <c r="K56" s="53">
        <f t="shared" si="5"/>
        <v>-27132000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714</v>
      </c>
      <c r="H57" s="36">
        <f t="shared" si="2"/>
        <v>0</v>
      </c>
      <c r="I57" s="11">
        <f t="shared" si="3"/>
        <v>-74970000</v>
      </c>
      <c r="J57" s="53">
        <f t="shared" si="4"/>
        <v>0</v>
      </c>
      <c r="K57" s="53">
        <f t="shared" si="5"/>
        <v>-74970000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714</v>
      </c>
      <c r="H58" s="36">
        <f t="shared" si="2"/>
        <v>0</v>
      </c>
      <c r="I58" s="11">
        <f t="shared" si="3"/>
        <v>-42840000</v>
      </c>
      <c r="J58" s="53">
        <f t="shared" si="4"/>
        <v>0</v>
      </c>
      <c r="K58" s="53">
        <f t="shared" si="5"/>
        <v>-42840000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711</v>
      </c>
      <c r="H59" s="36">
        <f t="shared" si="2"/>
        <v>1</v>
      </c>
      <c r="I59" s="11">
        <f t="shared" si="3"/>
        <v>710000000</v>
      </c>
      <c r="J59" s="53">
        <f t="shared" si="4"/>
        <v>710000000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710</v>
      </c>
      <c r="H60" s="36">
        <f t="shared" si="2"/>
        <v>1</v>
      </c>
      <c r="I60" s="11">
        <f t="shared" si="3"/>
        <v>2481500000</v>
      </c>
      <c r="J60" s="53">
        <f t="shared" si="4"/>
        <v>2481500000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708</v>
      </c>
      <c r="H61" s="36">
        <f t="shared" si="2"/>
        <v>1</v>
      </c>
      <c r="I61" s="11">
        <f t="shared" si="3"/>
        <v>707000000</v>
      </c>
      <c r="J61" s="53">
        <f t="shared" si="4"/>
        <v>707000000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708</v>
      </c>
      <c r="H62" s="36">
        <f t="shared" si="2"/>
        <v>1</v>
      </c>
      <c r="I62" s="11">
        <f t="shared" si="3"/>
        <v>2121000000</v>
      </c>
      <c r="J62" s="53">
        <f t="shared" si="4"/>
        <v>2121000000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706</v>
      </c>
      <c r="H63" s="36">
        <f t="shared" si="2"/>
        <v>0</v>
      </c>
      <c r="I63" s="11">
        <f t="shared" si="3"/>
        <v>-141200000</v>
      </c>
      <c r="J63" s="53">
        <f t="shared" si="4"/>
        <v>0</v>
      </c>
      <c r="K63" s="53">
        <f t="shared" si="5"/>
        <v>-141200000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701</v>
      </c>
      <c r="H64" s="36">
        <f t="shared" si="2"/>
        <v>0</v>
      </c>
      <c r="I64" s="11">
        <f t="shared" si="3"/>
        <v>-35050000</v>
      </c>
      <c r="J64" s="53">
        <f t="shared" si="4"/>
        <v>0</v>
      </c>
      <c r="K64" s="53">
        <f t="shared" si="5"/>
        <v>-35050000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697</v>
      </c>
      <c r="H65" s="36">
        <f t="shared" si="2"/>
        <v>0</v>
      </c>
      <c r="I65" s="11">
        <f t="shared" si="3"/>
        <v>-139400000</v>
      </c>
      <c r="J65" s="53">
        <f t="shared" si="4"/>
        <v>0</v>
      </c>
      <c r="K65" s="53">
        <f t="shared" si="5"/>
        <v>-139400000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694</v>
      </c>
      <c r="H66" s="36">
        <f t="shared" si="2"/>
        <v>0</v>
      </c>
      <c r="I66" s="11">
        <f t="shared" si="3"/>
        <v>-117980000</v>
      </c>
      <c r="J66" s="53">
        <f t="shared" si="4"/>
        <v>0</v>
      </c>
      <c r="K66" s="53">
        <f t="shared" si="5"/>
        <v>-117980000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693</v>
      </c>
      <c r="H67" s="36">
        <f t="shared" ref="H67:H131" si="8">IF(B67&gt;0,1,0)</f>
        <v>1</v>
      </c>
      <c r="I67" s="11">
        <f t="shared" ref="I67:I119" si="9">B67*(G67-H67)</f>
        <v>63196900</v>
      </c>
      <c r="J67" s="53">
        <f t="shared" ref="J67:J131" si="10">C67*(G67-H67)</f>
        <v>45480316</v>
      </c>
      <c r="K67" s="53">
        <f t="shared" ref="K67:K131" si="11">D67*(G67-H67)</f>
        <v>17716584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675</v>
      </c>
      <c r="H68" s="36">
        <f t="shared" si="8"/>
        <v>0</v>
      </c>
      <c r="I68" s="11">
        <f t="shared" si="9"/>
        <v>-97875000</v>
      </c>
      <c r="J68" s="53">
        <f t="shared" si="10"/>
        <v>0</v>
      </c>
      <c r="K68" s="53">
        <f t="shared" si="11"/>
        <v>-97875000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668</v>
      </c>
      <c r="H69" s="36">
        <f t="shared" si="8"/>
        <v>1</v>
      </c>
      <c r="I69" s="11">
        <f t="shared" si="9"/>
        <v>653660000</v>
      </c>
      <c r="J69" s="53">
        <f t="shared" si="10"/>
        <v>0</v>
      </c>
      <c r="K69" s="53">
        <f t="shared" si="11"/>
        <v>653660000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665</v>
      </c>
      <c r="H70" s="36">
        <f t="shared" si="8"/>
        <v>0</v>
      </c>
      <c r="I70" s="11">
        <f t="shared" si="9"/>
        <v>-30590000</v>
      </c>
      <c r="J70" s="53">
        <f t="shared" si="10"/>
        <v>0</v>
      </c>
      <c r="K70" s="53">
        <f t="shared" si="11"/>
        <v>-30590000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663</v>
      </c>
      <c r="H71" s="36">
        <f t="shared" si="8"/>
        <v>1</v>
      </c>
      <c r="I71" s="11">
        <f t="shared" si="9"/>
        <v>76353756</v>
      </c>
      <c r="J71" s="53">
        <f t="shared" si="10"/>
        <v>68723544</v>
      </c>
      <c r="K71" s="53">
        <f t="shared" si="11"/>
        <v>7630212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662</v>
      </c>
      <c r="H72" s="36">
        <f t="shared" si="8"/>
        <v>0</v>
      </c>
      <c r="I72" s="11">
        <f t="shared" si="9"/>
        <v>-100603478</v>
      </c>
      <c r="J72" s="53">
        <f t="shared" si="10"/>
        <v>0</v>
      </c>
      <c r="K72" s="53">
        <f t="shared" si="11"/>
        <v>-100603478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661</v>
      </c>
      <c r="H73" s="36">
        <f t="shared" si="8"/>
        <v>0</v>
      </c>
      <c r="I73" s="11">
        <f t="shared" si="9"/>
        <v>-532435500</v>
      </c>
      <c r="J73" s="53">
        <f t="shared" si="10"/>
        <v>0</v>
      </c>
      <c r="K73" s="53">
        <f t="shared" si="11"/>
        <v>-532435500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654</v>
      </c>
      <c r="H74" s="36">
        <f t="shared" si="8"/>
        <v>1</v>
      </c>
      <c r="I74" s="11">
        <f t="shared" si="9"/>
        <v>4567735000</v>
      </c>
      <c r="J74" s="53">
        <f t="shared" si="10"/>
        <v>0</v>
      </c>
      <c r="K74" s="53">
        <f t="shared" si="11"/>
        <v>4567735000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653</v>
      </c>
      <c r="H75" s="36">
        <f t="shared" si="8"/>
        <v>1</v>
      </c>
      <c r="I75" s="11">
        <f t="shared" si="9"/>
        <v>1956000000</v>
      </c>
      <c r="J75" s="53">
        <f t="shared" si="10"/>
        <v>0</v>
      </c>
      <c r="K75" s="53">
        <f t="shared" si="11"/>
        <v>1956000000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651</v>
      </c>
      <c r="H76" s="36">
        <f t="shared" si="8"/>
        <v>1</v>
      </c>
      <c r="I76" s="11">
        <f t="shared" si="9"/>
        <v>1950000000</v>
      </c>
      <c r="J76" s="53">
        <f t="shared" si="10"/>
        <v>0</v>
      </c>
      <c r="K76" s="53">
        <f t="shared" si="11"/>
        <v>1950000000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650</v>
      </c>
      <c r="H77" s="36">
        <f t="shared" si="8"/>
        <v>1</v>
      </c>
      <c r="I77" s="11">
        <f t="shared" si="9"/>
        <v>1947000000</v>
      </c>
      <c r="J77" s="53">
        <f t="shared" si="10"/>
        <v>0</v>
      </c>
      <c r="K77" s="53">
        <f t="shared" si="11"/>
        <v>1947000000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649</v>
      </c>
      <c r="H78" s="36">
        <f t="shared" si="8"/>
        <v>0</v>
      </c>
      <c r="I78" s="11">
        <f t="shared" si="9"/>
        <v>-2076800000</v>
      </c>
      <c r="J78" s="53">
        <f t="shared" si="10"/>
        <v>-2076800000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648</v>
      </c>
      <c r="H79" s="36">
        <f t="shared" si="8"/>
        <v>0</v>
      </c>
      <c r="I79" s="11">
        <f t="shared" si="9"/>
        <v>-518400000</v>
      </c>
      <c r="J79" s="53">
        <f t="shared" si="10"/>
        <v>-518400000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647</v>
      </c>
      <c r="H80" s="36">
        <f t="shared" si="8"/>
        <v>0</v>
      </c>
      <c r="I80" s="11">
        <f t="shared" si="9"/>
        <v>-31310271</v>
      </c>
      <c r="J80" s="53">
        <f t="shared" si="10"/>
        <v>0</v>
      </c>
      <c r="K80" s="53">
        <f t="shared" si="11"/>
        <v>-31310271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646</v>
      </c>
      <c r="H81" s="36">
        <f t="shared" si="8"/>
        <v>0</v>
      </c>
      <c r="I81" s="11">
        <f t="shared" si="9"/>
        <v>-90440000</v>
      </c>
      <c r="J81" s="53">
        <f t="shared" si="10"/>
        <v>0</v>
      </c>
      <c r="K81" s="53">
        <f t="shared" si="11"/>
        <v>-90440000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645</v>
      </c>
      <c r="H82" s="36">
        <f t="shared" si="8"/>
        <v>0</v>
      </c>
      <c r="I82" s="11">
        <f t="shared" si="9"/>
        <v>-161250000</v>
      </c>
      <c r="J82" s="53">
        <f t="shared" si="10"/>
        <v>0</v>
      </c>
      <c r="K82" s="53">
        <f t="shared" si="11"/>
        <v>-161250000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644</v>
      </c>
      <c r="H83" s="36">
        <f t="shared" si="8"/>
        <v>0</v>
      </c>
      <c r="I83" s="11">
        <f t="shared" si="9"/>
        <v>-128800000</v>
      </c>
      <c r="J83" s="53">
        <f t="shared" si="10"/>
        <v>0</v>
      </c>
      <c r="K83" s="53">
        <f t="shared" si="11"/>
        <v>-128800000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641</v>
      </c>
      <c r="H84" s="36">
        <f t="shared" si="8"/>
        <v>1</v>
      </c>
      <c r="I84" s="11">
        <f t="shared" si="9"/>
        <v>1046528000</v>
      </c>
      <c r="J84" s="53">
        <f t="shared" si="10"/>
        <v>0</v>
      </c>
      <c r="K84" s="53">
        <f t="shared" si="11"/>
        <v>1046528000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637</v>
      </c>
      <c r="H85" s="36">
        <f t="shared" si="8"/>
        <v>1</v>
      </c>
      <c r="I85" s="11">
        <f t="shared" si="9"/>
        <v>1590000000</v>
      </c>
      <c r="J85" s="53">
        <f t="shared" si="10"/>
        <v>0</v>
      </c>
      <c r="K85" s="53">
        <f t="shared" si="11"/>
        <v>1590000000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633</v>
      </c>
      <c r="H86" s="36">
        <f t="shared" si="8"/>
        <v>1</v>
      </c>
      <c r="I86" s="11">
        <f t="shared" si="9"/>
        <v>117741600</v>
      </c>
      <c r="J86" s="53">
        <f t="shared" si="10"/>
        <v>53688400</v>
      </c>
      <c r="K86" s="53">
        <f t="shared" si="11"/>
        <v>64053200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630</v>
      </c>
      <c r="H87" s="36">
        <f t="shared" si="8"/>
        <v>0</v>
      </c>
      <c r="I87" s="11">
        <f t="shared" si="9"/>
        <v>-126000000</v>
      </c>
      <c r="J87" s="53">
        <f t="shared" si="10"/>
        <v>0</v>
      </c>
      <c r="K87" s="53">
        <f t="shared" si="11"/>
        <v>-126000000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629</v>
      </c>
      <c r="H88" s="36">
        <f t="shared" si="8"/>
        <v>0</v>
      </c>
      <c r="I88" s="11">
        <f t="shared" si="9"/>
        <v>-74222000</v>
      </c>
      <c r="J88" s="53">
        <f t="shared" si="10"/>
        <v>-43401000</v>
      </c>
      <c r="K88" s="53">
        <f t="shared" si="11"/>
        <v>-30821000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621</v>
      </c>
      <c r="H89" s="36">
        <f t="shared" si="8"/>
        <v>0</v>
      </c>
      <c r="I89" s="11">
        <f t="shared" si="9"/>
        <v>-1987758900</v>
      </c>
      <c r="J89" s="53">
        <f t="shared" si="10"/>
        <v>0</v>
      </c>
      <c r="K89" s="53">
        <f t="shared" si="11"/>
        <v>-1987758900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620</v>
      </c>
      <c r="H90" s="36">
        <f t="shared" si="8"/>
        <v>0</v>
      </c>
      <c r="I90" s="11">
        <f t="shared" si="9"/>
        <v>-1984558000</v>
      </c>
      <c r="J90" s="53">
        <f t="shared" si="10"/>
        <v>0</v>
      </c>
      <c r="K90" s="53">
        <f t="shared" si="11"/>
        <v>-1984558000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619</v>
      </c>
      <c r="H91" s="36">
        <f t="shared" si="8"/>
        <v>0</v>
      </c>
      <c r="I91" s="11">
        <f t="shared" si="9"/>
        <v>-1981357100</v>
      </c>
      <c r="J91" s="53">
        <f t="shared" si="10"/>
        <v>0</v>
      </c>
      <c r="K91" s="53">
        <f t="shared" si="11"/>
        <v>-1981357100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618</v>
      </c>
      <c r="H92" s="36">
        <f t="shared" si="8"/>
        <v>0</v>
      </c>
      <c r="I92" s="11">
        <f t="shared" si="9"/>
        <v>-1978156200</v>
      </c>
      <c r="J92" s="53">
        <f t="shared" si="10"/>
        <v>0</v>
      </c>
      <c r="K92" s="53">
        <f t="shared" si="11"/>
        <v>-1978156200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617</v>
      </c>
      <c r="H93" s="36">
        <f t="shared" si="8"/>
        <v>0</v>
      </c>
      <c r="I93" s="11">
        <f t="shared" si="9"/>
        <v>-1974955300</v>
      </c>
      <c r="J93" s="53">
        <f t="shared" si="10"/>
        <v>0</v>
      </c>
      <c r="K93" s="53">
        <f t="shared" si="11"/>
        <v>-1974955300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616</v>
      </c>
      <c r="H94" s="36">
        <f t="shared" si="8"/>
        <v>0</v>
      </c>
      <c r="I94" s="11">
        <f t="shared" si="9"/>
        <v>-1971754400</v>
      </c>
      <c r="J94" s="53">
        <f t="shared" si="10"/>
        <v>0</v>
      </c>
      <c r="K94" s="53">
        <f t="shared" si="11"/>
        <v>-1971754400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614</v>
      </c>
      <c r="H95" s="36">
        <f t="shared" si="8"/>
        <v>0</v>
      </c>
      <c r="I95" s="11">
        <f t="shared" si="9"/>
        <v>-734709944</v>
      </c>
      <c r="J95" s="53">
        <f t="shared" si="10"/>
        <v>0</v>
      </c>
      <c r="K95" s="53">
        <f t="shared" si="11"/>
        <v>-734709944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604</v>
      </c>
      <c r="H96" s="36">
        <f t="shared" si="8"/>
        <v>0</v>
      </c>
      <c r="I96" s="11">
        <f t="shared" si="9"/>
        <v>-120800000</v>
      </c>
      <c r="J96" s="53">
        <f t="shared" si="10"/>
        <v>0</v>
      </c>
      <c r="K96" s="53">
        <f t="shared" si="11"/>
        <v>-120800000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603</v>
      </c>
      <c r="H97" s="36">
        <f t="shared" si="8"/>
        <v>1</v>
      </c>
      <c r="I97" s="11">
        <f t="shared" si="9"/>
        <v>96053916</v>
      </c>
      <c r="J97" s="53">
        <f t="shared" si="10"/>
        <v>41493452</v>
      </c>
      <c r="K97" s="53">
        <f t="shared" si="11"/>
        <v>54560464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598</v>
      </c>
      <c r="H98" s="36">
        <f t="shared" si="8"/>
        <v>1</v>
      </c>
      <c r="I98" s="11">
        <f t="shared" si="9"/>
        <v>68277696</v>
      </c>
      <c r="J98" s="53">
        <f t="shared" si="10"/>
        <v>0</v>
      </c>
      <c r="K98" s="53">
        <f t="shared" si="11"/>
        <v>68277696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595</v>
      </c>
      <c r="H99" s="36">
        <f t="shared" si="8"/>
        <v>0</v>
      </c>
      <c r="I99" s="11">
        <f t="shared" si="9"/>
        <v>-788375000</v>
      </c>
      <c r="J99" s="53">
        <f t="shared" si="10"/>
        <v>0</v>
      </c>
      <c r="K99" s="53">
        <f t="shared" si="11"/>
        <v>-788375000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590</v>
      </c>
      <c r="H100" s="36">
        <f t="shared" si="8"/>
        <v>1</v>
      </c>
      <c r="I100" s="11">
        <f t="shared" si="9"/>
        <v>780425000</v>
      </c>
      <c r="J100" s="53">
        <f t="shared" si="10"/>
        <v>0</v>
      </c>
      <c r="K100" s="53">
        <f t="shared" si="11"/>
        <v>780425000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573</v>
      </c>
      <c r="H101" s="36">
        <f t="shared" si="8"/>
        <v>1</v>
      </c>
      <c r="I101" s="11">
        <f t="shared" si="9"/>
        <v>38235340</v>
      </c>
      <c r="J101" s="53">
        <f t="shared" si="10"/>
        <v>38235340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570</v>
      </c>
      <c r="H102" s="36">
        <f t="shared" si="8"/>
        <v>1</v>
      </c>
      <c r="I102" s="11">
        <f t="shared" si="9"/>
        <v>1707000000</v>
      </c>
      <c r="J102" s="53">
        <f t="shared" si="10"/>
        <v>0</v>
      </c>
      <c r="K102" s="53">
        <f t="shared" si="11"/>
        <v>1707000000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563</v>
      </c>
      <c r="H103" s="36">
        <f t="shared" si="8"/>
        <v>0</v>
      </c>
      <c r="I103" s="11">
        <f t="shared" si="9"/>
        <v>-563000000</v>
      </c>
      <c r="J103" s="53">
        <f t="shared" si="10"/>
        <v>-563000000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553</v>
      </c>
      <c r="H104" s="36">
        <f t="shared" si="8"/>
        <v>1</v>
      </c>
      <c r="I104" s="11">
        <f t="shared" si="9"/>
        <v>1656000000</v>
      </c>
      <c r="J104" s="53">
        <f t="shared" si="10"/>
        <v>1656000000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552</v>
      </c>
      <c r="H105" s="36">
        <f t="shared" si="8"/>
        <v>1</v>
      </c>
      <c r="I105" s="11">
        <f t="shared" si="9"/>
        <v>617120000</v>
      </c>
      <c r="J105" s="53">
        <f t="shared" si="10"/>
        <v>617120000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552</v>
      </c>
      <c r="H106" s="36">
        <f t="shared" si="8"/>
        <v>0</v>
      </c>
      <c r="I106" s="11">
        <f t="shared" si="9"/>
        <v>-1656000000</v>
      </c>
      <c r="J106" s="53">
        <f t="shared" si="10"/>
        <v>0</v>
      </c>
      <c r="K106" s="53">
        <f t="shared" si="11"/>
        <v>-1656000000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543</v>
      </c>
      <c r="H107" s="36">
        <f t="shared" si="8"/>
        <v>1</v>
      </c>
      <c r="I107" s="11">
        <f t="shared" si="9"/>
        <v>49047748</v>
      </c>
      <c r="J107" s="53">
        <f t="shared" si="10"/>
        <v>40712330</v>
      </c>
      <c r="K107" s="53">
        <f t="shared" si="11"/>
        <v>8335418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541</v>
      </c>
      <c r="H108" s="36">
        <f t="shared" si="8"/>
        <v>0</v>
      </c>
      <c r="I108" s="11">
        <f t="shared" si="9"/>
        <v>-920078700</v>
      </c>
      <c r="J108" s="53">
        <f t="shared" si="10"/>
        <v>0</v>
      </c>
      <c r="K108" s="53">
        <f t="shared" si="11"/>
        <v>-920078700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537</v>
      </c>
      <c r="H109" s="36">
        <f t="shared" si="8"/>
        <v>0</v>
      </c>
      <c r="I109" s="11">
        <f t="shared" si="9"/>
        <v>-537268500</v>
      </c>
      <c r="J109" s="53">
        <f t="shared" si="10"/>
        <v>0</v>
      </c>
      <c r="K109" s="53">
        <f t="shared" si="11"/>
        <v>-537268500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534</v>
      </c>
      <c r="H110" s="36">
        <f t="shared" si="8"/>
        <v>1</v>
      </c>
      <c r="I110" s="11">
        <f t="shared" si="9"/>
        <v>10660000000</v>
      </c>
      <c r="J110" s="53">
        <f t="shared" si="10"/>
        <v>0</v>
      </c>
      <c r="K110" s="53">
        <f t="shared" si="11"/>
        <v>10660000000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514</v>
      </c>
      <c r="H111" s="36">
        <f t="shared" si="8"/>
        <v>1</v>
      </c>
      <c r="I111" s="11">
        <f t="shared" si="9"/>
        <v>89609814</v>
      </c>
      <c r="J111" s="53">
        <f t="shared" si="10"/>
        <v>44817219</v>
      </c>
      <c r="K111" s="53">
        <f t="shared" si="11"/>
        <v>44792595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498</v>
      </c>
      <c r="H112" s="36">
        <f t="shared" si="8"/>
        <v>0</v>
      </c>
      <c r="I112" s="11">
        <f t="shared" si="9"/>
        <v>-14143200000</v>
      </c>
      <c r="J112" s="53">
        <f t="shared" si="10"/>
        <v>0</v>
      </c>
      <c r="K112" s="53">
        <f t="shared" si="11"/>
        <v>-14143200000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483</v>
      </c>
      <c r="H113" s="36">
        <f t="shared" si="8"/>
        <v>1</v>
      </c>
      <c r="I113" s="11">
        <f t="shared" si="9"/>
        <v>78585280</v>
      </c>
      <c r="J113" s="53">
        <f t="shared" si="10"/>
        <v>59050302</v>
      </c>
      <c r="K113" s="53">
        <f t="shared" si="11"/>
        <v>19534978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483</v>
      </c>
      <c r="H114" s="36">
        <f t="shared" si="8"/>
        <v>0</v>
      </c>
      <c r="I114" s="11">
        <f t="shared" si="9"/>
        <v>-2753100</v>
      </c>
      <c r="J114" s="53">
        <f t="shared" si="10"/>
        <v>-1207500</v>
      </c>
      <c r="K114" s="53">
        <f t="shared" si="11"/>
        <v>-1545600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470</v>
      </c>
      <c r="H115" s="36">
        <f t="shared" si="8"/>
        <v>0</v>
      </c>
      <c r="I115" s="11">
        <f t="shared" si="9"/>
        <v>0</v>
      </c>
      <c r="J115" s="53">
        <f t="shared" si="10"/>
        <v>235000000</v>
      </c>
      <c r="K115" s="53">
        <f t="shared" si="11"/>
        <v>-235000000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462</v>
      </c>
      <c r="H116" s="36">
        <f t="shared" si="8"/>
        <v>0</v>
      </c>
      <c r="I116" s="11">
        <f t="shared" si="9"/>
        <v>-73920000</v>
      </c>
      <c r="J116" s="53">
        <f t="shared" si="10"/>
        <v>0</v>
      </c>
      <c r="K116" s="53">
        <f t="shared" si="11"/>
        <v>-73920000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453</v>
      </c>
      <c r="H117" s="36">
        <f t="shared" si="8"/>
        <v>1</v>
      </c>
      <c r="I117" s="11">
        <f t="shared" si="9"/>
        <v>668960</v>
      </c>
      <c r="J117" s="53">
        <f t="shared" si="10"/>
        <v>48337332</v>
      </c>
      <c r="K117" s="53">
        <f t="shared" si="11"/>
        <v>-47668372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431</v>
      </c>
      <c r="H118" s="36">
        <f t="shared" si="8"/>
        <v>1</v>
      </c>
      <c r="I118" s="11">
        <f t="shared" si="9"/>
        <v>16941785000</v>
      </c>
      <c r="J118" s="53">
        <f t="shared" si="10"/>
        <v>0</v>
      </c>
      <c r="K118" s="53">
        <f t="shared" si="11"/>
        <v>16941785000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422</v>
      </c>
      <c r="H119" s="36">
        <f t="shared" si="8"/>
        <v>1</v>
      </c>
      <c r="I119" s="11">
        <f t="shared" si="9"/>
        <v>40214341</v>
      </c>
      <c r="J119" s="53">
        <f t="shared" si="10"/>
        <v>46332734</v>
      </c>
      <c r="K119" s="53">
        <f t="shared" si="11"/>
        <v>-6118393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418</v>
      </c>
      <c r="H120" s="11">
        <f t="shared" si="8"/>
        <v>1</v>
      </c>
      <c r="I120" s="11">
        <f t="shared" ref="I120:I206" si="13">B120*(G120-H120)</f>
        <v>834000000</v>
      </c>
      <c r="J120" s="11">
        <f t="shared" si="10"/>
        <v>0</v>
      </c>
      <c r="K120" s="11">
        <f t="shared" si="11"/>
        <v>834000000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392</v>
      </c>
      <c r="H121" s="11">
        <f t="shared" si="8"/>
        <v>1</v>
      </c>
      <c r="I121" s="11">
        <f t="shared" si="13"/>
        <v>1016600000</v>
      </c>
      <c r="J121" s="11">
        <f t="shared" si="10"/>
        <v>0</v>
      </c>
      <c r="K121" s="11">
        <f t="shared" si="11"/>
        <v>1016600000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391</v>
      </c>
      <c r="H122" s="11">
        <f t="shared" si="8"/>
        <v>1</v>
      </c>
      <c r="I122" s="11">
        <f t="shared" si="13"/>
        <v>149974890</v>
      </c>
      <c r="J122" s="11">
        <f t="shared" si="10"/>
        <v>43254120</v>
      </c>
      <c r="K122" s="11">
        <f t="shared" si="11"/>
        <v>106720770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390</v>
      </c>
      <c r="H123" s="11">
        <f t="shared" si="8"/>
        <v>0</v>
      </c>
      <c r="I123" s="11">
        <f t="shared" si="13"/>
        <v>0</v>
      </c>
      <c r="J123" s="11">
        <f t="shared" si="10"/>
        <v>312000000</v>
      </c>
      <c r="K123" s="11">
        <f t="shared" si="11"/>
        <v>-312000000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376</v>
      </c>
      <c r="H124" s="11">
        <f t="shared" si="8"/>
        <v>0</v>
      </c>
      <c r="I124" s="11">
        <f t="shared" si="13"/>
        <v>-1128000000</v>
      </c>
      <c r="J124" s="11">
        <f t="shared" si="10"/>
        <v>0</v>
      </c>
      <c r="K124" s="11">
        <f t="shared" si="11"/>
        <v>-1128000000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361</v>
      </c>
      <c r="H125" s="11">
        <f t="shared" si="8"/>
        <v>1</v>
      </c>
      <c r="I125" s="11">
        <f t="shared" si="13"/>
        <v>144255600</v>
      </c>
      <c r="J125" s="11">
        <f t="shared" si="10"/>
        <v>42795000</v>
      </c>
      <c r="K125" s="11">
        <f t="shared" si="11"/>
        <v>101460600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361</v>
      </c>
      <c r="H126" s="11">
        <f t="shared" si="8"/>
        <v>1</v>
      </c>
      <c r="I126" s="11">
        <f t="shared" si="13"/>
        <v>15120000000</v>
      </c>
      <c r="J126" s="11">
        <f t="shared" si="10"/>
        <v>0</v>
      </c>
      <c r="K126" s="11">
        <f t="shared" si="11"/>
        <v>15120000000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336</v>
      </c>
      <c r="H127" s="11">
        <f t="shared" si="8"/>
        <v>0</v>
      </c>
      <c r="I127" s="11">
        <f t="shared" si="13"/>
        <v>-1680000</v>
      </c>
      <c r="J127" s="11">
        <f t="shared" si="10"/>
        <v>0</v>
      </c>
      <c r="K127" s="11">
        <f t="shared" si="11"/>
        <v>-1680000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330</v>
      </c>
      <c r="H128" s="11">
        <f t="shared" si="8"/>
        <v>1</v>
      </c>
      <c r="I128" s="11">
        <f t="shared" si="13"/>
        <v>253782046</v>
      </c>
      <c r="J128" s="11">
        <f t="shared" si="10"/>
        <v>39709313</v>
      </c>
      <c r="K128" s="11">
        <f t="shared" si="11"/>
        <v>214072733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327</v>
      </c>
      <c r="H129" s="11">
        <f t="shared" si="8"/>
        <v>1</v>
      </c>
      <c r="I129" s="11">
        <f t="shared" si="13"/>
        <v>815000000</v>
      </c>
      <c r="J129" s="11">
        <f t="shared" si="10"/>
        <v>0</v>
      </c>
      <c r="K129" s="11">
        <f t="shared" si="11"/>
        <v>815000000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313</v>
      </c>
      <c r="H130" s="11">
        <f t="shared" si="8"/>
        <v>0</v>
      </c>
      <c r="I130" s="11">
        <f t="shared" si="13"/>
        <v>-313000000</v>
      </c>
      <c r="J130" s="11">
        <f t="shared" si="10"/>
        <v>-313000000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308</v>
      </c>
      <c r="H131" s="11">
        <f t="shared" si="8"/>
        <v>0</v>
      </c>
      <c r="I131" s="11">
        <f t="shared" si="13"/>
        <v>-15400000000</v>
      </c>
      <c r="J131" s="11">
        <f t="shared" si="10"/>
        <v>0</v>
      </c>
      <c r="K131" s="11">
        <f t="shared" si="11"/>
        <v>-15400000000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300</v>
      </c>
      <c r="H132" s="11">
        <f t="shared" ref="H132:H206" si="15">IF(B132&gt;0,1,0)</f>
        <v>1</v>
      </c>
      <c r="I132" s="11">
        <f t="shared" si="13"/>
        <v>183671813</v>
      </c>
      <c r="J132" s="11">
        <f t="shared" ref="J132:J206" si="16">C132*(G132-H132)</f>
        <v>31685329</v>
      </c>
      <c r="K132" s="11">
        <f t="shared" ref="K132:K206" si="17">D132*(G132-H132)</f>
        <v>151986484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296</v>
      </c>
      <c r="H133" s="11">
        <f t="shared" si="15"/>
        <v>0</v>
      </c>
      <c r="I133" s="11">
        <f t="shared" si="13"/>
        <v>-358367200</v>
      </c>
      <c r="J133" s="11">
        <f t="shared" si="16"/>
        <v>0</v>
      </c>
      <c r="K133" s="11">
        <f t="shared" si="17"/>
        <v>-358367200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287</v>
      </c>
      <c r="H134" s="11">
        <f t="shared" si="15"/>
        <v>0</v>
      </c>
      <c r="I134" s="11">
        <f t="shared" si="13"/>
        <v>-18655000</v>
      </c>
      <c r="J134" s="11">
        <f t="shared" si="16"/>
        <v>0</v>
      </c>
      <c r="K134" s="11">
        <f t="shared" si="17"/>
        <v>-18655000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287</v>
      </c>
      <c r="H135" s="11">
        <f t="shared" si="15"/>
        <v>0</v>
      </c>
      <c r="I135" s="11">
        <f t="shared" si="13"/>
        <v>-9270100</v>
      </c>
      <c r="J135" s="11">
        <f t="shared" si="16"/>
        <v>0</v>
      </c>
      <c r="K135" s="11">
        <f t="shared" si="17"/>
        <v>-9270100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279</v>
      </c>
      <c r="H136" s="11">
        <f t="shared" si="15"/>
        <v>0</v>
      </c>
      <c r="I136" s="11">
        <f t="shared" si="13"/>
        <v>-279000000</v>
      </c>
      <c r="J136" s="11">
        <f t="shared" si="16"/>
        <v>-279000000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270</v>
      </c>
      <c r="H137" s="11">
        <f t="shared" si="15"/>
        <v>1</v>
      </c>
      <c r="I137" s="11">
        <f t="shared" si="13"/>
        <v>78244837</v>
      </c>
      <c r="J137" s="11">
        <f t="shared" si="16"/>
        <v>26189571</v>
      </c>
      <c r="K137" s="11">
        <f t="shared" si="17"/>
        <v>52055266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253</v>
      </c>
      <c r="H138" s="11">
        <f t="shared" si="15"/>
        <v>0</v>
      </c>
      <c r="I138" s="11">
        <f t="shared" si="13"/>
        <v>-253126500</v>
      </c>
      <c r="J138" s="11">
        <f t="shared" si="16"/>
        <v>-253126500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241</v>
      </c>
      <c r="H139" s="11">
        <f t="shared" si="15"/>
        <v>1</v>
      </c>
      <c r="I139" s="11">
        <f t="shared" si="13"/>
        <v>67737600</v>
      </c>
      <c r="J139" s="11">
        <f t="shared" si="16"/>
        <v>21313680</v>
      </c>
      <c r="K139" s="11">
        <f t="shared" si="17"/>
        <v>46423920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238</v>
      </c>
      <c r="H140" s="11">
        <f t="shared" si="15"/>
        <v>1</v>
      </c>
      <c r="I140" s="11">
        <f t="shared" si="13"/>
        <v>355500000</v>
      </c>
      <c r="J140" s="11">
        <f t="shared" si="16"/>
        <v>0</v>
      </c>
      <c r="K140" s="11">
        <f t="shared" si="17"/>
        <v>355500000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225</v>
      </c>
      <c r="H141" s="11">
        <f t="shared" si="15"/>
        <v>0</v>
      </c>
      <c r="I141" s="11">
        <f t="shared" si="13"/>
        <v>0</v>
      </c>
      <c r="J141" s="11">
        <f t="shared" si="16"/>
        <v>-225000000</v>
      </c>
      <c r="K141" s="11">
        <f t="shared" si="17"/>
        <v>225000000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211</v>
      </c>
      <c r="H142" s="11">
        <f t="shared" si="15"/>
        <v>1</v>
      </c>
      <c r="I142" s="11">
        <f t="shared" si="13"/>
        <v>61087530</v>
      </c>
      <c r="J142" s="11">
        <f t="shared" si="16"/>
        <v>17014620</v>
      </c>
      <c r="K142" s="11">
        <f t="shared" si="17"/>
        <v>44072910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191</v>
      </c>
      <c r="H143" s="11">
        <f t="shared" si="15"/>
        <v>0</v>
      </c>
      <c r="I143" s="11">
        <f t="shared" si="13"/>
        <v>0</v>
      </c>
      <c r="J143" s="11">
        <f t="shared" si="16"/>
        <v>-191000000</v>
      </c>
      <c r="K143" s="11">
        <f t="shared" si="17"/>
        <v>191000000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181</v>
      </c>
      <c r="H144" s="11">
        <f t="shared" si="15"/>
        <v>1</v>
      </c>
      <c r="I144" s="11">
        <f t="shared" si="13"/>
        <v>53073360</v>
      </c>
      <c r="J144" s="11">
        <f t="shared" si="16"/>
        <v>13438260</v>
      </c>
      <c r="K144" s="11">
        <f t="shared" si="17"/>
        <v>39635100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166</v>
      </c>
      <c r="H145" s="11">
        <f t="shared" si="15"/>
        <v>0</v>
      </c>
      <c r="I145" s="11">
        <f t="shared" si="13"/>
        <v>-1660000</v>
      </c>
      <c r="J145" s="11">
        <f t="shared" si="16"/>
        <v>-830000</v>
      </c>
      <c r="K145" s="11">
        <f t="shared" si="17"/>
        <v>-830000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161</v>
      </c>
      <c r="H146" s="11">
        <f t="shared" si="15"/>
        <v>0</v>
      </c>
      <c r="I146" s="11">
        <f t="shared" si="13"/>
        <v>-161080500</v>
      </c>
      <c r="J146" s="11">
        <f t="shared" si="16"/>
        <v>-161080500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155</v>
      </c>
      <c r="H147" s="11">
        <f t="shared" si="15"/>
        <v>0</v>
      </c>
      <c r="I147" s="11">
        <f t="shared" si="13"/>
        <v>-4185000000</v>
      </c>
      <c r="J147" s="11">
        <f t="shared" si="16"/>
        <v>0</v>
      </c>
      <c r="K147" s="11">
        <f t="shared" si="17"/>
        <v>-4185000000</v>
      </c>
    </row>
    <row r="148" spans="1:11" x14ac:dyDescent="0.25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152</v>
      </c>
      <c r="H148" s="11">
        <f t="shared" si="15"/>
        <v>1</v>
      </c>
      <c r="I148" s="11">
        <f t="shared" si="13"/>
        <v>38117836</v>
      </c>
      <c r="J148" s="11">
        <f t="shared" si="16"/>
        <v>9892010</v>
      </c>
      <c r="K148" s="11">
        <f t="shared" si="17"/>
        <v>28225826</v>
      </c>
    </row>
    <row r="149" spans="1:11" x14ac:dyDescent="0.25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144</v>
      </c>
      <c r="H149" s="11">
        <f t="shared" si="15"/>
        <v>1</v>
      </c>
      <c r="I149" s="11">
        <f t="shared" si="13"/>
        <v>7493200000</v>
      </c>
      <c r="J149" s="11">
        <f t="shared" si="16"/>
        <v>0</v>
      </c>
      <c r="K149" s="11">
        <f t="shared" si="17"/>
        <v>7493200000</v>
      </c>
    </row>
    <row r="150" spans="1:11" x14ac:dyDescent="0.25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137</v>
      </c>
      <c r="H150" s="11">
        <f t="shared" si="15"/>
        <v>0</v>
      </c>
      <c r="I150" s="11">
        <f t="shared" si="13"/>
        <v>-7124000000</v>
      </c>
      <c r="J150" s="11">
        <f t="shared" si="16"/>
        <v>0</v>
      </c>
      <c r="K150" s="11">
        <f t="shared" si="17"/>
        <v>-7124000000</v>
      </c>
    </row>
    <row r="151" spans="1:11" x14ac:dyDescent="0.25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132</v>
      </c>
      <c r="H151" s="105">
        <f t="shared" si="15"/>
        <v>0</v>
      </c>
      <c r="I151" s="105">
        <f t="shared" si="13"/>
        <v>-1056000000</v>
      </c>
      <c r="J151" s="105">
        <f t="shared" si="16"/>
        <v>-893921292</v>
      </c>
      <c r="K151" s="11">
        <f t="shared" si="17"/>
        <v>-162078708</v>
      </c>
    </row>
    <row r="152" spans="1:11" x14ac:dyDescent="0.25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132</v>
      </c>
      <c r="H152" s="105">
        <f t="shared" si="15"/>
        <v>0</v>
      </c>
      <c r="I152" s="105">
        <f t="shared" si="13"/>
        <v>-4122360</v>
      </c>
      <c r="J152" s="105">
        <f t="shared" si="16"/>
        <v>0</v>
      </c>
      <c r="K152" s="105">
        <f t="shared" si="17"/>
        <v>-4122360</v>
      </c>
    </row>
    <row r="153" spans="1:11" x14ac:dyDescent="0.25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121</v>
      </c>
      <c r="H153" s="105">
        <f t="shared" si="15"/>
        <v>1</v>
      </c>
      <c r="I153" s="105">
        <f t="shared" si="13"/>
        <v>16210440</v>
      </c>
      <c r="J153" s="105">
        <f t="shared" si="16"/>
        <v>4935600</v>
      </c>
      <c r="K153" s="105">
        <f t="shared" si="17"/>
        <v>11274840</v>
      </c>
    </row>
    <row r="154" spans="1:11" x14ac:dyDescent="0.25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118</v>
      </c>
      <c r="H154" s="105">
        <f t="shared" si="15"/>
        <v>1</v>
      </c>
      <c r="I154" s="105">
        <f t="shared" si="13"/>
        <v>798417594</v>
      </c>
      <c r="J154" s="105">
        <f t="shared" si="16"/>
        <v>798417594</v>
      </c>
      <c r="K154" s="105">
        <f t="shared" si="17"/>
        <v>0</v>
      </c>
    </row>
    <row r="155" spans="1:11" x14ac:dyDescent="0.25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113</v>
      </c>
      <c r="H155" s="105">
        <f t="shared" si="15"/>
        <v>0</v>
      </c>
      <c r="I155" s="105">
        <f t="shared" si="13"/>
        <v>-22600000</v>
      </c>
      <c r="J155" s="105">
        <f t="shared" si="16"/>
        <v>0</v>
      </c>
      <c r="K155" s="105">
        <f t="shared" si="17"/>
        <v>-22600000</v>
      </c>
    </row>
    <row r="156" spans="1:11" x14ac:dyDescent="0.25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113</v>
      </c>
      <c r="H156" s="105">
        <f t="shared" si="15"/>
        <v>0</v>
      </c>
      <c r="I156" s="105">
        <f t="shared" si="13"/>
        <v>-28005920</v>
      </c>
      <c r="J156" s="105">
        <f t="shared" si="16"/>
        <v>0</v>
      </c>
      <c r="K156" s="105">
        <f t="shared" si="17"/>
        <v>-28005920</v>
      </c>
    </row>
    <row r="157" spans="1:11" x14ac:dyDescent="0.25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112</v>
      </c>
      <c r="H157" s="105">
        <f t="shared" si="15"/>
        <v>0</v>
      </c>
      <c r="I157" s="105">
        <f t="shared" si="13"/>
        <v>-18182080</v>
      </c>
      <c r="J157" s="105">
        <f t="shared" si="16"/>
        <v>0</v>
      </c>
      <c r="K157" s="105">
        <f t="shared" si="17"/>
        <v>-18182080</v>
      </c>
    </row>
    <row r="158" spans="1:11" x14ac:dyDescent="0.25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112</v>
      </c>
      <c r="H158" s="105">
        <f t="shared" si="15"/>
        <v>0</v>
      </c>
      <c r="I158" s="105">
        <f t="shared" si="13"/>
        <v>-336100800</v>
      </c>
      <c r="J158" s="105">
        <f t="shared" si="16"/>
        <v>0</v>
      </c>
      <c r="K158" s="105">
        <f t="shared" si="17"/>
        <v>-336100800</v>
      </c>
    </row>
    <row r="159" spans="1:11" x14ac:dyDescent="0.25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110</v>
      </c>
      <c r="H159" s="105">
        <f t="shared" si="15"/>
        <v>0</v>
      </c>
      <c r="I159" s="105">
        <f t="shared" si="13"/>
        <v>-110055000</v>
      </c>
      <c r="J159" s="105">
        <f t="shared" si="16"/>
        <v>0</v>
      </c>
      <c r="K159" s="105">
        <f t="shared" si="17"/>
        <v>-110055000</v>
      </c>
    </row>
    <row r="160" spans="1:11" x14ac:dyDescent="0.25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106</v>
      </c>
      <c r="H160" s="105">
        <f t="shared" si="15"/>
        <v>0</v>
      </c>
      <c r="I160" s="105">
        <f t="shared" si="13"/>
        <v>-10600000</v>
      </c>
      <c r="J160" s="105">
        <f t="shared" si="16"/>
        <v>0</v>
      </c>
      <c r="K160" s="105">
        <f t="shared" si="17"/>
        <v>-10600000</v>
      </c>
    </row>
    <row r="161" spans="1:13" x14ac:dyDescent="0.25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105</v>
      </c>
      <c r="H161" s="105">
        <f t="shared" si="15"/>
        <v>0</v>
      </c>
      <c r="I161" s="105">
        <f t="shared" si="13"/>
        <v>-210000000</v>
      </c>
      <c r="J161" s="105">
        <f t="shared" si="16"/>
        <v>0</v>
      </c>
      <c r="K161" s="105">
        <f t="shared" si="17"/>
        <v>-210000000</v>
      </c>
    </row>
    <row r="162" spans="1:13" x14ac:dyDescent="0.25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105</v>
      </c>
      <c r="H162" s="105">
        <f t="shared" si="15"/>
        <v>0</v>
      </c>
      <c r="I162" s="105">
        <f t="shared" si="13"/>
        <v>-105052500</v>
      </c>
      <c r="J162" s="105">
        <f t="shared" si="16"/>
        <v>0</v>
      </c>
      <c r="K162" s="105">
        <f t="shared" si="17"/>
        <v>-105052500</v>
      </c>
    </row>
    <row r="163" spans="1:13" x14ac:dyDescent="0.25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102</v>
      </c>
      <c r="H163" s="105">
        <f t="shared" si="15"/>
        <v>0</v>
      </c>
      <c r="I163" s="105">
        <f t="shared" si="13"/>
        <v>-510000</v>
      </c>
      <c r="J163" s="105">
        <f t="shared" si="16"/>
        <v>0</v>
      </c>
      <c r="K163" s="105">
        <f t="shared" si="17"/>
        <v>-510000</v>
      </c>
    </row>
    <row r="164" spans="1:13" x14ac:dyDescent="0.25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92</v>
      </c>
      <c r="H164" s="105">
        <f t="shared" si="15"/>
        <v>1</v>
      </c>
      <c r="I164" s="105">
        <f t="shared" si="13"/>
        <v>273000000</v>
      </c>
      <c r="J164" s="105">
        <f t="shared" si="16"/>
        <v>0</v>
      </c>
      <c r="K164" s="105">
        <f t="shared" si="17"/>
        <v>273000000</v>
      </c>
    </row>
    <row r="165" spans="1:13" x14ac:dyDescent="0.25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91</v>
      </c>
      <c r="H165" s="105">
        <f t="shared" si="15"/>
        <v>1</v>
      </c>
      <c r="I165" s="105">
        <f t="shared" si="13"/>
        <v>270000000</v>
      </c>
      <c r="J165" s="105">
        <f t="shared" si="16"/>
        <v>0</v>
      </c>
      <c r="K165" s="105">
        <f t="shared" si="17"/>
        <v>270000000</v>
      </c>
    </row>
    <row r="166" spans="1:13" x14ac:dyDescent="0.25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90</v>
      </c>
      <c r="H166" s="105">
        <f t="shared" si="15"/>
        <v>1</v>
      </c>
      <c r="I166" s="105">
        <f t="shared" si="13"/>
        <v>1807946</v>
      </c>
      <c r="J166" s="105">
        <f t="shared" si="16"/>
        <v>5325938</v>
      </c>
      <c r="K166" s="105">
        <f t="shared" si="17"/>
        <v>-3517992</v>
      </c>
    </row>
    <row r="167" spans="1:13" x14ac:dyDescent="0.25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85</v>
      </c>
      <c r="H167" s="105">
        <f t="shared" si="15"/>
        <v>0</v>
      </c>
      <c r="I167" s="105">
        <f t="shared" si="13"/>
        <v>-255076500</v>
      </c>
      <c r="J167" s="105">
        <f t="shared" si="16"/>
        <v>0</v>
      </c>
      <c r="K167" s="105">
        <f t="shared" si="17"/>
        <v>-255076500</v>
      </c>
    </row>
    <row r="168" spans="1:13" x14ac:dyDescent="0.25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67</v>
      </c>
      <c r="H168" s="105">
        <f t="shared" si="15"/>
        <v>0</v>
      </c>
      <c r="I168" s="105">
        <f t="shared" si="13"/>
        <v>-201060300</v>
      </c>
      <c r="J168" s="105">
        <f t="shared" si="16"/>
        <v>0</v>
      </c>
      <c r="K168" s="105">
        <f t="shared" si="17"/>
        <v>-201060300</v>
      </c>
      <c r="M168" t="s">
        <v>25</v>
      </c>
    </row>
    <row r="169" spans="1:13" x14ac:dyDescent="0.25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59</v>
      </c>
      <c r="H169" s="105">
        <f t="shared" si="15"/>
        <v>1</v>
      </c>
      <c r="I169" s="105">
        <f t="shared" si="13"/>
        <v>1258890</v>
      </c>
      <c r="J169" s="105">
        <f t="shared" si="16"/>
        <v>3973870</v>
      </c>
      <c r="K169" s="105">
        <f t="shared" si="17"/>
        <v>-2714980</v>
      </c>
    </row>
    <row r="170" spans="1:13" x14ac:dyDescent="0.25">
      <c r="A170" s="105" t="s">
        <v>3975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35</v>
      </c>
      <c r="H170" s="105">
        <f t="shared" si="15"/>
        <v>1</v>
      </c>
      <c r="I170" s="105">
        <f t="shared" si="13"/>
        <v>170000000</v>
      </c>
      <c r="J170" s="105">
        <f t="shared" si="16"/>
        <v>0</v>
      </c>
      <c r="K170" s="105">
        <f t="shared" si="17"/>
        <v>170000000</v>
      </c>
    </row>
    <row r="171" spans="1:13" x14ac:dyDescent="0.25">
      <c r="A171" s="105" t="s">
        <v>3980</v>
      </c>
      <c r="B171" s="18">
        <v>-5000000</v>
      </c>
      <c r="C171" s="18">
        <v>0</v>
      </c>
      <c r="D171" s="18">
        <f t="shared" si="18"/>
        <v>-5000000</v>
      </c>
      <c r="E171" s="105" t="s">
        <v>3981</v>
      </c>
      <c r="F171" s="105">
        <v>6</v>
      </c>
      <c r="G171" s="36">
        <f t="shared" si="14"/>
        <v>34</v>
      </c>
      <c r="H171" s="105">
        <f t="shared" si="15"/>
        <v>0</v>
      </c>
      <c r="I171" s="105">
        <f t="shared" si="13"/>
        <v>-170000000</v>
      </c>
      <c r="J171" s="105">
        <f t="shared" si="16"/>
        <v>0</v>
      </c>
      <c r="K171" s="105">
        <f t="shared" si="17"/>
        <v>-170000000</v>
      </c>
    </row>
    <row r="172" spans="1:13" x14ac:dyDescent="0.25">
      <c r="A172" s="105" t="s">
        <v>4013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28</v>
      </c>
      <c r="H172" s="105">
        <f t="shared" si="15"/>
        <v>1</v>
      </c>
      <c r="I172" s="105">
        <f t="shared" si="13"/>
        <v>13392</v>
      </c>
      <c r="J172" s="105">
        <f t="shared" si="16"/>
        <v>1692387</v>
      </c>
      <c r="K172" s="105">
        <f t="shared" si="17"/>
        <v>-1678995</v>
      </c>
    </row>
    <row r="173" spans="1:13" x14ac:dyDescent="0.25">
      <c r="A173" s="105" t="s">
        <v>4051</v>
      </c>
      <c r="B173" s="18">
        <v>785000</v>
      </c>
      <c r="C173" s="18">
        <v>0</v>
      </c>
      <c r="D173" s="18">
        <f t="shared" si="18"/>
        <v>785000</v>
      </c>
      <c r="E173" s="105" t="s">
        <v>4052</v>
      </c>
      <c r="F173" s="105">
        <v>11</v>
      </c>
      <c r="G173" s="36">
        <f t="shared" si="14"/>
        <v>27</v>
      </c>
      <c r="H173" s="105">
        <f t="shared" si="15"/>
        <v>1</v>
      </c>
      <c r="I173" s="105">
        <f t="shared" si="13"/>
        <v>20410000</v>
      </c>
      <c r="J173" s="105">
        <f t="shared" si="16"/>
        <v>0</v>
      </c>
      <c r="K173" s="105">
        <f t="shared" si="17"/>
        <v>20410000</v>
      </c>
    </row>
    <row r="174" spans="1:13" x14ac:dyDescent="0.25">
      <c r="A174" s="11" t="s">
        <v>4051</v>
      </c>
      <c r="B174" s="18">
        <v>-32000</v>
      </c>
      <c r="C174" s="18">
        <v>0</v>
      </c>
      <c r="D174" s="18">
        <f t="shared" si="18"/>
        <v>-32000</v>
      </c>
      <c r="E174" s="11" t="s">
        <v>4022</v>
      </c>
      <c r="F174" s="11">
        <v>2</v>
      </c>
      <c r="G174" s="36">
        <f t="shared" si="14"/>
        <v>16</v>
      </c>
      <c r="H174" s="105">
        <f t="shared" si="15"/>
        <v>0</v>
      </c>
      <c r="I174" s="105">
        <f t="shared" si="13"/>
        <v>-512000</v>
      </c>
      <c r="J174" s="105">
        <f t="shared" si="16"/>
        <v>0</v>
      </c>
      <c r="K174" s="105">
        <f t="shared" si="17"/>
        <v>-512000</v>
      </c>
    </row>
    <row r="175" spans="1:13" x14ac:dyDescent="0.25">
      <c r="A175" s="105" t="s">
        <v>4053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9</v>
      </c>
      <c r="G175" s="36">
        <f t="shared" si="14"/>
        <v>14</v>
      </c>
      <c r="H175" s="105">
        <f t="shared" si="15"/>
        <v>0</v>
      </c>
      <c r="I175" s="105">
        <f t="shared" si="13"/>
        <v>-10500000</v>
      </c>
      <c r="J175" s="105">
        <f t="shared" si="16"/>
        <v>0</v>
      </c>
      <c r="K175" s="105">
        <f t="shared" si="17"/>
        <v>-10500000</v>
      </c>
    </row>
    <row r="176" spans="1:13" x14ac:dyDescent="0.25">
      <c r="A176" s="105" t="s">
        <v>4102</v>
      </c>
      <c r="B176" s="18">
        <v>-9396</v>
      </c>
      <c r="C176" s="18">
        <v>0</v>
      </c>
      <c r="D176" s="18">
        <f t="shared" si="18"/>
        <v>-9396</v>
      </c>
      <c r="E176" s="105" t="s">
        <v>4103</v>
      </c>
      <c r="F176" s="105">
        <v>1</v>
      </c>
      <c r="G176" s="36">
        <f t="shared" si="14"/>
        <v>5</v>
      </c>
      <c r="H176" s="105">
        <f t="shared" si="15"/>
        <v>0</v>
      </c>
      <c r="I176" s="105">
        <f t="shared" si="13"/>
        <v>-46980</v>
      </c>
      <c r="J176" s="105">
        <f t="shared" si="16"/>
        <v>0</v>
      </c>
      <c r="K176" s="105">
        <f t="shared" si="17"/>
        <v>-46980</v>
      </c>
    </row>
    <row r="177" spans="1:14" x14ac:dyDescent="0.25">
      <c r="A177" s="105" t="s">
        <v>4106</v>
      </c>
      <c r="B177" s="18">
        <v>-43300</v>
      </c>
      <c r="C177" s="18">
        <v>0</v>
      </c>
      <c r="D177" s="18">
        <f t="shared" si="18"/>
        <v>-43300</v>
      </c>
      <c r="E177" s="105" t="s">
        <v>4108</v>
      </c>
      <c r="F177" s="105">
        <v>3</v>
      </c>
      <c r="G177" s="36">
        <f t="shared" si="14"/>
        <v>4</v>
      </c>
      <c r="H177" s="105">
        <f t="shared" si="15"/>
        <v>0</v>
      </c>
      <c r="I177" s="105">
        <f t="shared" si="13"/>
        <v>-173200</v>
      </c>
      <c r="J177" s="105">
        <f t="shared" si="16"/>
        <v>0</v>
      </c>
      <c r="K177" s="105">
        <f t="shared" si="17"/>
        <v>-173200</v>
      </c>
    </row>
    <row r="178" spans="1:14" x14ac:dyDescent="0.25">
      <c r="A178" s="105" t="s">
        <v>3733</v>
      </c>
      <c r="B178" s="18">
        <v>360000</v>
      </c>
      <c r="C178" s="18">
        <v>0</v>
      </c>
      <c r="D178" s="18">
        <f t="shared" si="18"/>
        <v>360000</v>
      </c>
      <c r="E178" s="105" t="s">
        <v>4120</v>
      </c>
      <c r="F178" s="105">
        <v>1</v>
      </c>
      <c r="G178" s="36">
        <f t="shared" si="14"/>
        <v>1</v>
      </c>
      <c r="H178" s="105">
        <f t="shared" si="15"/>
        <v>1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 x14ac:dyDescent="0.25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 x14ac:dyDescent="0.25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 x14ac:dyDescent="0.25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 x14ac:dyDescent="0.25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 x14ac:dyDescent="0.25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371941</v>
      </c>
      <c r="C207" s="29">
        <f>SUM(C2:C205)</f>
        <v>7835443</v>
      </c>
      <c r="D207" s="29">
        <f>SUM(D2:D205)</f>
        <v>-7463502</v>
      </c>
      <c r="E207" s="11"/>
      <c r="F207" s="11"/>
      <c r="G207" s="11"/>
      <c r="H207" s="11"/>
      <c r="I207" s="29">
        <f>SUM(I2:I206)</f>
        <v>18770091601</v>
      </c>
      <c r="J207" s="29">
        <f>SUM(J2:J206)</f>
        <v>7793717668</v>
      </c>
      <c r="K207" s="29">
        <f>SUM(K2:K206)</f>
        <v>10976373933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21800338.677119628</v>
      </c>
      <c r="J210" s="29">
        <f>J207/G2</f>
        <v>9051936.8966318239</v>
      </c>
      <c r="K210" s="29">
        <f>K207/G2</f>
        <v>12748401.780487806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-6266863</v>
      </c>
      <c r="G214" t="s">
        <v>25</v>
      </c>
      <c r="J214">
        <f>J207/I207*1448696</f>
        <v>601527.57113659475</v>
      </c>
      <c r="K214">
        <f>K207/I207*1448696</f>
        <v>847168.42886340513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1039</v>
      </c>
    </row>
    <row r="36" spans="4:17" x14ac:dyDescent="0.25">
      <c r="D36" s="42">
        <v>245000</v>
      </c>
      <c r="E36" s="41" t="s">
        <v>1039</v>
      </c>
    </row>
    <row r="37" spans="4:17" x14ac:dyDescent="0.25">
      <c r="D37" s="7">
        <v>-25000</v>
      </c>
      <c r="E37" s="41" t="s">
        <v>1043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1147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1148</v>
      </c>
    </row>
    <row r="37" spans="4:17" x14ac:dyDescent="0.25">
      <c r="D37" s="7">
        <v>-65500</v>
      </c>
      <c r="E37" s="41" t="s">
        <v>1163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1261</v>
      </c>
    </row>
    <row r="51" spans="1:18" x14ac:dyDescent="0.25">
      <c r="D51" s="120">
        <v>1000000</v>
      </c>
      <c r="E51" s="41" t="s">
        <v>1263</v>
      </c>
    </row>
    <row r="52" spans="1:18" x14ac:dyDescent="0.25">
      <c r="D52" s="120">
        <v>910500</v>
      </c>
      <c r="E52" s="41" t="s">
        <v>1274</v>
      </c>
    </row>
    <row r="53" spans="1:18" x14ac:dyDescent="0.25">
      <c r="D53" s="120">
        <v>-300000</v>
      </c>
      <c r="E53" s="41" t="s">
        <v>1277</v>
      </c>
    </row>
    <row r="54" spans="1:18" x14ac:dyDescent="0.25">
      <c r="D54" s="120">
        <v>-58500</v>
      </c>
      <c r="E54" s="41" t="s">
        <v>1278</v>
      </c>
    </row>
    <row r="55" spans="1:18" x14ac:dyDescent="0.25">
      <c r="D55" s="120">
        <v>-1500000</v>
      </c>
      <c r="E55" s="41" t="s">
        <v>1281</v>
      </c>
    </row>
    <row r="56" spans="1:18" x14ac:dyDescent="0.25">
      <c r="D56" s="120">
        <v>-61000</v>
      </c>
      <c r="E56" s="41" t="s">
        <v>1285</v>
      </c>
    </row>
    <row r="57" spans="1:18" x14ac:dyDescent="0.25">
      <c r="D57" s="120">
        <v>1000000</v>
      </c>
      <c r="E57" s="41" t="s">
        <v>3704</v>
      </c>
    </row>
    <row r="58" spans="1:18" x14ac:dyDescent="0.25">
      <c r="D58" s="120">
        <v>200000</v>
      </c>
      <c r="E58" s="41" t="s">
        <v>3714</v>
      </c>
    </row>
    <row r="59" spans="1:18" x14ac:dyDescent="0.25">
      <c r="D59" s="120">
        <v>3000000</v>
      </c>
      <c r="E59" s="41" t="s">
        <v>3719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3975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3980</v>
      </c>
      <c r="B4" s="18">
        <v>-5000000</v>
      </c>
      <c r="C4" s="18">
        <v>0</v>
      </c>
      <c r="D4" s="119">
        <f t="shared" si="0"/>
        <v>-5000000</v>
      </c>
      <c r="E4" s="105" t="s">
        <v>3981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4013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3974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3977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3982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3988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3990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3992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3996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3998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4009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4010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 x14ac:dyDescent="0.25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 x14ac:dyDescent="0.25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 x14ac:dyDescent="0.25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 x14ac:dyDescent="0.25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 x14ac:dyDescent="0.25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 x14ac:dyDescent="0.25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 x14ac:dyDescent="0.25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 x14ac:dyDescent="0.25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 x14ac:dyDescent="0.25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 x14ac:dyDescent="0.25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 x14ac:dyDescent="0.25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 x14ac:dyDescent="0.25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 x14ac:dyDescent="0.25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 x14ac:dyDescent="0.25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 x14ac:dyDescent="0.25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 x14ac:dyDescent="0.25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 x14ac:dyDescent="0.25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 x14ac:dyDescent="0.25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 x14ac:dyDescent="0.25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 x14ac:dyDescent="0.25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 x14ac:dyDescent="0.25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 x14ac:dyDescent="0.25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 x14ac:dyDescent="0.25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 x14ac:dyDescent="0.25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 x14ac:dyDescent="0.25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 x14ac:dyDescent="0.25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 x14ac:dyDescent="0.25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 x14ac:dyDescent="0.25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 x14ac:dyDescent="0.25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 x14ac:dyDescent="0.25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 x14ac:dyDescent="0.25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 x14ac:dyDescent="0.25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 x14ac:dyDescent="0.25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 x14ac:dyDescent="0.25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 x14ac:dyDescent="0.25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 x14ac:dyDescent="0.25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AD63" s="25"/>
      <c r="AE63" s="26"/>
    </row>
    <row r="64" spans="1:3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 x14ac:dyDescent="0.25">
      <c r="AD65" s="25"/>
      <c r="AE65" s="26"/>
    </row>
    <row r="66" spans="19:31" x14ac:dyDescent="0.25">
      <c r="AD66" s="25"/>
      <c r="AE66" s="26"/>
    </row>
    <row r="67" spans="19:31" x14ac:dyDescent="0.25">
      <c r="S67" t="s">
        <v>25</v>
      </c>
      <c r="AD67" s="25"/>
      <c r="AE67" s="26"/>
    </row>
    <row r="68" spans="19:31" x14ac:dyDescent="0.25">
      <c r="T68" t="s">
        <v>25</v>
      </c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1070</v>
      </c>
    </row>
    <row r="2" spans="1:1" x14ac:dyDescent="0.25">
      <c r="A2" t="s">
        <v>1071</v>
      </c>
    </row>
    <row r="3" spans="1:1" x14ac:dyDescent="0.25">
      <c r="A3" t="s">
        <v>1072</v>
      </c>
    </row>
    <row r="4" spans="1:1" x14ac:dyDescent="0.25">
      <c r="A4" t="s">
        <v>1073</v>
      </c>
    </row>
    <row r="5" spans="1:1" x14ac:dyDescent="0.25">
      <c r="A5" t="s">
        <v>1074</v>
      </c>
    </row>
    <row r="6" spans="1:1" x14ac:dyDescent="0.25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 x14ac:dyDescent="0.25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 x14ac:dyDescent="0.25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 x14ac:dyDescent="0.25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3740</v>
      </c>
      <c r="AK23" s="105"/>
    </row>
    <row r="24" spans="5:37" x14ac:dyDescent="0.25">
      <c r="T24" t="s">
        <v>25</v>
      </c>
      <c r="AJ24" s="105" t="s">
        <v>3741</v>
      </c>
      <c r="AK24" s="105">
        <v>6145</v>
      </c>
    </row>
    <row r="25" spans="5:37" x14ac:dyDescent="0.25">
      <c r="AJ25" s="105" t="s">
        <v>3747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 x14ac:dyDescent="0.25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 x14ac:dyDescent="0.25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4015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1135</v>
      </c>
      <c r="G40" s="98">
        <v>10500</v>
      </c>
      <c r="H40">
        <v>375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1136</v>
      </c>
      <c r="G42" s="101">
        <f>G36*G38*G39*G40/(G35*G37)+G41</f>
        <v>3005135.55948553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 x14ac:dyDescent="0.25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 x14ac:dyDescent="0.25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 x14ac:dyDescent="0.25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 x14ac:dyDescent="0.25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 x14ac:dyDescent="0.25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 x14ac:dyDescent="0.25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 x14ac:dyDescent="0.25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 x14ac:dyDescent="0.25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 x14ac:dyDescent="0.25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 x14ac:dyDescent="0.25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 x14ac:dyDescent="0.25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 x14ac:dyDescent="0.25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 x14ac:dyDescent="0.25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 x14ac:dyDescent="0.25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 x14ac:dyDescent="0.25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 x14ac:dyDescent="0.25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 x14ac:dyDescent="0.25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 x14ac:dyDescent="0.25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 x14ac:dyDescent="0.25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 x14ac:dyDescent="0.25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 x14ac:dyDescent="0.25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 x14ac:dyDescent="0.25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 x14ac:dyDescent="0.25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 x14ac:dyDescent="0.25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 x14ac:dyDescent="0.25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 x14ac:dyDescent="0.25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 x14ac:dyDescent="0.25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 x14ac:dyDescent="0.25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 x14ac:dyDescent="0.25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 x14ac:dyDescent="0.25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 x14ac:dyDescent="0.25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 x14ac:dyDescent="0.25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 x14ac:dyDescent="0.25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 x14ac:dyDescent="0.25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 x14ac:dyDescent="0.25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 x14ac:dyDescent="0.25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 x14ac:dyDescent="0.25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 x14ac:dyDescent="0.25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 x14ac:dyDescent="0.25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 x14ac:dyDescent="0.25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 x14ac:dyDescent="0.25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 x14ac:dyDescent="0.25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 x14ac:dyDescent="0.25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 x14ac:dyDescent="0.25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 x14ac:dyDescent="0.25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 x14ac:dyDescent="0.25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 x14ac:dyDescent="0.25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 x14ac:dyDescent="0.25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 x14ac:dyDescent="0.25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 x14ac:dyDescent="0.25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 x14ac:dyDescent="0.25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 x14ac:dyDescent="0.25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 x14ac:dyDescent="0.25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 x14ac:dyDescent="0.25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 x14ac:dyDescent="0.25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 x14ac:dyDescent="0.25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 x14ac:dyDescent="0.25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 x14ac:dyDescent="0.25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 x14ac:dyDescent="0.25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 x14ac:dyDescent="0.25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 x14ac:dyDescent="0.25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 x14ac:dyDescent="0.25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 x14ac:dyDescent="0.25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 x14ac:dyDescent="0.25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 x14ac:dyDescent="0.25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 x14ac:dyDescent="0.25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 x14ac:dyDescent="0.25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 x14ac:dyDescent="0.25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 x14ac:dyDescent="0.25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 x14ac:dyDescent="0.25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 x14ac:dyDescent="0.25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 x14ac:dyDescent="0.25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 x14ac:dyDescent="0.25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 x14ac:dyDescent="0.25">
      <c r="A249" s="74" t="s">
        <v>3986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3975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 x14ac:dyDescent="0.25">
      <c r="A251" s="105" t="s">
        <v>3980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3983</v>
      </c>
    </row>
    <row r="252" spans="1:7" x14ac:dyDescent="0.25">
      <c r="A252" s="105" t="s">
        <v>3980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3984</v>
      </c>
    </row>
    <row r="253" spans="1:7" x14ac:dyDescent="0.25">
      <c r="A253" s="105" t="s">
        <v>3980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3984</v>
      </c>
    </row>
    <row r="254" spans="1:7" x14ac:dyDescent="0.25">
      <c r="A254" s="105" t="s">
        <v>3980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3987</v>
      </c>
    </row>
    <row r="255" spans="1:7" x14ac:dyDescent="0.25">
      <c r="A255" s="105" t="s">
        <v>3989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3991</v>
      </c>
    </row>
    <row r="256" spans="1:7" x14ac:dyDescent="0.25">
      <c r="A256" s="105" t="s">
        <v>3989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 x14ac:dyDescent="0.25">
      <c r="A257" s="105" t="s">
        <v>3993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3994</v>
      </c>
    </row>
    <row r="258" spans="1:7" x14ac:dyDescent="0.25">
      <c r="A258" s="105" t="s">
        <v>3993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3985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3774</v>
      </c>
      <c r="I1" t="s">
        <v>3780</v>
      </c>
    </row>
    <row r="2" spans="1:12" x14ac:dyDescent="0.25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 x14ac:dyDescent="0.25">
      <c r="A3">
        <v>2</v>
      </c>
      <c r="B3" t="s">
        <v>3769</v>
      </c>
      <c r="G3" s="129"/>
      <c r="H3" t="s">
        <v>3776</v>
      </c>
      <c r="I3" t="s">
        <v>3782</v>
      </c>
    </row>
    <row r="4" spans="1:12" x14ac:dyDescent="0.25">
      <c r="A4">
        <v>3</v>
      </c>
      <c r="B4" t="s">
        <v>3770</v>
      </c>
      <c r="H4" t="s">
        <v>3777</v>
      </c>
      <c r="L4" s="129"/>
    </row>
    <row r="5" spans="1:12" x14ac:dyDescent="0.25">
      <c r="H5" t="s">
        <v>3779</v>
      </c>
    </row>
    <row r="6" spans="1:12" x14ac:dyDescent="0.25">
      <c r="B6" s="129" t="s">
        <v>3773</v>
      </c>
      <c r="H6" t="s">
        <v>3783</v>
      </c>
    </row>
    <row r="7" spans="1:12" x14ac:dyDescent="0.25">
      <c r="H7" t="s">
        <v>3784</v>
      </c>
    </row>
    <row r="8" spans="1:12" x14ac:dyDescent="0.25">
      <c r="H8" t="s">
        <v>3785</v>
      </c>
    </row>
    <row r="9" spans="1:12" x14ac:dyDescent="0.25">
      <c r="H9" t="s">
        <v>3798</v>
      </c>
    </row>
    <row r="10" spans="1:12" x14ac:dyDescent="0.25">
      <c r="H10" t="s">
        <v>3799</v>
      </c>
    </row>
    <row r="11" spans="1:12" x14ac:dyDescent="0.25">
      <c r="H11" t="s">
        <v>3800</v>
      </c>
    </row>
    <row r="12" spans="1:12" x14ac:dyDescent="0.25">
      <c r="H12" t="s">
        <v>3802</v>
      </c>
    </row>
    <row r="13" spans="1:12" x14ac:dyDescent="0.25">
      <c r="H13" t="s">
        <v>3801</v>
      </c>
    </row>
    <row r="18" spans="1:8" x14ac:dyDescent="0.25">
      <c r="A18" s="105" t="s">
        <v>3786</v>
      </c>
      <c r="B18" s="105"/>
      <c r="C18" s="105"/>
      <c r="D18" s="105"/>
    </row>
    <row r="19" spans="1:8" x14ac:dyDescent="0.25">
      <c r="A19" s="105">
        <v>1</v>
      </c>
      <c r="B19" s="105" t="s">
        <v>3787</v>
      </c>
      <c r="C19" s="105" t="s">
        <v>3789</v>
      </c>
      <c r="D19" s="105"/>
    </row>
    <row r="20" spans="1:8" x14ac:dyDescent="0.25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3796</v>
      </c>
      <c r="H38" s="22"/>
    </row>
    <row r="39" spans="1:8" x14ac:dyDescent="0.25">
      <c r="A39">
        <v>1</v>
      </c>
      <c r="B39" t="s">
        <v>3793</v>
      </c>
    </row>
    <row r="40" spans="1:8" x14ac:dyDescent="0.25">
      <c r="A40">
        <v>2</v>
      </c>
      <c r="B40" t="s">
        <v>3797</v>
      </c>
    </row>
    <row r="41" spans="1:8" x14ac:dyDescent="0.25">
      <c r="A41">
        <v>3</v>
      </c>
      <c r="B41" t="s">
        <v>3794</v>
      </c>
    </row>
    <row r="42" spans="1:8" x14ac:dyDescent="0.25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 x14ac:dyDescent="0.2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 x14ac:dyDescent="0.2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 x14ac:dyDescent="0.2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4005</v>
      </c>
      <c r="D3" t="s">
        <v>4004</v>
      </c>
      <c r="G3" t="s">
        <v>4006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4007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3899</v>
      </c>
      <c r="R8" t="s">
        <v>3954</v>
      </c>
      <c r="S8" t="s">
        <v>4012</v>
      </c>
    </row>
    <row r="9" spans="2:19" x14ac:dyDescent="0.25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71" activePane="bottomLeft" state="frozen"/>
      <selection pane="bottomLeft" activeCell="L22" sqref="L2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3973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4116</v>
      </c>
      <c r="L19" t="s">
        <v>4117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4118</v>
      </c>
      <c r="M20" t="s">
        <v>4119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4020</v>
      </c>
      <c r="B105" s="38">
        <f>SUM(B2:B103)</f>
        <v>59475793</v>
      </c>
      <c r="C105" s="73" t="s">
        <v>4019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4002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4002</v>
      </c>
      <c r="B178" s="38">
        <v>-100000</v>
      </c>
      <c r="C178" s="73" t="s">
        <v>4003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4013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4017</v>
      </c>
      <c r="B180" s="38">
        <v>-39030</v>
      </c>
      <c r="C180" s="73" t="s">
        <v>4018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4023</v>
      </c>
      <c r="B181" s="38">
        <v>-32000</v>
      </c>
      <c r="C181" s="73" t="s">
        <v>4024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4027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4029</v>
      </c>
      <c r="B183" s="38">
        <v>-20000</v>
      </c>
      <c r="C183" s="73" t="s">
        <v>4030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999</v>
      </c>
      <c r="B184" s="38">
        <v>-8185</v>
      </c>
      <c r="C184" s="73" t="s">
        <v>4033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4038</v>
      </c>
      <c r="B185" s="38">
        <v>-60100</v>
      </c>
      <c r="C185" s="73" t="s">
        <v>4039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4038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4067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4089</v>
      </c>
      <c r="B188" s="38">
        <v>-16000</v>
      </c>
      <c r="C188" s="73" t="s">
        <v>4090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4092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4100</v>
      </c>
      <c r="B190" s="38">
        <v>-10350</v>
      </c>
      <c r="C190" s="73" t="s">
        <v>4101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H13" zoomScaleNormal="100" workbookViewId="0">
      <selection activeCell="P29" sqref="P2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-7463502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106581726</v>
      </c>
      <c r="G19" s="29">
        <f t="shared" si="0"/>
        <v>-1340637.4177699983</v>
      </c>
      <c r="H19" s="11"/>
      <c r="K19" s="2" t="s">
        <v>85</v>
      </c>
      <c r="L19" s="43">
        <f>-مرداد97!D74</f>
        <v>11965287</v>
      </c>
      <c r="M19" s="2" t="s">
        <v>4011</v>
      </c>
      <c r="N19" s="3">
        <f>1608*P28</f>
        <v>5730912</v>
      </c>
      <c r="O19" s="188" t="s">
        <v>4079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150000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-11965287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4016</v>
      </c>
      <c r="N24" s="3">
        <v>3800000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2016</v>
      </c>
      <c r="O27" s="105" t="s">
        <v>941</v>
      </c>
      <c r="P27" s="105" t="s">
        <v>3978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4035</v>
      </c>
      <c r="N28" s="119">
        <f>O28*P28</f>
        <v>79929828</v>
      </c>
      <c r="O28" s="105">
        <v>22427</v>
      </c>
      <c r="P28" s="105">
        <v>3564</v>
      </c>
      <c r="Q28" s="38">
        <v>2458039</v>
      </c>
      <c r="R28" s="118" t="s">
        <v>3961</v>
      </c>
      <c r="S28" s="118">
        <v>31</v>
      </c>
      <c r="T28" s="73" t="s">
        <v>4062</v>
      </c>
      <c r="U28" s="119">
        <f>Q28*0.02*S28/31</f>
        <v>49160.78</v>
      </c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4078</v>
      </c>
      <c r="S29" s="118">
        <f>S28-27</f>
        <v>4</v>
      </c>
      <c r="T29" s="118" t="s">
        <v>4080</v>
      </c>
      <c r="U29" s="119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4078</v>
      </c>
      <c r="S30" s="118">
        <f>S29</f>
        <v>4</v>
      </c>
      <c r="T30" s="118" t="s">
        <v>4081</v>
      </c>
      <c r="U30" s="119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3997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4095</v>
      </c>
      <c r="S31">
        <f>S30-1</f>
        <v>3</v>
      </c>
      <c r="T31" s="8" t="s">
        <v>4094</v>
      </c>
      <c r="U31" s="119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4082</v>
      </c>
      <c r="L32" s="123">
        <v>-800000</v>
      </c>
      <c r="M32" s="105"/>
      <c r="N32" s="105"/>
      <c r="P32" s="105"/>
      <c r="Q32" s="38">
        <v>793693</v>
      </c>
      <c r="R32" s="118" t="s">
        <v>4092</v>
      </c>
      <c r="S32" s="118">
        <f>S31-3</f>
        <v>0</v>
      </c>
      <c r="T32" s="118" t="s">
        <v>4093</v>
      </c>
      <c r="U32" s="119"/>
    </row>
    <row r="33" spans="1:21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4087</v>
      </c>
      <c r="N34" s="123">
        <f>-840*P28</f>
        <v>-2993760</v>
      </c>
      <c r="O34" s="105"/>
      <c r="P34" s="105"/>
      <c r="Q34" s="118"/>
      <c r="R34" s="118"/>
      <c r="S34" s="118"/>
      <c r="T34" s="118"/>
    </row>
    <row r="35" spans="1:21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SUM(N28:N33)-SUM(Q28:Q32)</f>
        <v>-1719593</v>
      </c>
      <c r="R35" s="118"/>
      <c r="S35" s="118"/>
      <c r="T35" s="118"/>
    </row>
    <row r="36" spans="1:21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4008</v>
      </c>
      <c r="N36" s="179">
        <v>3865000</v>
      </c>
      <c r="O36" t="s">
        <v>4109</v>
      </c>
    </row>
    <row r="37" spans="1:21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106581726</v>
      </c>
      <c r="M37" s="2"/>
      <c r="N37" s="3">
        <f>SUM(N16:N35)</f>
        <v>178158512</v>
      </c>
    </row>
    <row r="38" spans="1:21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216439</v>
      </c>
      <c r="M38" s="2"/>
      <c r="N38" s="3">
        <f>N16+N17+N22</f>
        <v>-7045197</v>
      </c>
      <c r="O38" t="s">
        <v>25</v>
      </c>
      <c r="Q38" t="s">
        <v>25</v>
      </c>
    </row>
    <row r="39" spans="1:21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163581726</v>
      </c>
      <c r="M39" s="3"/>
      <c r="N39" s="2"/>
      <c r="R39" t="s">
        <v>25</v>
      </c>
      <c r="T39" t="s">
        <v>25</v>
      </c>
      <c r="U39" t="s">
        <v>4040</v>
      </c>
    </row>
    <row r="40" spans="1:21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4041</v>
      </c>
    </row>
    <row r="41" spans="1:21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4042</v>
      </c>
    </row>
    <row r="42" spans="1:21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4043</v>
      </c>
    </row>
    <row r="43" spans="1:21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4044</v>
      </c>
    </row>
    <row r="44" spans="1:21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4045</v>
      </c>
    </row>
    <row r="45" spans="1:21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4046</v>
      </c>
    </row>
    <row r="46" spans="1:21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1167</v>
      </c>
      <c r="U46" t="s">
        <v>4047</v>
      </c>
    </row>
    <row r="47" spans="1:21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1168</v>
      </c>
      <c r="U47" t="s">
        <v>4048</v>
      </c>
    </row>
    <row r="48" spans="1:21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4008</v>
      </c>
      <c r="N48" s="9">
        <v>3.8650000000000002</v>
      </c>
      <c r="P48" t="s">
        <v>4000</v>
      </c>
      <c r="Q48" s="14">
        <f>مرداد97!C24</f>
        <v>7835443</v>
      </c>
      <c r="R48" s="118" t="s">
        <v>1169</v>
      </c>
      <c r="U48" t="s">
        <v>4049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0.4</v>
      </c>
      <c r="Q49" s="14">
        <v>57600000</v>
      </c>
      <c r="R49" s="56" t="s">
        <v>3763</v>
      </c>
      <c r="U49" t="s">
        <v>4050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4000</v>
      </c>
      <c r="Q50" s="14">
        <v>2000000</v>
      </c>
      <c r="R50" s="56" t="s">
        <v>1170</v>
      </c>
      <c r="U50" t="s">
        <v>4084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4.2650000000000006</v>
      </c>
      <c r="Q52" s="123">
        <v>2000000</v>
      </c>
      <c r="R52" s="56" t="s">
        <v>1171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4001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4071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4069</v>
      </c>
      <c r="O69">
        <v>3452.8</v>
      </c>
      <c r="P69" t="s">
        <v>4067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4070</v>
      </c>
      <c r="O70">
        <v>185</v>
      </c>
      <c r="P70" s="121" t="s">
        <v>4067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4070</v>
      </c>
      <c r="O71">
        <v>193.8</v>
      </c>
      <c r="P71" s="134" t="s">
        <v>4065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4064</v>
      </c>
      <c r="O72" s="121">
        <v>603.79999999999995</v>
      </c>
      <c r="P72" s="134" t="s">
        <v>4065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4064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4069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4074</v>
      </c>
      <c r="O77">
        <v>5.8109999999999999</v>
      </c>
      <c r="P77">
        <f>O77/1.0152</f>
        <v>5.7239952718676115</v>
      </c>
      <c r="Q77" s="22" t="s">
        <v>4075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4072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4073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9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3965</v>
      </c>
      <c r="B22" s="119">
        <v>-85000</v>
      </c>
      <c r="C22" s="105" t="s">
        <v>3976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3943</v>
      </c>
      <c r="B23" s="119">
        <v>-180000</v>
      </c>
      <c r="C23" s="105" t="s">
        <v>3976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3943</v>
      </c>
      <c r="B24" s="119">
        <v>-69000</v>
      </c>
      <c r="C24" s="105" t="s">
        <v>3976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3961</v>
      </c>
      <c r="B25" s="119">
        <v>-8600</v>
      </c>
      <c r="C25" s="105" t="s">
        <v>3976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3961</v>
      </c>
      <c r="B26" s="119">
        <v>-40000</v>
      </c>
      <c r="C26" s="105" t="s">
        <v>3976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3961</v>
      </c>
      <c r="B27" s="119">
        <v>-92500</v>
      </c>
      <c r="C27" s="105" t="s">
        <v>3976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3961</v>
      </c>
      <c r="B28" s="119">
        <v>-47000</v>
      </c>
      <c r="C28" s="105" t="s">
        <v>3976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3966</v>
      </c>
      <c r="B29" s="119">
        <v>-77500</v>
      </c>
      <c r="C29" s="105" t="s">
        <v>3976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3966</v>
      </c>
      <c r="B30" s="119">
        <v>-57000</v>
      </c>
      <c r="C30" s="105" t="s">
        <v>3976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3966</v>
      </c>
      <c r="B31" s="119">
        <v>-45000</v>
      </c>
      <c r="C31" s="105" t="s">
        <v>3976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3966</v>
      </c>
      <c r="B32" s="119">
        <v>-30000</v>
      </c>
      <c r="C32" s="105" t="s">
        <v>3976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3975</v>
      </c>
      <c r="B33" s="119">
        <v>1000000</v>
      </c>
      <c r="C33" s="105" t="s">
        <v>3939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3980</v>
      </c>
      <c r="B34" s="119">
        <v>-79700</v>
      </c>
      <c r="C34" s="105" t="s">
        <v>3976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4114</v>
      </c>
      <c r="B35" s="119">
        <v>-1187</v>
      </c>
      <c r="C35" s="105" t="s">
        <v>3976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4027</v>
      </c>
      <c r="B36" s="119">
        <v>-55262</v>
      </c>
      <c r="C36" s="105" t="s">
        <v>3976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4029</v>
      </c>
      <c r="B37" s="119">
        <v>-15700</v>
      </c>
      <c r="C37" s="105" t="s">
        <v>3976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4115</v>
      </c>
      <c r="B38" s="119">
        <v>-176000</v>
      </c>
      <c r="C38" s="105" t="s">
        <v>3976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4065</v>
      </c>
      <c r="B39" s="119">
        <v>-68600</v>
      </c>
      <c r="C39" s="105" t="s">
        <v>3976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4113</v>
      </c>
      <c r="B40" s="119">
        <v>-3540</v>
      </c>
      <c r="C40" s="105" t="s">
        <v>3976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4111</v>
      </c>
      <c r="B41" s="119">
        <v>-315101</v>
      </c>
      <c r="C41" s="105" t="s">
        <v>4112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3733</v>
      </c>
      <c r="B42" s="119">
        <v>-416000</v>
      </c>
      <c r="C42" s="105" t="s">
        <v>4121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2018-08-20T20:56:50Z</dcterms:modified>
</cp:coreProperties>
</file>