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S163" i="18" l="1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N111" i="52"/>
  <c r="O111" i="52"/>
  <c r="J92" i="52"/>
  <c r="J93" i="52"/>
  <c r="J94" i="52"/>
  <c r="J96" i="52"/>
  <c r="J97" i="52"/>
  <c r="J111" i="52"/>
  <c r="D68" i="52"/>
  <c r="O145" i="18"/>
  <c r="O144" i="18"/>
  <c r="O143" i="18"/>
  <c r="P96" i="52" l="1"/>
  <c r="P111" i="52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G139" i="18"/>
  <c r="J139" i="18" s="1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J112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<sst xmlns="http://schemas.openxmlformats.org/spreadsheetml/2006/main" count="11642" uniqueCount="5008">
  <si>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</si>
  <si>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</si>
  <si>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</si>
  <si>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</si>
  <si>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</si>
  <si>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</si>
  <si>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</si>
  <si>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</si>
  <si>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</si>
  <si>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</si>
  <si>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</si>
  <si>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</si>
  <si>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</si>
  <si>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</si>
  <si>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</si>
  <si>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</si>
  <si>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</si>
  <si>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</si>
  <si>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</si>
  <si>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</si>
  <si>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</si>
  <si>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</si>
  <si>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</si>
  <si>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</si>
  <si>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</si>
  <si>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</si>
  <si>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</si>
  <si>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</si>
  <si>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</si>
  <si>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</si>
  <si>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</si>
  <si>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</si>
  <si>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</si>
  <si>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</si>
  <si>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</si>
  <si>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</si>
  <si>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</si>
  <si>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</si>
  <si>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</si>
  <si>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</si>
  <si>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</si>
  <si>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</si>
  <si>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</si>
  <si>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</si>
  <si>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</si>
  <si>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</si>
  <si>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</si>
  <si>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</si>
  <si>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</si>
  <si>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</si>
  <si>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</si>
  <si>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</si>
  <si>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</si>
  <si>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</si>
  <si>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</si>
  <si>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</si>
  <si>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</si>
  <si>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</si>
  <si>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</si>
  <si>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</si>
  <si>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</si>
  <si>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</si>
  <si>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</si>
  <si>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</si>
  <si>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</si>
  <si>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</si>
  <si>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</si>
  <si>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</si>
  <si>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</si>
  <si>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</si>
  <si>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</si>
  <si>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</si>
  <si>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</si>
  <si>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</si>
  <si>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</si>
  <si>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</si>
  <si>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</si>
  <si>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</si>
  <si>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</si>
  <si>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</si>
  <si>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</si>
  <si>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</si>
  <si>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</si>
  <si>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</si>
  <si>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</si>
  <si>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</si>
  <si>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</si>
  <si>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</si>
  <si>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</si>
  <si>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</si>
  <si>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</si>
  <si>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</si>
  <si>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</si>
  <si>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</si>
  <si>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</si>
  <si>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</si>
  <si>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</si>
  <si>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</si>
  <si>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</si>
  <si>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</si>
  <si>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</si>
  <si>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</si>
  <si>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</si>
  <si>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</si>
  <si>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</si>
  <si>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</si>
  <si>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</si>
  <si>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</si>
  <si>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</si>
  <si>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</si>
  <si>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</si>
  <si>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</si>
  <si>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</si>
  <si>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</si>
  <si>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</si>
  <si>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</si>
  <si>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</si>
  <si>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</si>
  <si>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</si>
  <si>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</si>
  <si>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</si>
  <si>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</si>
  <si>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</si>
  <si>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</si>
  <si>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</si>
  <si>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</si>
  <si>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</si>
  <si>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</si>
  <si>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</si>
  <si>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</si>
  <si>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</si>
  <si>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</si>
  <si>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</si>
  <si>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</si>
  <si>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</si>
  <si>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</si>
  <si>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</si>
  <si>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</si>
  <si>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</si>
  <si>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</si>
  <si>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</si>
  <si>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</si>
  <si>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</si>
  <si>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</si>
  <si>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</si>
  <si>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</si>
  <si>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</si>
  <si>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</si>
  <si>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</si>
  <si>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</si>
  <si>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</si>
  <si>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</si>
  <si>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</si>
  <si>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</si>
  <si>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</si>
  <si>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</si>
  <si>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</si>
  <si>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</si>
  <si>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</si>
  <si>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</si>
  <si>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</si>
  <si>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</si>
  <si>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</si>
  <si>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</si>
  <si>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</si>
  <si>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</si>
  <si>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</si>
  <si>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</si>
  <si>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</si>
  <si>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</si>
  <si>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</si>
  <si>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</si>
  <si>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</si>
  <si>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</si>
  <si>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</si>
  <si>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</si>
  <si>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</si>
  <si>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</si>
  <si>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</si>
  <si>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</si>
  <si>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</si>
  <si>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</si>
  <si>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</si>
  <si>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</si>
  <si>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</si>
  <si>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</si>
  <si>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</si>
  <si>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</si>
  <si>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</si>
  <si>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</si>
  <si>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</si>
  <si>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</si>
  <si>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</si>
  <si>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</si>
  <si>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</si>
  <si>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</si>
  <si>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</si>
  <si>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</si>
  <si>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</si>
  <si>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</si>
  <si>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</si>
  <si>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</si>
  <si>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</si>
  <si>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</si>
  <si>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</si>
  <si>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</si>
  <si>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</si>
  <si>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</si>
  <si>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</si>
  <si>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</si>
  <si>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</si>
  <si>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</si>
  <si>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</si>
  <si>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</si>
  <si>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</si>
  <si>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</si>
  <si>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</si>
  <si>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</si>
  <si>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</si>
  <si>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</si>
  <si>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</si>
  <si>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</si>
  <si>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</si>
  <si>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</si>
  <si>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</si>
  <si>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</si>
  <si>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</si>
  <si>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</si>
  <si>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</si>
  <si>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</si>
  <si>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</si>
  <si>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</si>
  <si>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</si>
  <si>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</si>
  <si>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</si>
  <si>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</si>
  <si>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</si>
  <si>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</si>
  <si>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</si>
  <si>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</si>
  <si>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</si>
  <si>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</si>
  <si>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</si>
  <si>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</si>
  <si>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</si>
  <si>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</si>
  <si>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</si>
  <si>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</si>
  <si>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</si>
  <si>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</si>
  <si>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</si>
  <si>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</si>
  <si>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</si>
  <si>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</si>
  <si>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</si>
  <si>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</si>
  <si>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</si>
  <si>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</si>
  <si>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</si>
  <si>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</si>
  <si>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</si>
  <si>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</si>
  <si>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</si>
  <si>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</si>
  <si>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</si>
  <si>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</si>
  <si>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</si>
  <si>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</si>
  <si>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</si>
  <si>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</si>
  <si>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</si>
  <si>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</si>
  <si>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</si>
  <si>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</si>
  <si>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</si>
  <si>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</si>
  <si>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</si>
  <si>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</si>
  <si>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</si>
  <si>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</si>
  <si>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</si>
  <si>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</si>
  <si>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</si>
  <si>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</si>
  <si>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</si>
  <si>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</si>
  <si>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</si>
  <si>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</si>
  <si>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</si>
  <si>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</si>
  <si>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</si>
  <si>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</si>
  <si>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</si>
  <si>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</si>
  <si>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</si>
  <si>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</si>
  <si>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</si>
  <si>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</si>
  <si>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</si>
  <si>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</si>
  <si>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</si>
  <si>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</si>
  <si>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</si>
  <si>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</si>
  <si>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</si>
  <si>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</si>
  <si>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</si>
  <si>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</si>
  <si>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</si>
  <si>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</si>
  <si>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</si>
  <si>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</si>
  <si>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</si>
  <si>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</si>
  <si>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</si>
  <si>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</si>
  <si>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</si>
  <si>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</si>
  <si>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</si>
  <si>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</si>
  <si>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</si>
  <si>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</si>
  <si>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</si>
  <si>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</si>
  <si>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</si>
  <si>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</si>
  <si>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</si>
  <si>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</si>
  <si>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</si>
  <si>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</si>
  <si>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</si>
  <si>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</si>
  <si>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</si>
  <si>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</si>
  <si>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</si>
  <si>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</si>
  <si>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</si>
  <si>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</si>
  <si>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</si>
  <si>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</si>
  <si>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</si>
  <si>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</si>
  <si>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</si>
  <si>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</si>
  <si>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</si>
  <si>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</si>
  <si>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</si>
  <si>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</si>
  <si>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</si>
  <si>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</si>
  <si>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</si>
  <si>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</si>
  <si>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</si>
  <si>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</si>
  <si>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</si>
  <si>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</si>
  <si>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</si>
  <si>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</si>
  <si>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</si>
  <si>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</si>
  <si>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</si>
  <si>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</si>
  <si>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</si>
  <si>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</si>
  <si>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</si>
  <si>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</si>
  <si>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</si>
  <si>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</si>
  <si>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</si>
  <si>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</si>
  <si>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</si>
  <si>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</si>
  <si>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</si>
  <si>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</si>
  <si>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</si>
  <si>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</si>
  <si>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</si>
  <si>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</si>
  <si>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</si>
  <si>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</si>
  <si>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</si>
  <si>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</si>
  <si>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</si>
  <si>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</si>
  <si>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</si>
  <si>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</si>
  <si>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</si>
  <si>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</si>
  <si>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</si>
  <si>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</si>
  <si>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</si>
  <si>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</si>
  <si>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</si>
  <si>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</si>
  <si>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</si>
  <si>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</si>
  <si>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</si>
  <si>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</si>
  <si>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</si>
  <si>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</si>
  <si>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</si>
  <si>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</si>
  <si>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</si>
  <si>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</si>
  <si>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</si>
  <si>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</si>
  <si>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</si>
  <si>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</si>
  <si>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</si>
  <si>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</si>
  <si>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</si>
  <si>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</si>
  <si>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</si>
  <si>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</si>
  <si>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</si>
  <si>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</si>
  <si>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</si>
  <si>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</si>
  <si>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</si>
  <si>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</si>
  <si>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</si>
  <si>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</si>
  <si>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</si>
  <si>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</si>
  <si>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</si>
  <si>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</si>
  <si>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</si>
  <si>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</si>
  <si>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</si>
  <si>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</si>
  <si>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</si>
  <si>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</si>
  <si>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</si>
  <si>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</si>
  <si>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</si>
  <si>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</si>
  <si>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</si>
  <si>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</si>
  <si>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</si>
  <si>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</si>
  <si>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</si>
  <si>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</si>
  <si>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</si>
  <si>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</si>
  <si>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</si>
  <si>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</si>
  <si>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</si>
  <si>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</si>
  <si>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</si>
  <si>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</si>
  <si>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</si>
  <si>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</si>
  <si>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</si>
  <si>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</si>
  <si>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</si>
  <si>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</si>
  <si>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</si>
  <si>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</si>
  <si>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</si>
  <si>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</si>
  <si>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</si>
  <si>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</si>
  <si>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</si>
  <si>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</si>
  <si>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</si>
  <si>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</si>
  <si>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</si>
  <si>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</si>
  <si>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</si>
  <si>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</si>
  <si>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</si>
  <si>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</si>
  <si>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</si>
  <si>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</si>
  <si>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</si>
  <si>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</si>
  <si>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</si>
  <si>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</si>
  <si>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</si>
  <si>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</si>
  <si>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</si>
  <si>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</si>
  <si>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</si>
  <si>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</si>
  <si>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</si>
  <si>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</si>
  <si>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</si>
  <si>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</si>
  <si>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</si>
  <si>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</si>
  <si>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</si>
  <si>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</si>
  <si>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</si>
  <si>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</si>
  <si>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</si>
  <si>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</si>
  <si>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</si>
  <si>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</si>
  <si>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</si>
  <si>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</si>
  <si>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</si>
  <si>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</si>
  <si>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</si>
  <si>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</si>
  <si>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</si>
  <si>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</si>
  <si>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</si>
  <si>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</si>
  <si>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</si>
  <si>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</si>
  <si>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</si>
  <si>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</si>
  <si>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</si>
  <si>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</si>
  <si>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</si>
  <si>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</si>
  <si>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</si>
  <si>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</si>
  <si>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</si>
  <si>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</si>
  <si>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</si>
  <si>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</si>
  <si>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</si>
  <si>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</si>
  <si>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</si>
  <si>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</si>
  <si>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</si>
  <si>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</si>
  <si>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</si>
  <si>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</si>
  <si>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</si>
  <si>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</si>
  <si>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</si>
  <si>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</si>
  <si>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</si>
  <si>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</si>
  <si>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</si>
  <si>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</si>
  <si>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</si>
  <si>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</si>
  <si>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</si>
  <si>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</si>
  <si>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</si>
  <si>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</si>
  <si>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</si>
  <si>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</si>
  <si>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</si>
  <si>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</si>
  <si>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</si>
  <si>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</si>
  <si>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</si>
  <si>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</si>
  <si>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</si>
  <si>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</si>
  <si>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</si>
  <si>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</si>
  <si>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</si>
  <si>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</si>
  <si>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</si>
  <si>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</si>
  <si>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</si>
  <si>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</si>
  <si>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</si>
  <si>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</si>
  <si>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</si>
  <si>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</si>
  <si>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</si>
  <si>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</si>
  <si>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</si>
  <si>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</si>
  <si>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</si>
  <si>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</si>
  <si>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</si>
  <si>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</si>
  <si>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</si>
  <si>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</si>
  <si>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</si>
  <si>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</si>
  <si>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</si>
  <si>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</si>
  <si>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</si>
  <si>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</si>
  <si>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</si>
  <si>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</si>
  <si>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</si>
  <si>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</si>
  <si>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</si>
  <si>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</si>
  <si>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</si>
  <si>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</si>
  <si>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</si>
  <si>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</si>
  <si>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</si>
  <si>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</si>
  <si>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</si>
  <si>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</si>
  <si>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</si>
  <si>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</si>
  <si>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</si>
  <si>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</si>
  <si>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</si>
  <si>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</si>
  <si>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</si>
  <si>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</si>
  <si>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</si>
  <si>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</si>
  <si>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</si>
  <si>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</si>
  <si>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</si>
  <si>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</si>
  <si>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</si>
  <si>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</si>
  <si>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</si>
  <si>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</si>
  <si>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</si>
  <si>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</si>
  <si>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</si>
  <si>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</si>
  <si>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</si>
  <si>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</si>
  <si>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</si>
  <si>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</si>
  <si>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</si>
  <si>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</si>
  <si>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</si>
  <si>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</si>
  <si>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</si>
  <si>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</si>
  <si>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</si>
  <si>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</si>
  <si>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</si>
  <si>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</si>
  <si>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</si>
  <si>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</si>
  <si>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</si>
  <si>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</si>
  <si>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</si>
  <si>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</si>
  <si>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</si>
  <si>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</si>
  <si>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</si>
  <si>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</si>
  <si>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</si>
  <si>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</si>
  <si>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</si>
  <si>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</si>
  <si>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</si>
  <si>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</si>
  <si>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</si>
  <si>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</si>
  <si>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</si>
  <si>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</si>
  <si>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</si>
  <si>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</si>
  <si>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</si>
  <si>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</si>
  <si>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</si>
  <si>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</si>
  <si>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</si>
  <si>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</si>
  <si>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</si>
  <si>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</si>
  <si>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</si>
  <si>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</si>
  <si>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</si>
  <si>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</si>
  <si>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</si>
  <si>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</si>
  <si>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</si>
  <si>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</si>
  <si>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</si>
  <si>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</si>
  <si>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</si>
  <si>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</si>
  <si>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</si>
  <si>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</si>
  <si>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</si>
  <si>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</si>
  <si>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</si>
  <si>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</si>
  <si>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</si>
  <si>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</si>
  <si>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</si>
  <si>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</si>
  <si>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</si>
  <si>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</si>
  <si>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</si>
  <si>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</si>
  <si>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</si>
  <si>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</si>
  <si>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</si>
  <si>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</si>
  <si>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</si>
  <si>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</si>
  <si>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</si>
  <si>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</si>
  <si>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</si>
  <si>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</si>
  <si>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</si>
  <si>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</si>
  <si>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</si>
  <si>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</si>
  <si>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</si>
  <si>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</si>
  <si>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</si>
  <si>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</si>
  <si>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</si>
  <si>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</si>
  <si>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</si>
  <si>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</si>
  <si>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</si>
  <si>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</si>
  <si>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</si>
  <si>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</si>
  <si>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</si>
  <si>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</si>
  <si>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</si>
  <si>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</si>
  <si>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</si>
  <si>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</si>
  <si>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</si>
  <si>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</si>
  <si>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</si>
  <si>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</si>
  <si>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</si>
  <si>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</si>
  <si>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</si>
  <si>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</si>
  <si>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</si>
  <si>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</si>
  <si>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</si>
  <si>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</si>
  <si>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</si>
  <si>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</si>
  <si>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</si>
  <si>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</si>
  <si>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</si>
  <si>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</si>
  <si>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</si>
  <si>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</si>
  <si>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</si>
  <si>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</si>
  <si>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</si>
  <si>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</si>
  <si>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</si>
  <si>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</si>
  <si>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</si>
  <si>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</si>
  <si>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</si>
  <si>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</si>
  <si>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</si>
  <si>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</si>
  <si>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</si>
  <si>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</si>
  <si>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</si>
  <si>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</si>
  <si>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</si>
  <si>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</si>
  <si>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</si>
  <si>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</si>
  <si>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</si>
  <si>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</si>
  <si>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</si>
  <si>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</si>
  <si>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</si>
  <si>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</si>
  <si>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</si>
  <si>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</si>
  <si>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</si>
  <si>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</si>
  <si>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</si>
  <si>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</si>
  <si>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</si>
  <si>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</si>
  <si>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</si>
  <si>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</si>
  <si>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</si>
  <si>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</si>
  <si>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</si>
  <si>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</si>
  <si>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</si>
  <si>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</si>
  <si>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</si>
  <si>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</si>
  <si>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</si>
  <si>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</si>
  <si>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</si>
  <si>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</si>
  <si>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</si>
  <si>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</si>
  <si>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</si>
  <si>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</si>
  <si>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</si>
  <si>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</si>
  <si>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</si>
  <si>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</si>
  <si>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</si>
  <si>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</si>
  <si>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</si>
  <si>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</si>
  <si>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</si>
  <si>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</si>
  <si>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</si>
  <si>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</si>
  <si>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</si>
  <si>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</si>
  <si>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</si>
  <si>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</si>
  <si>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</si>
  <si>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</si>
  <si>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</si>
  <si>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</si>
  <si>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</si>
  <si>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</si>
  <si>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</si>
  <si>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</si>
  <si>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</si>
  <si>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</si>
  <si>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</si>
  <si>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</si>
  <si>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</si>
  <si>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</si>
  <si>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</si>
  <si>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</si>
  <si>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</si>
  <si>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</si>
  <si>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</si>
  <si>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</si>
  <si>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</si>
  <si>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</si>
  <si>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</si>
  <si>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</si>
  <si>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</si>
  <si>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</si>
  <si>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</si>
  <si>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</si>
  <si>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</si>
  <si>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</si>
  <si>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</si>
  <si>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</si>
  <si>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</si>
  <si>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</si>
  <si>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</si>
  <si>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</si>
  <si>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</si>
  <si>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</si>
  <si>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</si>
  <si>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</si>
  <si>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</si>
  <si>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</si>
  <si>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</si>
  <si>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</si>
  <si>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</si>
  <si>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</si>
  <si>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</si>
  <si>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</si>
  <si>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</si>
  <si>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</si>
  <si>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</si>
  <si>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</si>
  <si>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</si>
  <si>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</si>
  <si>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</si>
  <si>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</si>
  <si>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</si>
  <si>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</si>
  <si>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</si>
  <si>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</si>
  <si>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</si>
  <si>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</si>
  <si>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</si>
  <si>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</si>
  <si>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</si>
  <si>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</si>
  <si>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</si>
  <si>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</si>
  <si>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</si>
  <si>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</si>
  <si>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</si>
  <si>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</si>
  <si>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</si>
  <si>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</si>
  <si>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</si>
  <si>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</si>
  <si>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</si>
  <si>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</si>
  <si>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</si>
  <si>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</si>
  <si>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</si>
  <si>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</si>
  <si>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</si>
  <si>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</si>
  <si>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</si>
  <si>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</si>
  <si>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</si>
  <si>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</si>
  <si>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</si>
  <si>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</si>
  <si>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</si>
  <si>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</si>
  <si>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</si>
  <si>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</si>
  <si>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</si>
  <si>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</si>
  <si>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</si>
  <si>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</si>
  <si>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</si>
  <si>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</si>
  <si>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</si>
  <si>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</si>
  <si>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</si>
  <si>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</si>
  <si>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</si>
  <si>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</si>
  <si>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</si>
  <si>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</si>
  <si>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</si>
  <si>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</si>
  <si>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</si>
  <si>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</si>
  <si>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</si>
  <si>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</si>
  <si>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</si>
  <si>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</si>
  <si>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</si>
  <si>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</si>
  <si>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</si>
  <si>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</si>
  <si>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</si>
  <si>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</si>
  <si>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</si>
  <si>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</si>
  <si>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</si>
  <si>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</si>
  <si>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</si>
  <si>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</si>
  <si>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</si>
  <si>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</si>
  <si>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</si>
  <si>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</si>
  <si>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</si>
  <si>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</si>
  <si>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</si>
  <si>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</si>
  <si>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</si>
  <si>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</si>
  <si>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</si>
  <si>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</si>
  <si>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</si>
  <si>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</si>
  <si>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</si>
  <si>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</si>
  <si>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</si>
  <si>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</si>
  <si>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</si>
  <si>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</si>
  <si>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</si>
  <si>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</si>
  <si>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</si>
  <si>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</si>
  <si>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</si>
  <si>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</si>
  <si>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</si>
  <si>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</si>
  <si>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</si>
  <si>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</si>
  <si>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</si>
  <si>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</si>
  <si>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</si>
  <si>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</si>
  <si>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</si>
  <si>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</si>
  <si>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</si>
  <si>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</si>
  <si>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</si>
  <si>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</si>
  <si>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</si>
  <si>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</si>
  <si>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</si>
  <si>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</si>
  <si>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</si>
  <si>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</si>
  <si>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</si>
  <si>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</si>
  <si>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</si>
  <si>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</si>
  <si>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</si>
  <si>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</si>
  <si>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</si>
  <si>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</si>
  <si>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</si>
  <si>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</si>
  <si>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</si>
  <si>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</si>
  <si>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</si>
  <si>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</si>
  <si>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</si>
  <si>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</si>
  <si>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</si>
  <si>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</si>
  <si>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</si>
  <si>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</si>
  <si>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</si>
  <si>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</si>
  <si>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</si>
  <si>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</si>
  <si>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</si>
  <si>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</si>
  <si>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</si>
  <si>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</si>
  <si>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</si>
  <si>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</si>
  <si>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</si>
  <si>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</si>
  <si>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</si>
  <si>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</si>
  <si>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</si>
  <si>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</si>
  <si>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</si>
  <si>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</si>
  <si>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</si>
  <si>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</si>
  <si>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</si>
  <si>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</si>
  <si>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</si>
  <si>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</si>
  <si>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</si>
  <si>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</si>
  <si>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</si>
  <si>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</si>
  <si>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</si>
  <si>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</si>
  <si>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</si>
  <si>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</si>
  <si>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</si>
  <si>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</si>
  <si>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</si>
  <si>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</si>
  <si>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</si>
  <si>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</si>
  <si>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</si>
  <si>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</si>
  <si>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</si>
  <si>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</si>
  <si>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</si>
  <si>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</si>
  <si>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</si>
  <si>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</si>
  <si>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</si>
  <si>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</si>
  <si>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</si>
  <si>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</si>
  <si>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</si>
  <si>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</si>
  <si>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</si>
  <si>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</si>
  <si>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</si>
  <si>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</si>
  <si>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</si>
  <si>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</si>
  <si>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</si>
  <si>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</si>
  <si>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</si>
  <si>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</si>
  <si>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</si>
  <si>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</si>
  <si>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</si>
  <si>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</si>
  <si>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</si>
  <si>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</si>
  <si>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</si>
  <si>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</si>
  <si>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</si>
  <si>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</si>
  <si>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</si>
  <si>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</si>
  <si>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</si>
  <si>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</si>
  <si>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</si>
  <si>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</si>
  <si>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</si>
  <si>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</si>
  <si>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</si>
  <si>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</si>
  <si>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</si>
  <si>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</si>
  <si>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</si>
  <si>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</si>
  <si>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</si>
  <si>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</si>
  <si>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</si>
  <si>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</si>
  <si>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</si>
  <si>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</si>
  <si>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</si>
  <si>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</si>
  <si>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</si>
  <si>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</si>
  <si>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</si>
  <si>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</si>
  <si>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</si>
  <si>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</si>
  <si>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</si>
  <si>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</si>
  <si>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</si>
  <si>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</si>
  <si>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</si>
  <si>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</si>
  <si>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</si>
  <si>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</si>
  <si>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</si>
  <si>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</si>
  <si>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</si>
  <si>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</si>
  <si>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</si>
  <si>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</si>
  <si>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</si>
  <si>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</si>
  <si>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</si>
  <si>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</si>
  <si>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</si>
  <si>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</si>
  <si>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</si>
  <si>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</si>
  <si>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</si>
  <si>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</si>
  <si>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</si>
  <si>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</si>
  <si>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</si>
  <si>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</si>
  <si>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</si>
  <si>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</si>
  <si>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</si>
  <si>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</si>
  <si>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</si>
  <si>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</si>
  <si>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</si>
  <si>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</si>
  <si>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</si>
  <si>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</si>
  <si>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</si>
  <si>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</si>
  <si>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</si>
  <si>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</si>
  <si>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</si>
  <si>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</si>
  <si>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</si>
  <si>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</si>
  <si>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</si>
  <si>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</si>
  <si>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</si>
  <si>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</si>
  <si>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</si>
  <si>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</si>
  <si>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</si>
  <si>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</si>
  <si>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</si>
  <si>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</si>
  <si>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</si>
  <si>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</si>
  <si>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</si>
  <si>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</si>
  <si>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</si>
  <si>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</si>
  <si>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</si>
  <si>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</si>
  <si>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</si>
  <si>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</si>
  <si>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</si>
  <si>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</si>
  <si>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</si>
  <si>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</si>
  <si>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</si>
  <si>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</si>
  <si>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</si>
  <si>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</si>
  <si>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</si>
  <si>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</si>
  <si>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</si>
  <si>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</si>
  <si>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</si>
  <si>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</si>
  <si>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</si>
  <si>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</si>
  <si>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</si>
  <si>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</si>
  <si>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</si>
  <si>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</si>
  <si>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</si>
  <si>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</si>
  <si>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</si>
  <si>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</si>
  <si>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</si>
  <si>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</si>
  <si>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</si>
  <si>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</si>
  <si>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</si>
  <si>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</si>
  <si>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</si>
  <si>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</si>
  <si>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</si>
  <si>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</si>
  <si>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</si>
  <si>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</si>
  <si>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</si>
  <si>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</si>
  <si>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</si>
  <si>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</si>
  <si>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</si>
  <si>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</si>
  <si>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</si>
  <si>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</si>
  <si>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</si>
  <si>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</si>
  <si>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</si>
  <si>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</si>
  <si>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</si>
  <si>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</si>
  <si>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</si>
  <si>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</si>
  <si>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</si>
  <si>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</si>
  <si>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</si>
  <si>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</si>
  <si>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</si>
  <si>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</si>
  <si>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</si>
  <si>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</si>
  <si>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</si>
  <si>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</si>
  <si>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</si>
  <si>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</si>
  <si>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</si>
  <si>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</si>
  <si>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</si>
  <si>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</si>
  <si>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</si>
  <si>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</si>
  <si>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</si>
  <si>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</si>
  <si>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</si>
  <si>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</si>
  <si>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</si>
  <si>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</si>
  <si>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</si>
  <si>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</si>
  <si>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</si>
  <si>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</si>
  <si>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</si>
  <si>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</si>
  <si>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</si>
  <si>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</si>
  <si>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</si>
  <si>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</si>
  <si>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</si>
  <si>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</si>
  <si>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</si>
  <si>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</si>
  <si>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</si>
  <si>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</si>
  <si>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</si>
  <si>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</si>
  <si>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</si>
  <si>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</si>
  <si>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</si>
  <si>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</si>
  <si>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</si>
  <si>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</si>
  <si>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</si>
  <si>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</si>
  <si>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</si>
  <si>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</si>
  <si>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</si>
  <si>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</si>
  <si>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</si>
  <si>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</si>
  <si>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</si>
  <si>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</si>
  <si>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</si>
  <si>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</si>
  <si>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</si>
  <si>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</si>
  <si>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</si>
  <si>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</si>
  <si>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</si>
  <si>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</si>
  <si>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</si>
  <si>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</si>
  <si>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</si>
  <si>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</si>
  <si>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</si>
  <si>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</si>
  <si>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</si>
  <si>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</si>
  <si>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</si>
  <si>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</si>
  <si>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</si>
  <si>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</si>
  <si>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</si>
  <si>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</si>
  <si>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</si>
  <si>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</si>
  <si>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</si>
  <si>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</si>
  <si>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</si>
  <si>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</si>
  <si>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</si>
  <si>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</si>
  <si>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</si>
  <si>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</si>
  <si>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</si>
  <si>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</si>
  <si>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</si>
  <si>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</si>
  <si>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</si>
  <si>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</si>
  <si>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</si>
  <si>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</si>
  <si>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</si>
  <si>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</si>
  <si>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</si>
  <si>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</si>
  <si>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</si>
  <si>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</si>
  <si>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</si>
  <si>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</si>
  <si>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</si>
  <si>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</si>
  <si>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</si>
  <si>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</si>
  <si>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</si>
  <si>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</si>
  <si>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</si>
  <si>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</si>
  <si>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</si>
  <si>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</si>
  <si>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</si>
  <si>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</si>
  <si>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</si>
  <si>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</si>
  <si>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</si>
  <si>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</si>
  <si>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</si>
  <si>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</si>
  <si>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</si>
  <si>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</si>
  <si>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</si>
  <si>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</si>
  <si>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</si>
  <si>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</si>
  <si>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</si>
  <si>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</si>
  <si>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</si>
  <si>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</si>
  <si>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</si>
  <si>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</si>
  <si>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</si>
  <si>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</si>
  <si>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</si>
  <si>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</si>
  <si>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</si>
  <si>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</si>
  <si>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</si>
  <si>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</si>
  <si>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</si>
  <si>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</si>
  <si>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</si>
  <si>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</si>
  <si>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</si>
  <si>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</si>
  <si>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</si>
  <si>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</si>
  <si>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</si>
  <si>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</si>
  <si>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</si>
  <si>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</si>
  <si>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</si>
  <si>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</si>
  <si>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</si>
  <si>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</si>
  <si>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</si>
  <si>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</si>
  <si>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</si>
  <si>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</si>
  <si>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</si>
  <si>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</si>
  <si>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</si>
  <si>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</si>
  <si>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</si>
  <si>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</si>
  <si>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</si>
  <si>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</si>
  <si>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</si>
  <si>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</si>
  <si>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</si>
  <si>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</si>
  <si>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</si>
  <si>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</si>
  <si>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</si>
  <si>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</si>
  <si>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</si>
  <si>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</si>
  <si>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</si>
  <si>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</si>
  <si>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</si>
  <si>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</si>
  <si>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</si>
  <si>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</si>
  <si>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</si>
  <si>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</si>
  <si>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</si>
  <si>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</si>
  <si>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</si>
  <si>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</si>
  <si>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</si>
  <si>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</si>
  <si>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</si>
  <si>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</si>
  <si>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</si>
  <si>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</si>
  <si>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</si>
  <si>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</si>
  <si>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</si>
  <si>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</si>
  <si>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</si>
  <si>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</si>
  <si>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</si>
  <si>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</si>
  <si>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</si>
  <si>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</si>
  <si>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</si>
  <si>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</si>
  <si>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</si>
  <si>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</si>
  <si>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</si>
  <si>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</si>
  <si>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</si>
  <si>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</si>
  <si>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</si>
  <si>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</si>
  <si>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</si>
  <si>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</si>
  <si>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</si>
  <si>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</si>
  <si>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</si>
  <si>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</si>
  <si>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</si>
  <si>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</si>
  <si>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</si>
  <si>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</si>
  <si>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</si>
  <si>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</si>
  <si>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</si>
  <si>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</si>
  <si>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</si>
  <si>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</si>
  <si>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</si>
  <si>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</si>
  <si>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</si>
  <si>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</si>
  <si>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</si>
  <si>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</si>
  <si>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</si>
  <si>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</si>
  <si>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</si>
  <si>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</si>
  <si>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</si>
  <si>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</si>
  <si>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</si>
  <si>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</si>
  <si>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</si>
  <si>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</si>
  <si>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</si>
  <si>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</si>
  <si>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</si>
  <si>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</si>
  <si>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</si>
  <si>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</si>
  <si>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</si>
  <si>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</si>
  <si>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</si>
  <si>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</si>
  <si>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</si>
  <si>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</si>
  <si>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</si>
  <si>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</si>
  <si>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</si>
  <si>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</si>
  <si>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</si>
  <si>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</si>
  <si>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</si>
  <si>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</si>
  <si>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</si>
  <si>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</si>
  <si>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</si>
  <si>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</si>
  <si>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</si>
  <si>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</si>
  <si>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</si>
  <si>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</si>
  <si>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</si>
  <si>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</si>
  <si>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</si>
  <si>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</si>
  <si>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</si>
  <si>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</si>
  <si>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</si>
  <si>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</si>
  <si>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</si>
  <si>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</si>
  <si>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</si>
  <si>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</si>
  <si>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</si>
  <si>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</si>
  <si>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</si>
  <si>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</si>
  <si>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</si>
  <si>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</si>
  <si>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</si>
  <si>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</si>
  <si>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</si>
  <si>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</si>
  <si>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</si>
  <si>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</si>
  <si>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</si>
  <si>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</si>
  <si>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</si>
  <si>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</si>
  <si>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</si>
  <si>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</si>
  <si>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</si>
  <si>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</si>
  <si>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</si>
  <si>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</si>
  <si>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</si>
  <si>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</si>
  <si>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</si>
  <si>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</si>
  <si>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</si>
  <si>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</si>
  <si>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</si>
  <si>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</si>
  <si>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</si>
  <si>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</si>
  <si>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</si>
  <si>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</si>
  <si>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</si>
  <si>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</si>
  <si>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</si>
  <si>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</si>
  <si>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</si>
  <si>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</si>
  <si>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</si>
  <si>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</si>
  <si>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</si>
  <si>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</si>
  <si>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</si>
  <si>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</si>
  <si>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</si>
  <si>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</si>
  <si>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</si>
  <si>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</si>
  <si>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</si>
  <si>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</si>
  <si>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</si>
  <si>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</si>
  <si>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</si>
  <si>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</si>
  <si>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</si>
  <si>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</si>
  <si>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</si>
  <si>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</si>
  <si>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</si>
  <si>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</si>
  <si>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</si>
  <si>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</si>
  <si>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</si>
  <si>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</si>
  <si>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</si>
  <si>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</si>
  <si>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</si>
  <si>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</si>
  <si>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</si>
  <si>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</si>
  <si>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</si>
  <si>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</si>
  <si>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</si>
  <si>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</si>
  <si>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</si>
  <si>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</si>
  <si>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</si>
  <si>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</si>
  <si>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</si>
  <si>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</si>
  <si>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</si>
  <si>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</si>
  <si>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</si>
  <si>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</si>
  <si>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</si>
  <si>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</si>
  <si>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</si>
  <si>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</si>
  <si>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</si>
  <si>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</si>
  <si>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</si>
  <si>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</si>
  <si>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</si>
  <si>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</si>
  <si>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</si>
  <si>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</si>
  <si>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</si>
  <si>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</si>
  <si>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</si>
  <si>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</si>
  <si>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</si>
  <si>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</si>
  <si>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</si>
  <si>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</si>
  <si>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</si>
  <si>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</si>
  <si>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</si>
  <si>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</si>
  <si>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</si>
  <si>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</si>
  <si>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</si>
  <si>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</si>
  <si>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</si>
  <si>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</si>
  <si>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</si>
  <si>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</si>
  <si>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</si>
  <si>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</si>
  <si>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</si>
  <si>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</si>
  <si>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</si>
  <si>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</si>
  <si>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</si>
  <si>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</si>
  <si>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</si>
  <si>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</si>
  <si>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</si>
  <si>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</si>
  <si>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</si>
  <si>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</si>
  <si>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</si>
  <si>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</si>
  <si>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</si>
  <si>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</si>
  <si>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</si>
  <si>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</si>
  <si>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</si>
  <si>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</si>
  <si>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</si>
  <si>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</si>
  <si>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</si>
  <si>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</si>
  <si>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</si>
  <si>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</si>
  <si>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</si>
  <si>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</si>
  <si>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</si>
  <si>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</si>
  <si>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</si>
  <si>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</si>
  <si>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</si>
  <si>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</si>
  <si>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</si>
  <si>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</si>
  <si>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</si>
  <si>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</si>
  <si>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</si>
  <si>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</si>
  <si>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</si>
  <si>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</si>
  <si>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</si>
  <si>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</si>
  <si>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</si>
  <si>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</si>
  <si>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</si>
  <si>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</si>
  <si>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</si>
  <si>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</si>
  <si>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</si>
  <si>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</si>
  <si>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</si>
  <si>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</si>
  <si>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</si>
  <si>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</si>
  <si>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</si>
  <si>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</si>
  <si>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</si>
  <si>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</si>
  <si>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</si>
  <si>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</si>
  <si>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</si>
  <si>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</si>
  <si>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</si>
  <si>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</si>
  <si>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</si>
  <si>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</si>
  <si>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</si>
  <si>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</si>
  <si>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</si>
  <si>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</si>
  <si>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</si>
  <si>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</si>
  <si>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</si>
  <si>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</si>
  <si>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</si>
  <si>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</si>
  <si>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</si>
  <si>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</si>
  <si>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</si>
  <si>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</si>
  <si>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</si>
  <si>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</si>
  <si>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</si>
  <si>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</si>
  <si>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</si>
  <si>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</si>
  <si>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</si>
  <si>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</si>
  <si>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</si>
  <si>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</si>
  <si>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</si>
  <si>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</si>
  <si>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</si>
  <si>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</si>
  <si>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</si>
  <si>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</si>
  <si>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</si>
  <si>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</si>
  <si>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</si>
  <si>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</si>
  <si>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</si>
  <si>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</si>
  <si>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</si>
  <si>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</si>
  <si>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</si>
  <si>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</si>
  <si>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</si>
  <si>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</si>
  <si>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</si>
  <si>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</si>
  <si>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</si>
  <si>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</si>
  <si>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</si>
  <si>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</si>
  <si>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</si>
  <si>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</si>
  <si>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</si>
  <si>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</si>
  <si>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</si>
  <si>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</si>
  <si>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</si>
  <si>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</si>
  <si>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</si>
  <si>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</si>
  <si>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</si>
  <si>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</si>
  <si>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</si>
  <si>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</si>
  <si>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</si>
  <si>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</si>
  <si>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</si>
  <si>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</si>
  <si>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</si>
  <si>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</si>
  <si>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</si>
  <si>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</si>
  <si>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</si>
  <si>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</si>
  <si>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</si>
  <si>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</si>
  <si>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</si>
  <si>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</si>
  <si>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</si>
  <si>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</si>
  <si>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</si>
  <si>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</si>
  <si>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</si>
  <si>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</si>
  <si>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</si>
  <si>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</si>
  <si>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</si>
  <si>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</si>
  <si>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</si>
  <si>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</si>
  <si>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</si>
  <si>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</si>
  <si>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</si>
  <si>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</si>
  <si>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</si>
  <si>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</si>
  <si>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</si>
  <si>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</si>
  <si>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</si>
  <si>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</si>
  <si>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</si>
  <si>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</si>
  <si>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</si>
  <si>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</si>
  <si>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</si>
  <si>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</si>
  <si>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</si>
  <si>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</si>
  <si>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</si>
  <si>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</si>
  <si>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</si>
  <si>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</si>
  <si>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</si>
  <si>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</si>
  <si>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</si>
  <si>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</si>
  <si>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</si>
  <si>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</si>
  <si>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</si>
  <si>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</si>
  <si>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</si>
  <si>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</si>
  <si>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</si>
  <si>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</si>
  <si>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</si>
  <si>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</si>
  <si>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</si>
  <si>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</si>
  <si>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</si>
  <si>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</si>
  <si>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</si>
  <si>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</si>
  <si>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</si>
  <si>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</si>
  <si>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</si>
  <si>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</si>
  <si>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</si>
  <si>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</si>
  <si>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</si>
  <si>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</si>
  <si>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</si>
  <si>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</si>
  <si>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</si>
  <si>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</si>
  <si>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</si>
  <si>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</si>
  <si>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</si>
  <si>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</si>
  <si>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</si>
  <si>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</si>
  <si>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</si>
  <si>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</si>
  <si>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</si>
  <si>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</si>
  <si>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</si>
  <si>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</si>
  <si>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</si>
  <si>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</si>
  <si>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</si>
  <si>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</si>
  <si>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</si>
  <si>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</si>
  <si>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</si>
  <si>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</si>
  <si>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</si>
  <si>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</si>
  <si>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</si>
  <si>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</si>
  <si>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</si>
  <si>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</si>
  <si>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</si>
  <si>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</si>
  <si>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</si>
  <si>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</si>
  <si>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</si>
  <si>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</si>
  <si>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</si>
  <si>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</si>
  <si>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</si>
  <si>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</si>
  <si>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</si>
  <si>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</si>
  <si>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</si>
  <si>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</si>
  <si>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</si>
  <si>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</si>
  <si>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</si>
  <si>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</si>
  <si>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</si>
  <si>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</si>
  <si>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</si>
  <si>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</si>
  <si>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</si>
  <si>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</si>
  <si>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</si>
  <si>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</si>
  <si>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</si>
  <si>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</si>
  <si>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</si>
  <si>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</si>
  <si>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</si>
  <si>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</si>
  <si>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</si>
  <si>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</si>
  <si>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</si>
  <si>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</si>
  <si>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</si>
  <si>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</si>
  <si>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</si>
  <si>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</si>
  <si>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</si>
  <si>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</si>
  <si>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</si>
  <si>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</si>
  <si>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</si>
  <si>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</si>
  <si>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</si>
  <si>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</si>
  <si>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</si>
  <si>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</si>
  <si>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</si>
  <si>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</si>
  <si>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</si>
  <si>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</si>
  <si>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</si>
  <si>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</si>
  <si>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</si>
  <si>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</si>
  <si>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</si>
  <si>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</si>
  <si>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</si>
  <si>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</si>
  <si>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</si>
  <si>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</si>
  <si>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</si>
  <si>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</si>
  <si>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</si>
  <si>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</si>
  <si>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</si>
  <si>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</si>
  <si>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</si>
  <si>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</si>
  <si>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</si>
  <si>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</si>
  <si>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</si>
  <si>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</si>
  <si>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</si>
  <si>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</si>
  <si>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</si>
  <si>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</si>
  <si>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</si>
  <si>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</si>
  <si>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</si>
  <si>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</si>
  <si>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</si>
  <si>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</si>
  <si>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</si>
  <si>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</si>
  <si>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</si>
  <si>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</si>
  <si>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</si>
  <si>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</si>
  <si>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</si>
  <si>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</si>
  <si>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</si>
  <si>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</si>
  <si>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</si>
  <si>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</si>
  <si>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</si>
  <si>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</si>
  <si>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</si>
  <si>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</si>
  <si>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</si>
  <si>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</si>
  <si>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</si>
  <si>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</si>
  <si>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</si>
  <si>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</si>
  <si>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</si>
  <si>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</si>
  <si>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</si>
  <si>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</si>
  <si>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</si>
  <si>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</si>
  <si>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</si>
  <si>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</si>
  <si>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</si>
  <si>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</si>
  <si>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</si>
  <si>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</si>
  <si>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</si>
  <si>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</si>
  <si>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</si>
  <si>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</si>
  <si>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</si>
  <si>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</si>
  <si>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</si>
  <si>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</si>
  <si>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</si>
  <si>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</si>
  <si>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</si>
  <si>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</si>
  <si>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</si>
  <si>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</si>
  <si>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</si>
  <si>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</si>
  <si>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</si>
  <si>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</si>
  <si>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</si>
  <si>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</si>
  <si>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</si>
  <si>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</si>
  <si>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</si>
  <si>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</si>
  <si>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</si>
  <si>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</si>
  <si>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</si>
  <si>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</si>
  <si>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</si>
  <si>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</si>
  <si>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</si>
  <si>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</si>
  <si>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</si>
  <si>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</si>
  <si>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</si>
  <si>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</si>
  <si>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</si>
  <si>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</si>
  <si>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</si>
  <si>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</si>
  <si>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</si>
  <si>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</si>
  <si>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</si>
  <si>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</si>
  <si>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</si>
  <si>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</si>
  <si>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</si>
  <si>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</si>
  <si>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</si>
  <si>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</si>
  <si>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</si>
  <si>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</si>
  <si>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</si>
  <si>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</si>
  <si>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</si>
  <si>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</si>
  <si>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</si>
  <si>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</si>
  <si>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</si>
  <si>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</si>
  <si>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</si>
  <si>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</si>
  <si>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</si>
  <si>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</si>
  <si>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</si>
  <si>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</si>
  <si>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</si>
  <si>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</si>
  <si>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</si>
  <si>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</si>
  <si>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</si>
  <si>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</si>
  <si>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</si>
  <si>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</si>
  <si>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</si>
  <si>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</si>
  <si>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</si>
  <si>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</si>
  <si>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</si>
  <si>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</si>
  <si>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</si>
  <si>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</si>
  <si>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</si>
  <si>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</si>
  <si>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</si>
  <si>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</si>
  <si>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</si>
  <si>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</si>
  <si>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</si>
  <si>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</si>
  <si>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</si>
  <si>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</si>
  <si>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</si>
  <si>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</si>
  <si>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</si>
  <si>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</si>
  <si>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</si>
  <si>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</si>
  <si>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</si>
  <si>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</si>
  <si>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</si>
  <si>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</si>
  <si>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</si>
  <si>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</si>
  <si>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</si>
  <si>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</si>
  <si>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</si>
  <si>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</si>
  <si>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</si>
  <si>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</si>
  <si>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</si>
  <si>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</si>
  <si>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</si>
  <si>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</si>
  <si>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</si>
  <si>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</si>
  <si>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</si>
  <si>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</si>
  <si>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</si>
  <si>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</si>
  <si>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</si>
  <si>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</si>
  <si>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</si>
  <si>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</si>
  <si>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</si>
  <si>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</si>
  <si>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</si>
  <si>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</si>
  <si>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</si>
  <si>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</si>
  <si>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</si>
  <si>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</si>
  <si>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</si>
  <si>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</si>
  <si>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</si>
  <si>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</si>
  <si>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</si>
  <si>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</si>
  <si>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</si>
  <si>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</si>
  <si>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</si>
  <si>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</si>
  <si>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</si>
  <si>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</si>
  <si>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</si>
  <si>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</si>
  <si>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</si>
  <si>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</si>
  <si>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</si>
  <si>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</si>
  <si>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</si>
  <si>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</si>
  <si>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</si>
  <si>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</si>
  <si>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</si>
  <si>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</si>
  <si>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</si>
  <si>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</si>
  <si>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</si>
  <si>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</si>
  <si>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</si>
  <si>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</si>
  <si>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</si>
  <si>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</si>
  <si>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</si>
  <si>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</si>
  <si>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</si>
  <si>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</si>
  <si>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</si>
  <si>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</si>
  <si>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</si>
  <si>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</si>
  <si>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</si>
  <si>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</si>
  <si>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</si>
  <si>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</si>
  <si>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</si>
  <si>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</si>
  <si>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</si>
  <si>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</si>
  <si>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</si>
  <si>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</si>
  <si>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</si>
  <si>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</si>
  <si>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</si>
  <si>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</si>
  <si>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</si>
  <si>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</si>
  <si>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</si>
  <si>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</si>
  <si>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</si>
  <si>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</si>
  <si>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</si>
  <si>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</si>
  <si>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</si>
  <si>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</si>
  <si>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</si>
  <si>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</si>
  <si>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</si>
  <si>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</si>
  <si>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</si>
  <si>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</si>
  <si>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</si>
  <si>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</si>
  <si>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</si>
  <si>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</si>
  <si>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</si>
  <si>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</si>
  <si>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</si>
  <si>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</si>
  <si>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</si>
  <si>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</si>
  <si>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</si>
  <si>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</si>
  <si>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</si>
  <si>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</si>
  <si>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</si>
  <si>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</si>
  <si>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</si>
  <si>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</si>
  <si>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</si>
  <si>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</si>
  <si>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</si>
  <si>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</si>
  <si>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</si>
  <si>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</si>
  <si>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</si>
  <si>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</si>
  <si>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</si>
  <si>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</si>
  <si>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</si>
  <si>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</si>
  <si>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</si>
  <si>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</si>
  <si>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</si>
  <si>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</si>
  <si>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</si>
  <si>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</si>
  <si>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</si>
  <si>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</si>
  <si>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</si>
  <si>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</si>
  <si>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</si>
  <si>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</si>
  <si>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</si>
  <si>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</si>
  <si>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</si>
  <si>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</si>
  <si>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</si>
  <si>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</si>
  <si>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</si>
  <si>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</si>
  <si>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</si>
  <si>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</si>
  <si>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</si>
  <si>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</si>
  <si>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</si>
  <si>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</si>
  <si>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</si>
  <si>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</si>
  <si>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</si>
  <si>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</si>
  <si>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</si>
  <si>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</si>
  <si>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</si>
  <si>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</si>
  <si>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</si>
  <si>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</si>
  <si>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</si>
  <si>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</si>
  <si>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</si>
  <si>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</si>
  <si>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</si>
  <si>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</si>
  <si>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</si>
  <si>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</si>
  <si>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</si>
  <si>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</si>
  <si>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</si>
  <si>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</si>
  <si>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</si>
  <si>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</si>
  <si>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</si>
  <si>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</si>
  <si>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</si>
  <si>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</si>
  <si>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</si>
  <si>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</si>
  <si>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</si>
  <si>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</si>
  <si>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</si>
  <si>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</si>
  <si>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</si>
  <si>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</si>
  <si>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</si>
  <si>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</si>
  <si>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</si>
  <si>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</si>
  <si>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</si>
  <si>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</si>
  <si>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</si>
  <si>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</si>
  <si>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</si>
  <si>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</si>
  <si>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</si>
  <si>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</si>
  <si>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</si>
  <si>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</si>
  <si>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</si>
  <si>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</si>
  <si>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</si>
  <si>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</si>
  <si>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</si>
  <si>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</si>
  <si>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</si>
  <si>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</si>
  <si>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</si>
  <si>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</si>
  <si>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</si>
  <si>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</si>
  <si>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</si>
  <si>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</si>
  <si>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</si>
  <si>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</si>
  <si>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</si>
  <si>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</si>
  <si>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</si>
  <si>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</si>
  <si>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</si>
  <si>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</si>
  <si>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</si>
  <si>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</si>
  <si>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</si>
  <si>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</si>
  <si>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</si>
  <si>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</si>
  <si>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</si>
  <si>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</si>
  <si>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</si>
  <si>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</si>
  <si>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</si>
  <si>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</si>
  <si>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</si>
  <si>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</si>
  <si>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</si>
  <si>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</si>
  <si>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</si>
  <si>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</si>
  <si>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</si>
  <si>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</si>
  <si>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</si>
  <si>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</si>
  <si>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</si>
  <si>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</si>
  <si>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</si>
  <si>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</si>
  <si>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</si>
  <si>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</si>
  <si>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</si>
  <si>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</si>
  <si>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</si>
  <si>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</si>
  <si>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</si>
  <si>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</si>
  <si>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</si>
  <si>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</si>
  <si>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</si>
  <si>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</si>
  <si>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</si>
  <si>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</si>
  <si>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</si>
  <si>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</si>
  <si>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</si>
  <si>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</si>
  <si>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</si>
  <si>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</si>
  <si>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</si>
  <si>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</si>
  <si>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</si>
  <si>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</si>
  <si>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</si>
  <si>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</si>
  <si>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</si>
  <si>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</si>
  <si>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</si>
  <si>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</si>
  <si>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</si>
  <si>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</si>
  <si>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</si>
  <si>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</si>
  <si>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</si>
  <si>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</si>
  <si>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</si>
  <si>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</si>
  <si>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</si>
  <si>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</si>
  <si>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</si>
  <si>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</si>
  <si>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</si>
  <si>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</si>
  <si>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</si>
  <si>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</si>
  <si>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</si>
  <si>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</si>
  <si>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</si>
  <si>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</si>
  <si>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</si>
  <si>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</si>
  <si>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</si>
  <si>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</si>
  <si>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</si>
  <si>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</si>
  <si>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</si>
  <si>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</si>
  <si>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</si>
  <si>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</si>
  <si>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</si>
  <si>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</si>
  <si>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</si>
  <si>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</si>
  <si>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</si>
  <si>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</si>
  <si>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</si>
  <si>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</si>
  <si>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</si>
  <si>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</si>
  <si>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</si>
  <si>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</si>
  <si>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</si>
  <si>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</si>
  <si>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</si>
  <si>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</si>
  <si>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</si>
  <si>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</si>
  <si>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</si>
  <si>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</si>
  <si>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</si>
  <si>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</si>
  <si>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</si>
  <si>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</si>
  <si>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</si>
  <si>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</si>
  <si>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</si>
  <si>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</si>
  <si>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</si>
  <si>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</si>
  <si>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</si>
  <si>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</si>
  <si>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</si>
  <si>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</si>
  <si>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</si>
  <si>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</si>
  <si>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</si>
  <si>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</si>
  <si>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</si>
  <si>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</si>
  <si>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</si>
  <si>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</si>
  <si>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</si>
  <si>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</si>
  <si>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</si>
  <si>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</si>
  <si>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</si>
  <si>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</si>
  <si>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</si>
  <si>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</si>
  <si>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</si>
  <si>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</si>
  <si>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</si>
  <si>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</si>
  <si>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</si>
  <si>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</si>
  <si>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</si>
  <si>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</si>
  <si>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</si>
  <si>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</si>
  <si>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</si>
  <si>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</si>
  <si>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</si>
  <si>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</si>
  <si>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</si>
  <si>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</si>
  <si>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</si>
  <si>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</si>
  <si>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</si>
  <si>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</si>
  <si>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</si>
  <si>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</si>
  <si>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</si>
  <si>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</si>
  <si>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</si>
  <si>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</si>
  <si>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</si>
  <si>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</si>
  <si>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</si>
  <si>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</si>
  <si>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</si>
  <si>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</si>
  <si>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</si>
  <si>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</si>
  <si>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</si>
  <si>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</si>
  <si>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</si>
  <si>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</si>
  <si>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</si>
  <si>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</si>
  <si>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</si>
  <si>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</si>
  <si>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</si>
  <si>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</si>
  <si>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</si>
  <si>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</si>
  <si>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</si>
  <si>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</si>
  <si>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</si>
  <si>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</si>
  <si>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</si>
  <si>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</si>
  <si>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</si>
  <si>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</si>
  <si>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</si>
  <si>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</si>
  <si>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</si>
  <si>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</si>
  <si>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</si>
  <si>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</si>
  <si>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</si>
  <si>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</si>
  <si>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</si>
  <si>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</si>
  <si>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</si>
  <si>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</si>
  <si>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</si>
  <si>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</si>
  <si>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</si>
  <si>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</si>
  <si>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</si>
  <si>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</si>
  <si>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</si>
  <si>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</si>
  <si>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</si>
  <si>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</si>
  <si>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</si>
  <si>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</si>
  <si>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</si>
  <si>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</si>
  <si>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</si>
  <si>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</si>
  <si>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</si>
  <si>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</si>
  <si>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</si>
  <si>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</si>
  <si>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</si>
  <si>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</si>
  <si>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</si>
  <si>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</si>
  <si>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</si>
  <si>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</si>
  <si>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</si>
  <si>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</si>
  <si>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</si>
  <si>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</si>
  <si>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</si>
  <si>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</si>
  <si>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</si>
  <si>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</si>
  <si>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</si>
  <si>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</si>
  <si>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</si>
  <si>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</si>
  <si>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</si>
  <si>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</si>
  <si>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</si>
  <si>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</si>
  <si>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</si>
  <si>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</si>
  <si>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</si>
  <si>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</si>
  <si>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</si>
  <si>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</si>
  <si>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</si>
  <si>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</si>
  <si>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</si>
  <si>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</si>
  <si>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</si>
  <si>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</si>
  <si>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</si>
  <si>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</si>
  <si>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</si>
  <si>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</si>
  <si>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</si>
  <si>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</si>
  <si>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</si>
  <si>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</si>
  <si>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</si>
  <si>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</si>
  <si>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</si>
  <si>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</si>
  <si>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</si>
  <si>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</si>
  <si>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</si>
  <si>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</si>
  <si>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</si>
  <si>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</si>
  <si>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</si>
  <si>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</si>
  <si>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</si>
  <si>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</si>
  <si>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</si>
  <si>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</si>
  <si>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</si>
  <si>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</si>
  <si>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</si>
  <si>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</si>
  <si>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</si>
  <si>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</si>
  <si>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</si>
  <si>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</si>
  <si>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</si>
  <si>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</si>
  <si>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</si>
  <si>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</si>
  <si>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</si>
  <si>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</si>
  <si>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</si>
  <si>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</si>
  <si>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</si>
  <si>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</si>
  <si>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</si>
  <si>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</si>
  <si>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</si>
  <si>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</si>
  <si>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</si>
  <si>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</si>
  <si>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</si>
  <si>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</si>
  <si>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</si>
  <si>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</si>
  <si>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</si>
  <si>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</si>
  <si>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</si>
  <si>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</si>
  <si>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</si>
  <si>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</si>
  <si>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</si>
  <si>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</si>
  <si>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</si>
  <si>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</si>
  <si>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</si>
  <si>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</si>
  <si>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</si>
  <si>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</si>
  <si>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</si>
  <si>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</si>
  <si>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</si>
  <si>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</si>
  <si>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</si>
  <si>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</si>
  <si>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</si>
  <si>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</si>
  <si>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</si>
  <si>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</si>
  <si>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</si>
  <si>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</si>
  <si>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</si>
  <si>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</si>
  <si>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</si>
  <si>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</si>
  <si>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</si>
  <si>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</si>
  <si>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</si>
  <si>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</si>
  <si>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</si>
  <si>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</si>
  <si>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</si>
  <si>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</si>
  <si>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</si>
  <si>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</si>
  <si>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</si>
  <si>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</si>
  <si>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</si>
  <si>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</si>
  <si>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</si>
  <si>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</si>
  <si>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</si>
  <si>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</si>
  <si>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</si>
  <si>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</si>
  <si>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</si>
  <si>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</si>
  <si>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</si>
  <si>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</si>
  <si>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</si>
  <si>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</si>
  <si>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</si>
  <si>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</si>
  <si>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</si>
  <si>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</si>
  <si>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</si>
  <si>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</si>
  <si>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</si>
  <si>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</si>
  <si>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</si>
  <si>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</si>
  <si>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</si>
  <si>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</si>
  <si>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</si>
  <si>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</si>
  <si>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</si>
  <si>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</si>
  <si>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</si>
  <si>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</si>
  <si>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</si>
  <si>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</si>
  <si>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</si>
  <si>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</si>
  <si>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</si>
  <si>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</si>
  <si>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</si>
  <si>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</si>
  <si>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</si>
  <si>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</si>
  <si>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</si>
  <si>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</si>
  <si>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</si>
  <si>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</si>
  <si>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</si>
  <si>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</si>
  <si>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</si>
  <si>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</si>
  <si>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</si>
  <si>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</si>
  <si>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</si>
  <si>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</si>
  <si>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</si>
  <si>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</si>
  <si>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</si>
  <si>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</si>
  <si>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</si>
  <si>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</si>
  <si>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</si>
  <si>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</si>
  <si>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</si>
  <si>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</si>
  <si>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</si>
  <si>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</si>
  <si>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</si>
  <si>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</si>
  <si>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</si>
  <si>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</si>
  <si>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</si>
  <si>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</si>
  <si>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</si>
  <si>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</si>
  <si>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</si>
  <si>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</si>
  <si>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</si>
  <si>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</si>
  <si>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</si>
  <si>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</si>
  <si>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</si>
  <si>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</si>
  <si>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</si>
  <si>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</si>
  <si>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</si>
  <si>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</si>
  <si>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</si>
  <si>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</si>
  <si>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</si>
  <si>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</si>
  <si>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</si>
  <si>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</si>
  <si>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</si>
  <si>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</si>
  <si>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</si>
  <si>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</si>
  <si>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</si>
  <si>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</si>
  <si>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</si>
  <si>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</si>
  <si>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</si>
  <si>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</si>
  <si>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</si>
  <si>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</si>
  <si>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</si>
  <si>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</si>
  <si>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</si>
  <si>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</si>
  <si>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</si>
  <si>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</si>
  <si>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</si>
  <si>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</si>
  <si>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</si>
  <si>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</si>
  <si>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</si>
  <si>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</si>
  <si>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</si>
  <si>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</si>
  <si>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</si>
  <si>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</si>
  <si>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</si>
  <si>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</si>
  <si>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</si>
  <si>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</si>
  <si>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</si>
  <si>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</si>
  <si>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</si>
  <si>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</si>
  <si>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</si>
  <si>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</si>
  <si>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</si>
  <si>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</si>
  <si>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</si>
  <si>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</si>
  <si>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</si>
  <si>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</si>
  <si>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</si>
  <si>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</si>
  <si>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</si>
  <si>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</si>
  <si>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</si>
  <si>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</si>
  <si>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</si>
  <si>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</si>
  <si>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</si>
  <si>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</si>
  <si>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</si>
  <si>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</si>
  <si>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</si>
  <si>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</si>
  <si>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</si>
  <si>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</si>
  <si>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</si>
  <si>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</si>
  <si>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</si>
  <si>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</si>
  <si>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</si>
  <si>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</si>
  <si>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</si>
  <si>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</si>
  <si>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</si>
  <si>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</si>
  <si>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</si>
  <si>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</si>
  <si>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</si>
  <si>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</si>
  <si>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</si>
  <si>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</si>
  <si>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</si>
  <si>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</si>
  <si>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</si>
  <si>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</si>
  <si>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</si>
  <si>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</si>
  <si>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</si>
  <si>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</si>
  <si>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</si>
  <si>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</si>
  <si>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</si>
  <si>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</si>
  <si>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</si>
  <si>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</si>
  <si>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</si>
  <si>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</si>
  <si>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</si>
  <si>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</si>
  <si>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</si>
  <si>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</si>
  <si>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</si>
  <si>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</si>
  <si>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</si>
  <si>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</si>
  <si>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</si>
  <si>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</si>
  <si>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</si>
  <si>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</si>
  <si>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</si>
  <si>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</si>
  <si>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</si>
  <si>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</si>
  <si>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</si>
  <si>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</si>
  <si>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</si>
  <si>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</si>
  <si>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</si>
  <si>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</si>
  <si>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</si>
  <si>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</si>
  <si>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</si>
  <si>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</si>
  <si>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</si>
  <si>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</si>
  <si>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</si>
  <si>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</si>
  <si>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</si>
  <si>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</si>
  <si>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</si>
  <si>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</si>
  <si>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</si>
  <si>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</si>
  <si>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</si>
  <si>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</si>
  <si>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</si>
  <si>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</si>
  <si>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</si>
  <si>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</si>
  <si>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</si>
  <si>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</si>
  <si>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</si>
  <si>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</si>
  <si>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</si>
  <si>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</si>
  <si>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</si>
  <si>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</si>
  <si>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</si>
  <si>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</si>
  <si>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</si>
  <si>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</si>
  <si>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</si>
  <si>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</si>
  <si>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</si>
  <si>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</si>
  <si>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</si>
  <si>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</si>
  <si>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</si>
  <si>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</si>
  <si>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</si>
  <si>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</si>
  <si>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</si>
  <si>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</si>
  <si>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</si>
  <si>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</si>
  <si>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</si>
  <si>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</si>
  <si>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</si>
  <si>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</si>
  <si>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</si>
  <si>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</si>
  <si>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</si>
  <si>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</si>
  <si>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</si>
  <si>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</si>
  <si>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</si>
  <si>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</si>
  <si>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</si>
  <si>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</si>
  <si>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</si>
  <si>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</si>
  <si>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</si>
  <si>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</si>
  <si>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</si>
  <si>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</si>
  <si>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</si>
  <si>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</si>
  <si>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</si>
  <si>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</si>
  <si>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</si>
  <si>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</si>
  <si>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</si>
  <si>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</si>
  <si>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</si>
  <si>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</si>
  <si>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</si>
  <si>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</si>
  <si>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</si>
  <si>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</si>
  <si>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</si>
  <si>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</si>
  <si>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</si>
  <si>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</si>
  <si>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</si>
  <si>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</si>
  <si>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</si>
  <si>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</si>
  <si>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</si>
  <si>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</si>
  <si>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</si>
  <si>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</si>
  <si>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</si>
  <si>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</si>
  <si>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</si>
  <si>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</si>
  <si>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</si>
  <si>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</si>
  <si>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</si>
  <si>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</si>
  <si>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</si>
  <si>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</si>
  <si>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</si>
  <si>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</si>
  <si>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</si>
  <si>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</si>
  <si>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</si>
  <si>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</si>
  <si>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</si>
  <si>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</si>
  <si>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</si>
  <si>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</si>
  <si>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</si>
  <si>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</si>
  <si>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</si>
  <si>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</si>
  <si>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</si>
  <si>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</si>
  <si>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</si>
  <si>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</si>
  <si>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</si>
  <si>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</si>
  <si>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</si>
  <si>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</si>
  <si>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</si>
  <si>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</si>
  <si>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</si>
  <si>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</si>
  <si>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</si>
  <si>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</si>
  <si>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</si>
  <si>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</si>
  <si>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</si>
  <si>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</si>
  <si>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</si>
  <si>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</si>
  <si>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</si>
  <si>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</si>
  <si>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</si>
  <si>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</si>
  <si>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</si>
  <si>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</si>
  <si>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</si>
  <si>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</si>
  <si>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</si>
  <si>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</si>
  <si>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</si>
  <si>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</si>
  <si>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</si>
  <si>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</si>
  <si>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</si>
  <si>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</si>
  <si>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</si>
  <si>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</si>
  <si>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</si>
  <si>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</si>
  <si>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</si>
  <si>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</si>
  <si>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</si>
  <si>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</si>
  <si>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</si>
  <si>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</si>
  <si>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</si>
  <si>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</si>
  <si>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</si>
  <si>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</si>
  <si>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</si>
  <si>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</si>
  <si>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</si>
  <si>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</si>
  <si>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</si>
  <si>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</si>
  <si>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</si>
  <si>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</si>
  <si>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</si>
  <si>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</si>
  <si>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</si>
  <si>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</si>
  <si>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</si>
  <si>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</si>
  <si>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</si>
  <si>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</si>
  <si>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</si>
  <si>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</si>
  <si>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</si>
  <si>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</si>
  <si>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</si>
  <si>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</si>
  <si>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</si>
  <si>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</si>
  <si>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</si>
  <si>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</si>
  <si>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</si>
  <si>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</si>
  <si>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</si>
  <si>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</si>
  <si>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</si>
  <si>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</si>
  <si>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</si>
  <si>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</si>
  <si>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</si>
  <si>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</si>
  <si>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</si>
  <si>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</si>
  <si>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</si>
  <si>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</si>
  <si>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</si>
  <si>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</si>
  <si>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</si>
  <si>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</si>
  <si>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</si>
  <si>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</si>
  <si>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</si>
  <si>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</si>
  <si>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</si>
  <si>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</si>
  <si>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</si>
  <si>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</si>
  <si>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</si>
  <si>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</si>
  <si>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</si>
  <si>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</si>
  <si>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</si>
  <si>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</si>
  <si>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</si>
  <si>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</si>
  <si>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</si>
  <si>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</si>
  <si>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</si>
  <si>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</si>
  <si>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</si>
  <si>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</si>
  <si>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</si>
  <si>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</si>
  <si>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</si>
  <si>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</si>
  <si>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</si>
  <si>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</si>
  <si>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</si>
  <si>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</si>
  <si>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</si>
  <si>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</si>
  <si>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</si>
  <si>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</si>
  <si>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</si>
  <si>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</si>
  <si>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</si>
  <si>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</si>
  <si>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</si>
  <si>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</si>
  <si>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</si>
  <si>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</si>
  <si>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</si>
  <si>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</si>
  <si>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</si>
  <si>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</si>
  <si>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</si>
  <si>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</si>
  <si>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</si>
  <si>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</si>
  <si>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</si>
  <si>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</si>
  <si>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</si>
  <si>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</si>
  <si>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</si>
  <si>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</si>
  <si>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</si>
  <si>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</si>
  <si>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</si>
  <si>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</si>
  <si>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</si>
  <si>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</si>
  <si>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</si>
  <si>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</si>
  <si>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</si>
  <si>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</si>
  <si>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</si>
  <si>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</si>
  <si>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</si>
  <si>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</si>
  <si>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</si>
  <si>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</si>
  <si>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</si>
  <si>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</si>
  <si>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</si>
  <si>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</si>
  <si>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</si>
  <si>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</si>
  <si>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</si>
  <si>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</si>
  <si>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</si>
  <si>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</si>
  <si>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</si>
  <si>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</si>
  <si>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</si>
  <si>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</si>
  <si>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</si>
  <si>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</si>
  <si>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</si>
  <si>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</si>
  <si>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</si>
  <si>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</si>
  <si>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</si>
  <si>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</si>
  <si>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</si>
  <si>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</si>
  <si>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</si>
  <si>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</si>
  <si>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</si>
  <si>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</si>
  <si>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</si>
  <si>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</si>
  <si>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</si>
  <si>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</si>
  <si>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</si>
  <si>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</si>
  <si>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</si>
  <si>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</si>
  <si>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</si>
  <si>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</si>
  <si>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</si>
  <si>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</si>
  <si>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</si>
  <si>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</si>
  <si>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</si>
  <si>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</si>
  <si>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</si>
  <si>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</si>
  <si>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</si>
  <si>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</si>
  <si>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</si>
  <si>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</si>
  <si>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</si>
  <si>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</si>
  <si>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</si>
  <si>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</si>
  <si>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</si>
  <si>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</si>
  <si>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</si>
  <si>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</si>
  <si>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</si>
  <si>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</si>
  <si>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</si>
  <si>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</si>
  <si>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</si>
  <si>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</si>
  <si>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</si>
  <si>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</si>
  <si>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</si>
  <si>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</si>
  <si>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</si>
  <si>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</si>
  <si>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</si>
  <si>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</si>
  <si>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</si>
  <si>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</si>
  <si>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</si>
  <si>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</si>
  <si>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</si>
  <si>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</si>
  <si>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</si>
  <si>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</si>
  <si>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</si>
  <si>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</si>
  <si>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</si>
  <si>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</si>
  <si>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</si>
  <si>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</si>
  <si>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</si>
  <si>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</si>
  <si>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</si>
  <si>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</si>
  <si>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</si>
  <si>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</si>
  <si>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</si>
  <si>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</si>
  <si>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</si>
  <si>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</si>
  <si>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</si>
  <si>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</si>
  <si>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</si>
  <si>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</si>
  <si>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</si>
  <si>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</si>
  <si>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</si>
  <si>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</si>
  <si>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</si>
  <si>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</si>
  <si>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</si>
  <si>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</si>
  <si>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</si>
  <si>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</si>
  <si>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</si>
  <si>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</si>
  <si>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</si>
  <si>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</si>
  <si>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</si>
  <si>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</si>
  <si>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</si>
  <si>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</si>
  <si>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</si>
  <si>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</si>
  <si>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</si>
  <si>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</si>
  <si>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</si>
  <si>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</si>
  <si>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</si>
  <si>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</si>
  <si>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</si>
  <si>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</si>
  <si>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</si>
  <si>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</si>
  <si>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</si>
  <si>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</si>
  <si>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</si>
  <si>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</si>
  <si>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</si>
  <si>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</si>
  <si>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</si>
  <si>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</si>
  <si>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</si>
  <si>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</si>
  <si>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</si>
  <si>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</si>
  <si>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</si>
  <si>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</si>
  <si>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</si>
  <si>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</si>
  <si>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</si>
  <si>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</si>
  <si>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</si>
  <si>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</si>
  <si>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</si>
  <si>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</si>
  <si>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</si>
  <si>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</si>
  <si>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</si>
  <si>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</si>
  <si>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</si>
  <si>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</si>
  <si>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</si>
  <si>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</si>
  <si>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</si>
  <si>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</si>
  <si>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</si>
  <si>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</si>
  <si>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</si>
  <si>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</si>
  <si>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</si>
  <si>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</si>
  <si>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</si>
  <si>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</si>
  <si>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</si>
  <si>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</si>
  <si>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</si>
  <si>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</si>
  <si>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</si>
  <si>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</si>
  <si>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</si>
  <si>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</si>
  <si>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</si>
  <si>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</si>
  <si>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</si>
  <si>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</si>
  <si>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</si>
  <si>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</si>
  <si>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</si>
  <si>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</si>
  <si>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</si>
  <si>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</si>
  <si>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</si>
  <si>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</si>
  <si>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</si>
  <si>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</si>
  <si>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</si>
  <si>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</si>
  <si>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</si>
  <si>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</si>
  <si>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</si>
  <si>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</si>
  <si>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</si>
  <si>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</si>
  <si>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</si>
  <si>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</si>
  <si>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</si>
  <si>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</si>
  <si>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</si>
  <si>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</si>
  <si>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</si>
  <si>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</si>
  <si>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</si>
  <si>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</si>
  <si>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</si>
  <si>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</si>
  <si>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</si>
  <si>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</si>
  <si>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</si>
  <si>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</si>
  <si>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</si>
  <si>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</si>
  <si>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</si>
  <si>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</si>
  <si>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</si>
  <si>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</si>
  <si>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</si>
  <si>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</si>
  <si>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</si>
  <si>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</si>
  <si>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</si>
  <si>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</si>
  <si>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</si>
  <si>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</si>
  <si>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</si>
  <si>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</si>
  <si>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</si>
  <si>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</si>
  <si>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</si>
  <si>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</si>
  <si>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</si>
  <si>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</si>
  <si>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</si>
  <si>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</si>
  <si>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</si>
  <si>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</si>
  <si>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</si>
  <si>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</si>
  <si>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</si>
  <si>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</si>
  <si>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</si>
  <si>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</si>
  <si>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</si>
  <si>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</si>
  <si>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</si>
  <si>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</si>
  <si>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</si>
  <si>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</si>
  <si>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</si>
  <si>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</si>
  <si>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</si>
  <si>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</si>
  <si>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</si>
  <si>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</si>
  <si>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</si>
  <si>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</si>
  <si>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</si>
  <si>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</si>
  <si>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</si>
  <si>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</si>
  <si>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</si>
  <si>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</si>
  <si>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</si>
  <si>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</si>
  <si>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</si>
  <si>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</si>
  <si>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</si>
  <si>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</si>
  <si>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</si>
  <si>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</si>
  <si>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</si>
  <si>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</si>
  <si>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</si>
  <si>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</si>
  <si>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</si>
  <si>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</si>
  <si>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</si>
  <si>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</si>
  <si>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</si>
  <si>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</si>
  <si>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</si>
  <si>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</si>
  <si>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</si>
  <si>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</si>
  <si>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</si>
  <si>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</si>
  <si>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</si>
  <si>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</si>
  <si>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</si>
  <si>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</si>
  <si>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</si>
  <si>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</si>
  <si>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</si>
  <si>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</si>
  <si>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</si>
  <si>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</si>
  <si>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</si>
  <si>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</si>
  <si>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</si>
  <si>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</si>
  <si>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</si>
  <si>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</si>
  <si>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</si>
  <si>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</si>
  <si>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</si>
  <si>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</si>
  <si>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</si>
  <si>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</si>
  <si>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</si>
  <si>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</si>
  <si>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</si>
  <si>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</si>
  <si>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</si>
  <si>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</si>
  <si>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</si>
  <si>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</si>
  <si>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</si>
  <si>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</si>
  <si>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</si>
  <si>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</si>
  <si>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</si>
  <si>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</si>
  <si>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</si>
  <si>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</si>
  <si>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</si>
  <si>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</si>
  <si>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</si>
  <si>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</si>
  <si>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</si>
  <si>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</si>
  <si>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</si>
  <si>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</si>
  <si>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</si>
  <si>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</si>
  <si>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</si>
  <si>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</si>
  <si>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</si>
  <si>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</si>
  <si>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</si>
  <si>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</si>
  <si>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</si>
  <si>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</si>
  <si>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</si>
  <si>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</si>
  <si>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</si>
  <si>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</si>
  <si>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</si>
  <si>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</si>
  <si>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</si>
  <si>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</si>
  <si>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</si>
  <si>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</si>
  <si>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</si>
  <si>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</si>
  <si>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</si>
  <si>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</si>
  <si>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</si>
  <si>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</si>
  <si>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</si>
  <si>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</si>
  <si>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</si>
  <si>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</si>
  <si>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</si>
  <si>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</si>
  <si>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</si>
  <si>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</si>
  <si>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</si>
  <si>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</si>
  <si>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</si>
  <si>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</si>
  <si>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</si>
  <si>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</si>
  <si>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</si>
  <si>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</si>
  <si>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</si>
  <si>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</si>
  <si>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</si>
  <si>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</si>
  <si>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</si>
  <si>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</si>
  <si>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</si>
  <si>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</si>
  <si>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</si>
  <si>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</si>
  <si>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</si>
  <si>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</si>
  <si>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</si>
  <si>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</si>
  <si>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</si>
  <si>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</si>
  <si>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</si>
  <si>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</si>
  <si>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</si>
  <si>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</si>
  <si>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</si>
  <si>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</si>
  <si>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</si>
  <si>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</si>
  <si>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</si>
  <si>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</si>
  <si>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</si>
  <si>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</si>
  <si>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</si>
  <si>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</si>
  <si>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</si>
  <si>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</si>
  <si>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</si>
  <si>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</si>
  <si>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</si>
  <si>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</si>
  <si>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</si>
  <si>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</si>
  <si>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</si>
  <si>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</si>
  <si>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</si>
  <si>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</si>
  <si>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</si>
  <si>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</si>
  <si>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</si>
  <si>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</si>
  <si>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</si>
  <si>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</si>
  <si>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</si>
  <si>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</si>
  <si>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</si>
  <si>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</si>
  <si>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</si>
  <si>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</si>
  <si>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</si>
  <si>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</si>
  <si>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</si>
  <si>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</si>
  <si>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</si>
  <si>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</si>
  <si>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</si>
  <si>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</si>
  <si>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</si>
  <si>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</si>
  <si>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</si>
  <si>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</si>
  <si>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</si>
  <si>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</si>
  <si>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</si>
  <si>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</si>
  <si>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</si>
  <si>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</si>
  <si>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</si>
  <si>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</si>
  <si>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</si>
  <si>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</si>
  <si>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</si>
  <si>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</si>
  <si>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</si>
  <si>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</si>
  <si>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</si>
  <si>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</si>
  <si>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</si>
  <si>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</si>
  <si>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</si>
  <si>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</si>
  <si>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</si>
  <si>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</si>
  <si>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</si>
  <si>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</si>
  <si>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</si>
  <si>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</si>
  <si>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</si>
  <si>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</si>
  <si>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</si>
  <si>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</si>
  <si>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</si>
  <si>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</si>
  <si>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</si>
  <si>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</si>
  <si>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</si>
  <si>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</si>
  <si>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</si>
  <si>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</si>
  <si>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</si>
  <si>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</si>
  <si>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</si>
  <si>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</si>
  <si>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</si>
  <si>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</si>
  <si>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</si>
  <si>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</si>
  <si>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</si>
  <si>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</si>
  <si>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</si>
  <si>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</si>
  <si>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</si>
  <si>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</si>
  <si>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</si>
  <si>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</si>
  <si>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</si>
  <si>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</si>
  <si>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</si>
  <si>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</si>
  <si>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</si>
  <si>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</si>
  <si>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</si>
  <si>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</si>
  <si>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</si>
  <si>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</si>
  <si>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</si>
  <si>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</si>
  <si>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</si>
  <si>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</si>
  <si>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</si>
  <si>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</si>
  <si>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</si>
  <si>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</si>
  <si>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</si>
  <si>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</si>
  <si>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</si>
  <si>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</si>
  <si>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</si>
  <si>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</si>
  <si>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</si>
  <si>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</si>
  <si>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</si>
  <si>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</si>
  <si>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</si>
  <si>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</si>
  <si>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</si>
  <si>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</si>
  <si>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</si>
  <si>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</si>
  <si>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</si>
  <si>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</si>
  <si>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</si>
  <si>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</si>
  <si>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</si>
  <si>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</si>
  <si>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</si>
  <si>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</si>
  <si>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</si>
  <si>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</si>
  <si>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</si>
  <si>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</si>
  <si>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</si>
  <si>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</si>
  <si>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</si>
  <si>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</si>
  <si>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</si>
  <si>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</si>
  <si>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</si>
  <si>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</si>
  <si>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</si>
  <si>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</si>
  <si>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</si>
  <si>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</si>
  <si>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</si>
  <si>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</si>
  <si>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</si>
  <si>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</si>
  <si>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</si>
  <si>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</si>
  <si>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</si>
  <si>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</si>
  <si>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</si>
  <si>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</si>
  <si>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</si>
  <si>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</si>
  <si>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</si>
  <si>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</si>
  <si>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</si>
  <si>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</si>
  <si>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</si>
  <si>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</si>
  <si>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</si>
  <si>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</si>
  <si>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</si>
  <si>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</si>
  <si>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</si>
  <si>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</si>
  <si>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</si>
  <si>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</si>
  <si>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</si>
  <si>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</si>
  <si>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</si>
  <si>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</si>
  <si>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</si>
  <si>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</si>
  <si>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</si>
  <si>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</si>
  <si>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</si>
  <si>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</si>
  <si>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</si>
  <si>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</si>
  <si>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</si>
  <si>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</si>
  <si>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</si>
  <si>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</si>
  <si>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</si>
  <si>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</si>
  <si>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</si>
  <si>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</si>
  <si>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</si>
  <si>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</si>
  <si>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</si>
  <si>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</si>
  <si>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</si>
  <si>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</si>
  <si>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</si>
  <si>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</si>
  <si>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</si>
  <si>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</si>
  <si>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</si>
  <si>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</si>
  <si>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</si>
  <si>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</si>
  <si>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</si>
  <si>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</si>
  <si>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</si>
  <si>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</si>
  <si>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</si>
  <si>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</si>
  <si>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</si>
  <si>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</si>
  <si>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</si>
  <si>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</si>
  <si>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</si>
  <si>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</si>
  <si>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</si>
  <si>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</si>
  <si>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</si>
  <si>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</si>
  <si>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</si>
  <si>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</si>
  <si>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</si>
  <si>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</si>
  <si>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</si>
  <si>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</si>
  <si>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</si>
  <si>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</si>
  <si>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</si>
  <si>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</si>
  <si>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</si>
  <si>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</si>
  <si>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</si>
  <si>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</si>
  <si>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</si>
  <si>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</si>
  <si>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</si>
  <si>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</si>
  <si>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</si>
  <si>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</si>
  <si>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</si>
  <si>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</si>
  <si>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</si>
  <si>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</si>
  <si>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</si>
  <si>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</si>
  <si>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</si>
  <si>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</si>
  <si>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</si>
  <si>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</si>
  <si>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</si>
  <si>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</si>
  <si>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</si>
  <si>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</si>
  <si>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</si>
  <si>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</si>
  <si>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</si>
  <si>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</si>
  <si>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</si>
  <si>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</si>
  <si>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</si>
  <si>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</si>
  <si>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</si>
  <si>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</si>
  <si>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</si>
  <si>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</si>
  <si>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</si>
  <si>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</si>
  <si>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</si>
  <si>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</si>
  <si>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</si>
  <si>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</si>
  <si>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</si>
  <si>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</si>
  <si>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</si>
  <si>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</si>
  <si>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</si>
  <si>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</si>
  <si>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</si>
  <si>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</si>
  <si>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</si>
  <si>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</si>
  <si>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</si>
  <si>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</si>
  <si>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</si>
  <si>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</si>
  <si>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</si>
  <si>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</si>
  <si>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</si>
  <si>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</si>
  <si>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</si>
  <si>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</si>
  <si>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</si>
  <si>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</si>
  <si>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</si>
  <si>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</si>
  <si>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</si>
  <si>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</si>
  <si>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</si>
  <si>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</si>
  <si>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</si>
  <si>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</si>
  <si>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</si>
  <si>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</si>
  <si>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</si>
  <si>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</si>
  <si>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</si>
  <si>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</si>
  <si>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</si>
  <si>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</si>
  <si>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</si>
  <si>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</si>
  <si>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</si>
  <si>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</si>
  <si>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</si>
  <si>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</si>
  <si>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</si>
  <si>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</si>
  <si>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</si>
  <si>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</si>
  <si>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</si>
  <si>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</si>
  <si>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</si>
  <si>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</si>
  <si>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</si>
  <si>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</si>
  <si>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</si>
  <si>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</si>
  <si>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</si>
  <si>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</si>
  <si>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</si>
  <si>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</si>
  <si>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</si>
  <si>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</si>
  <si>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</si>
  <si>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</si>
  <si>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</si>
  <si>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</si>
  <si>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</si>
  <si>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</si>
  <si>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</si>
  <si>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</si>
  <si>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</si>
  <si>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</si>
  <si>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</si>
  <si>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</si>
  <si>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</si>
  <si>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</si>
  <si>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</si>
  <si>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</si>
  <si>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</si>
  <si>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</si>
  <si>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</si>
  <si>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</si>
  <si>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</si>
  <si>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</si>
  <si>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</si>
  <si>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</si>
  <si>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</si>
  <si>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</si>
  <si>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</si>
  <si>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</si>
  <si>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</si>
  <si>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</si>
  <si>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</si>
  <si>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</si>
  <si>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</si>
  <si>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</si>
  <si>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</si>
  <si>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</si>
  <si>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</si>
  <si>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</si>
  <si>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</si>
  <si>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</si>
  <si>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</si>
  <si>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</si>
  <si>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</si>
  <si>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</si>
  <si>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</si>
  <si>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</si>
  <si>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</si>
  <si>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</si>
  <si>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</si>
  <si>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</si>
  <si>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</si>
  <si>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</si>
  <si>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</si>
  <si>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</si>
  <si>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</si>
  <si>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</si>
  <si>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</si>
  <si>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</si>
  <si>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</si>
  <si>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</si>
  <si>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</si>
  <si>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</si>
  <si>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</si>
  <si>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</si>
  <si>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</si>
  <si>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</si>
  <si>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</si>
  <si>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</si>
  <si>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</si>
  <si>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</si>
  <si>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</si>
  <si>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</si>
  <si>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</si>
  <si>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</si>
  <si>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</si>
  <si>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</si>
  <si>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</si>
  <si>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</si>
  <si>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</si>
  <si>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</si>
  <si>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</si>
  <si>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</si>
  <si>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</si>
  <si>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</si>
  <si>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</si>
  <si>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</si>
  <si>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</si>
  <si>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</si>
  <si>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</si>
  <si>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</si>
  <si>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</si>
  <si>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</si>
  <si>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</si>
  <si>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</si>
  <si>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</si>
  <si>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</si>
  <si>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</si>
  <si>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</si>
  <si>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</si>
  <si>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</si>
  <si>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</si>
  <si>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</si>
  <si>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</si>
  <si>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</si>
  <si>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</si>
  <si>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</si>
  <si>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</si>
  <si>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</si>
  <si>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</si>
  <si>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</si>
  <si>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</si>
  <si>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</si>
  <si>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</si>
  <si>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</si>
  <si>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</si>
  <si>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</si>
  <si>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</si>
  <si>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</si>
  <si>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</si>
  <si>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</si>
  <si>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</si>
  <si>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</si>
  <si>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</si>
  <si>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</si>
  <si>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</si>
  <si>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</si>
  <si>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</si>
  <si>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</si>
  <si>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</si>
  <si>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</si>
  <si>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</si>
  <si>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</si>
  <si>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</si>
  <si>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</si>
  <si>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</si>
  <si>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</si>
  <si>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</si>
  <si>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</si>
  <si>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</si>
  <si>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</si>
  <si>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</si>
  <si>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</si>
  <si>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</si>
  <si>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</si>
  <si>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</si>
  <si>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</si>
  <si>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</si>
  <si>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</si>
  <si>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</si>
  <si>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</si>
  <si>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</si>
  <si>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</si>
  <si>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</si>
  <si>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</si>
  <si>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</si>
  <si>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</si>
  <si>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</si>
  <si>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</si>
  <si>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</si>
  <si>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</si>
  <si>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</si>
  <si>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</si>
  <si>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</si>
  <si>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</si>
  <si>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</si>
  <si>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</si>
  <si>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</si>
  <si>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</si>
  <si>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</si>
  <si>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</si>
  <si>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</si>
  <si>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</si>
  <si>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</si>
  <si>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</si>
  <si>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</si>
  <si>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</si>
  <si>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</si>
  <si>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</si>
  <si>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</si>
  <si>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</si>
  <si>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</si>
  <si>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</si>
  <si>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</si>
  <si>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</si>
  <si>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</si>
  <si>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</si>
  <si>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</si>
  <si>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</si>
  <si>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</si>
  <si>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</si>
  <si>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</si>
  <si>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</si>
  <si>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</si>
  <si>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</si>
  <si>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</si>
  <si>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</si>
  <si>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</si>
  <si>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</si>
  <si>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</si>
  <si>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</si>
  <si>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</si>
  <si>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</si>
  <si>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</si>
  <si>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</si>
  <si>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</si>
  <si>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</si>
  <si>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</si>
  <si>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</si>
  <si>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</si>
  <si>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</si>
  <si>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</si>
  <si>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</si>
  <si>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</si>
  <si>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</si>
  <si>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</si>
  <si>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</si>
  <si>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</si>
  <si>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</si>
  <si>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</si>
  <si>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</si>
  <si>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</si>
  <si>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</si>
  <si>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</si>
  <si>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</si>
  <si>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</si>
  <si>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</si>
  <si>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</si>
  <si>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</si>
  <si>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</si>
  <si>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</si>
  <si>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</si>
  <si>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</si>
  <si>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</si>
  <si>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</si>
  <si>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</si>
  <si>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</si>
  <si>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</si>
  <si>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</si>
  <si>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</si>
  <si>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</si>
  <si>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</si>
  <si>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</si>
  <si>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</si>
  <si>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</si>
  <si>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</si>
  <si>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</si>
  <si>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</si>
  <si>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</si>
  <si>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</si>
  <si>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</si>
  <si>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</si>
  <si>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</si>
  <si>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</si>
  <si>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</si>
  <si>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</si>
  <si>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</si>
  <si>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</si>
  <si>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</si>
  <si>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</si>
  <si>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</si>
  <si>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</si>
  <si>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</si>
  <si>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</si>
  <si>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</si>
  <si>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</si>
  <si>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</si>
  <si>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</si>
  <si>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</si>
  <si>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</si>
  <si>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</si>
  <si>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</si>
  <si>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</si>
  <si>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</si>
  <si>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</si>
  <si>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</si>
  <si>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</si>
  <si>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</si>
  <si>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</si>
  <si>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</si>
  <si>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</si>
  <si>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</si>
  <si>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</si>
  <si>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</si>
  <si>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</si>
  <si>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</si>
  <si>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</si>
  <si>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</si>
  <si>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</si>
  <si>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</si>
  <si>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</si>
  <si>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</si>
  <si>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</si>
  <si>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</si>
  <si>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</si>
  <si>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</si>
  <si>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</si>
  <si>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</si>
  <si>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</si>
  <si>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</si>
  <si>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</si>
  <si>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</si>
  <si>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</si>
  <si>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</si>
  <si>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</si>
  <si>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</si>
  <si>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</si>
  <si>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</si>
  <si>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</si>
  <si>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</si>
  <si>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</si>
  <si>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</si>
  <si>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</si>
  <si>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</si>
  <si>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</si>
  <si>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</si>
  <si>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</si>
  <si>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</si>
  <si>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</si>
  <si>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</si>
  <si>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</si>
  <si>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</si>
  <si>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</si>
  <si>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</si>
  <si>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</si>
  <si>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</si>
  <si>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</si>
  <si>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</si>
  <si>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</si>
  <si>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</si>
  <si>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</si>
  <si>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</si>
  <si>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</si>
  <si>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</si>
  <si>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</si>
  <si>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</si>
  <si>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</si>
  <si>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</si>
  <si>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</si>
  <si>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</si>
  <si>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</si>
  <si>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</si>
  <si>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</si>
  <si>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</si>
  <si>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</si>
  <si>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</si>
  <si>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</si>
  <si>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</si>
  <si>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</si>
  <si>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</si>
  <si>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</si>
  <si>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</si>
  <si>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</si>
  <si>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</si>
  <si>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</si>
  <si>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</si>
  <si>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</si>
  <si>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</si>
  <si>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</si>
  <si>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</si>
  <si>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</si>
  <si>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</si>
  <si>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</si>
  <si>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</si>
  <si>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</si>
  <si>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</si>
  <si>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</si>
  <si>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</si>
  <si>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</si>
  <si>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</si>
  <si>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</si>
  <si>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</si>
  <si>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</si>
  <si>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</si>
  <si>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</si>
  <si>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</si>
  <si>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</si>
  <si>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</si>
  <si>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</si>
  <si>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</si>
  <si>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</si>
  <si>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</si>
  <si>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</si>
  <si>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</si>
  <si>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</si>
  <si>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</si>
  <si>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</si>
  <si>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</si>
  <si>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</si>
  <si>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</si>
  <si>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</si>
  <si>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</si>
  <si>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</si>
  <si>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</si>
  <si>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</si>
  <si>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</si>
  <si>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</si>
  <si>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</si>
  <si>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</si>
  <si>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</si>
  <si>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</si>
  <si>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</si>
  <si>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</si>
  <si>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</si>
  <si>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</si>
  <si>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</si>
  <si>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</si>
  <si>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</si>
  <si>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</si>
  <si>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</si>
  <si>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</si>
  <si>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</si>
  <si>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</si>
  <si>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</si>
  <si>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</si>
  <si>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</si>
  <si>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</si>
  <si>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</si>
  <si>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</si>
  <si>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</si>
  <si>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</si>
  <si>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</si>
  <si>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</si>
  <si>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</si>
  <si>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</si>
  <si>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</si>
  <si>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</si>
  <si>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</si>
  <si>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</si>
  <si>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</si>
  <si>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</si>
  <si>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</si>
  <si>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</si>
  <si>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</si>
  <si>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</si>
  <si>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</si>
  <si>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</si>
  <si>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</si>
  <si>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</si>
  <si>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</si>
  <si>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</si>
  <si>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</si>
  <si>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</si>
  <si>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</si>
  <si>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</si>
  <si>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</si>
  <si>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</si>
  <si>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</si>
  <si>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</si>
  <si>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</si>
  <si>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</si>
  <si>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</si>
  <si>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</si>
  <si>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</si>
  <si>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</si>
  <si>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</si>
  <si>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</si>
  <si>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</si>
  <si>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</si>
  <si>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</si>
  <si>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</si>
  <si>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</si>
  <si>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</si>
  <si>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</si>
  <si>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</si>
  <si>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</si>
  <si>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</si>
  <si>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</si>
  <si>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</si>
  <si>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</si>
  <si>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</si>
  <si>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</si>
  <si>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</si>
  <si>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</si>
  <si>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</si>
  <si>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</si>
  <si>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</si>
  <si>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</si>
  <si>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</si>
  <si>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</si>
  <si>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</si>
  <si>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</si>
  <si>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</si>
  <si>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</si>
  <si>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</si>
  <si>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</si>
  <si>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</si>
  <si>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</si>
  <si>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</si>
  <si>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</si>
  <si>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</si>
  <si>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</si>
  <si>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</si>
  <si>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</si>
  <si>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</si>
  <si>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</si>
  <si>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</si>
  <si>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</si>
  <si>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</si>
  <si>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</si>
  <si>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</si>
  <si>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</si>
  <si>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</si>
  <si>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</si>
  <si>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</si>
  <si>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</si>
  <si>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</si>
  <si>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</si>
  <si>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</si>
  <si>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</si>
  <si>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</si>
  <si>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</si>
  <si>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</si>
  <si>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</si>
  <si>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</si>
  <si>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</si>
  <si>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</si>
  <si>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</si>
  <si>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</si>
  <si>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</si>
  <si>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</si>
  <si>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</si>
  <si>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</si>
  <si>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</si>
  <si>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</si>
  <si>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</si>
  <si>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</si>
  <si>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</si>
  <si>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</si>
  <si>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</si>
  <si>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</si>
  <si>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</si>
  <si>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</si>
  <si>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</si>
  <si>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</si>
  <si>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</si>
  <si>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</si>
  <si>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</si>
  <si>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</si>
  <si>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</si>
  <si>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</si>
  <si>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</si>
  <si>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</si>
  <si>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</si>
  <si>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</si>
  <si>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</si>
  <si>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</si>
  <si>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</si>
  <si>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</si>
  <si>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</si>
  <si>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</si>
  <si>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</si>
  <si>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</si>
  <si>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</si>
  <si>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</si>
  <si>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</si>
  <si>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</si>
  <si>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</si>
  <si>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</si>
  <si>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</si>
  <si>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</si>
  <si>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</si>
  <si>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</si>
  <si>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</si>
  <si>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</si>
  <si>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</si>
  <si>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</si>
  <si>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</si>
  <si>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</si>
  <si>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</si>
  <si>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</si>
  <si>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</si>
  <si>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</si>
  <si>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</si>
  <si>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</si>
  <si>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</si>
  <si>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</si>
  <si>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</si>
  <si>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</si>
  <si>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</si>
  <si>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</si>
  <si>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</si>
  <si>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</si>
  <si>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</si>
  <si>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</si>
  <si>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</si>
  <si>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</si>
  <si>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</si>
  <si>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</si>
  <si>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</si>
  <si>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</si>
  <si>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</si>
  <si>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</si>
  <si>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</si>
  <si>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</si>
  <si>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</si>
  <si>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</si>
  <si>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</si>
  <si>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</si>
  <si>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</si>
  <si>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</si>
  <si>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</si>
  <si>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</si>
  <si>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</si>
  <si>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</si>
  <si>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</si>
  <si>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</si>
  <si>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</si>
  <si>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</si>
  <si>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</si>
  <si>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</si>
  <si>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</si>
  <si>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</si>
  <si>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</si>
  <si>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</si>
  <si>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</si>
  <si>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</si>
  <si>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</si>
  <si>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</si>
  <si>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</si>
  <si>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</si>
  <si>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</si>
  <si>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</si>
  <si>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</si>
  <si>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</si>
  <si>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</si>
  <si>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</si>
  <si>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</si>
  <si>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</si>
  <si>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</si>
  <si>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</si>
  <si>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</si>
  <si>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</si>
  <si>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</si>
  <si>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</si>
  <si>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</si>
  <si>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</si>
  <si>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</si>
  <si>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</si>
  <si>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</si>
  <si>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</si>
  <si>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</si>
  <si>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</si>
  <si>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</si>
  <si>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</si>
  <si>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</si>
  <si>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</si>
  <si>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</si>
  <si>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</si>
  <si>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</si>
  <si>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</si>
  <si>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</si>
  <si>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</si>
  <si>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</si>
  <si>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</si>
  <si>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</si>
  <si>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</si>
  <si>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</si>
  <si>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</si>
  <si>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</si>
  <si>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</si>
  <si>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</si>
  <si>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</si>
  <si>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</si>
  <si>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</si>
  <si>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</si>
  <si>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</si>
  <si>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</si>
  <si>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</si>
  <si>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</si>
  <si>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</si>
  <si>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</si>
  <si>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</si>
  <si>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</si>
  <si>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</si>
  <si>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</si>
  <si>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</si>
  <si>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</si>
  <si>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</si>
  <si>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</si>
  <si>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</si>
  <si>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</si>
  <si>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</si>
  <si>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</si>
  <si>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</si>
  <si>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</si>
  <si>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</si>
  <si>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</si>
  <si>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</si>
  <si>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</si>
  <si>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</si>
  <si>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</si>
  <si>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</si>
  <si>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</si>
  <si>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</si>
  <si>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</si>
  <si>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</si>
  <si>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</si>
  <si>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</si>
  <si>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</si>
  <si>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</si>
  <si>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</si>
  <si>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</si>
  <si>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</si>
  <si>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</si>
  <si>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</si>
  <si>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</si>
  <si>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</si>
  <si>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</si>
  <si>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</si>
  <si>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</si>
  <si>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</si>
  <si>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</si>
  <si>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</si>
  <si>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</si>
  <si>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</si>
  <si>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</si>
  <si>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</si>
  <si>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</si>
  <si>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</si>
  <si>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</si>
  <si>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</si>
  <si>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</si>
  <si>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</si>
  <si>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</si>
  <si>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</si>
  <si>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</si>
  <si>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</si>
  <si>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</si>
  <si>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</si>
  <si>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</si>
  <si>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</si>
  <si>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</si>
  <si>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</si>
  <si>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</si>
  <si>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</si>
  <si>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</si>
  <si>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</si>
  <si>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</si>
  <si>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</si>
  <si>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</si>
  <si>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</si>
  <si>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</si>
  <si>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</si>
  <si>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</si>
  <si>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</si>
  <si>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</si>
  <si>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</si>
  <si>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</si>
  <si>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</si>
  <si>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</si>
  <si>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</si>
  <si>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</si>
  <si>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</si>
  <si>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</si>
  <si>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</si>
  <si>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</si>
  <si>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</si>
  <si>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</si>
  <si>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</si>
  <si>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</si>
  <si>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</si>
  <si>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</si>
  <si>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</si>
  <si>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</si>
  <si>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</si>
  <si>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</si>
  <si>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</si>
  <si>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</si>
  <si>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</si>
  <si>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</si>
  <si>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</si>
  <si>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</si>
  <si>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</si>
  <si>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</si>
  <si>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</si>
  <si>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</si>
  <si>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</si>
  <si>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</si>
  <si>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</si>
  <si>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</si>
  <si>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</si>
  <si>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</si>
  <si>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</si>
  <si>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</si>
  <si>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</si>
  <si>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</si>
  <si>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</si>
  <si>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</si>
  <si>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</si>
  <si>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</si>
  <si>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</si>
  <si>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</si>
  <si>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</si>
  <si>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</si>
  <si>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</si>
  <si>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</si>
  <si>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</si>
  <si>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</si>
  <si>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</si>
  <si>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</si>
  <si>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</si>
  <si>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</si>
  <si>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</si>
  <si>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</si>
  <si>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</si>
  <si>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</si>
  <si>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</si>
  <si>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</si>
  <si>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</si>
  <si>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</si>
  <si>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</si>
  <si>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</si>
  <si>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</si>
  <si>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</si>
  <si>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</si>
  <si>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</si>
  <si>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</si>
  <si>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</si>
  <si>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</si>
  <si>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</si>
  <si>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</si>
  <si>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</si>
  <si>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</si>
  <si>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</si>
  <si>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</si>
  <si>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</si>
  <si>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</si>
  <si>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</si>
  <si>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</si>
  <si>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</si>
  <si>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</si>
  <si>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</si>
  <si>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</si>
  <si>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</si>
  <si>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</si>
  <si>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</si>
  <si>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</si>
  <si>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</si>
  <si>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</si>
  <si>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</si>
  <si>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</si>
  <si>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</si>
  <si>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</si>
  <si>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</si>
  <si>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</si>
  <si>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</si>
  <si>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</si>
  <si>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</si>
  <si>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</si>
  <si>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</si>
  <si>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</si>
  <si>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</si>
  <si>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</si>
  <si>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</si>
  <si>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</si>
  <si>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</si>
  <si>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</si>
  <si>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</si>
  <si>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</si>
  <si>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</si>
  <si>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</si>
  <si>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</si>
  <si>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</si>
  <si>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</si>
  <si>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</si>
  <si>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</si>
  <si>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</si>
  <si>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</si>
  <si>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</si>
  <si>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</si>
  <si>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</si>
  <si>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</si>
  <si>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</si>
  <si>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</si>
  <si>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</si>
  <si>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</si>
  <si>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</si>
  <si>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</si>
  <si>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</si>
  <si>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</si>
  <si>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</si>
  <si>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</si>
  <si>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</si>
  <si>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</si>
  <si>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</si>
  <si>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</si>
  <si>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</si>
  <si>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</si>
  <si>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</si>
  <si>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</si>
  <si>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</si>
  <si>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</si>
  <si>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</si>
  <si>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</si>
  <si>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</si>
  <si>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</si>
  <si>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</si>
  <si>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</si>
  <si>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</si>
  <si>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</si>
  <si>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</si>
  <si>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</si>
  <si>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</si>
  <si>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</si>
  <si>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</si>
  <si>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</si>
  <si>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</si>
  <si>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</si>
  <si>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</si>
  <si>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</si>
  <si>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</si>
  <si>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</si>
  <si>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</si>
  <si>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</si>
  <si>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</si>
  <si>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</si>
  <si>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</si>
  <si>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</si>
  <si>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</si>
  <si>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</si>
  <si>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</si>
  <si>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</si>
  <si>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</si>
  <si>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</si>
  <si>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</si>
  <si>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</si>
  <si>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</si>
  <si>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</si>
  <si>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</si>
  <si>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</si>
  <si>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</si>
  <si>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</si>
  <si>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</si>
  <si>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</si>
  <si>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</si>
  <si>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</si>
  <si>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</si>
  <si>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</si>
  <si>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</si>
  <si>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</si>
  <si>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</si>
  <si>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</si>
  <si>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</si>
  <si>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</si>
  <si>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</si>
  <si>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</si>
  <si>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</si>
  <si>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</si>
  <si>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</si>
  <si>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</si>
  <si>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</si>
  <si>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</si>
  <si>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</si>
  <si>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</si>
  <si>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</si>
  <si>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</si>
  <si>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</si>
  <si>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</si>
  <si>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</si>
  <si>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</si>
  <si>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</si>
  <si>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</si>
  <si>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</si>
  <si>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</si>
  <si>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</si>
  <si>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</si>
  <si>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</si>
  <si>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</si>
  <si>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</si>
  <si>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</si>
  <si>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</si>
  <si>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</si>
  <si>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</si>
  <si>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</si>
  <si>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</si>
  <si>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</si>
  <si>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</si>
  <si>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</si>
  <si>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</si>
  <si>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</si>
  <si>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</si>
  <si>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</si>
  <si>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</si>
  <si>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</si>
  <si>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</si>
  <si>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</si>
  <si>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</si>
  <si>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</si>
  <si>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</si>
  <si>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</si>
  <si>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</si>
  <si>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</si>
  <si>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</si>
  <si>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</si>
  <si>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</si>
  <si>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</si>
  <si>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</si>
  <si>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</si>
  <si>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</si>
  <si>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</si>
  <si>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</si>
  <si>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</si>
  <si>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</si>
  <si>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</si>
  <si>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</si>
  <si>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</si>
  <si>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</si>
  <si>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</si>
  <si>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</si>
  <si>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</si>
  <si>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</si>
  <si>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</si>
  <si>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</si>
  <si>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</si>
  <si>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</si>
  <si>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</si>
  <si>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</si>
  <si>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</si>
  <si>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</si>
  <si>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</si>
  <si>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</si>
  <si>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</si>
  <si>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</si>
  <si>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</si>
  <si>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</si>
  <si>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</si>
  <si>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</si>
  <si>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</si>
  <si>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</si>
  <si>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</si>
  <si>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</si>
  <si>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</si>
  <si>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</si>
  <si>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</si>
  <si>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</si>
  <si>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</si>
  <si>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</si>
  <si>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</si>
  <si>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</si>
  <si>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</si>
  <si>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</si>
  <si>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</si>
  <si>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</si>
  <si>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</si>
  <si>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</si>
  <si>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</si>
  <si>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</si>
  <si>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</si>
  <si>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</si>
  <si>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</si>
  <si>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</si>
  <si>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</si>
  <si>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</si>
  <si>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</si>
  <si>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</si>
  <si>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</si>
  <si>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</si>
  <si>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</si>
  <si>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</si>
  <si>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</si>
  <si>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</si>
  <si>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</si>
  <si>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</si>
  <si>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</si>
  <si>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</si>
  <si>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</si>
  <si>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</si>
  <si>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</si>
  <si>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</si>
  <si>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</si>
  <si>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</si>
  <si>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</si>
  <si>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</si>
  <si>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</si>
  <si>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</si>
  <si>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</si>
  <si>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</si>
  <si>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</si>
  <si>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</si>
  <si>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</si>
  <si>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</si>
  <si>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</si>
  <si>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</si>
  <si>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</si>
  <si>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</si>
  <si>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</si>
  <si>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</si>
  <si>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</si>
  <si>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</si>
  <si>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</si>
  <si>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</si>
  <si>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</si>
  <si>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</si>
  <si>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</si>
  <si>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</si>
  <si>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</si>
  <si>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</si>
  <si>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</si>
  <si>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</si>
  <si>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</si>
  <si>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بدهی به داریوش 25/1/98</t>
  </si>
  <si>
    <t>26/1/1398</t>
  </si>
  <si>
    <t>11/3/1398</t>
  </si>
  <si>
    <t>11/2/1398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</si>
</sst>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3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2" sqref="E5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A109" zoomScaleNormal="100" workbookViewId="0">
      <selection activeCell="G129" sqref="G12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512468884.96598136</v>
      </c>
      <c r="M21" s="168" t="s">
        <v>4301</v>
      </c>
      <c r="N21" s="113">
        <f t="shared" ref="N21:N26" si="9">O21*P21</f>
        <v>16320942</v>
      </c>
      <c r="O21" s="99">
        <v>82429</v>
      </c>
      <c r="P21" s="186">
        <f>P58</f>
        <v>198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-150136</v>
      </c>
      <c r="M22" s="168" t="s">
        <v>4391</v>
      </c>
      <c r="N22" s="113">
        <f t="shared" si="9"/>
        <v>101165244</v>
      </c>
      <c r="O22" s="99">
        <v>25521</v>
      </c>
      <c r="P22" s="186">
        <f>P46</f>
        <v>3964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1204934.4000000001</v>
      </c>
      <c r="O23" s="99">
        <v>8808</v>
      </c>
      <c r="P23" s="186">
        <f>P48</f>
        <v>136.80000000000001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468620258.96598136</v>
      </c>
      <c r="G24" s="95">
        <f t="shared" si="0"/>
        <v>-188313913.58404273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100945665</v>
      </c>
      <c r="O24" s="99">
        <v>154706</v>
      </c>
      <c r="P24" s="186">
        <f>P51</f>
        <v>652.5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94010658.899999991</v>
      </c>
      <c r="O25" s="99">
        <v>20491</v>
      </c>
      <c r="P25" s="186">
        <f>P52</f>
        <v>4587.8999999999996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11521518.4</v>
      </c>
      <c r="O26" s="99">
        <v>1828</v>
      </c>
      <c r="P26" s="99">
        <f>P50</f>
        <v>6302.8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6599031.6000000006</v>
      </c>
      <c r="O29" s="69">
        <v>1047</v>
      </c>
      <c r="P29" s="99">
        <f>P50</f>
        <v>6302.8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4514996</v>
      </c>
      <c r="O30" s="69">
        <v>1139</v>
      </c>
      <c r="P30" s="99">
        <f>P46</f>
        <v>3964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628357.5</v>
      </c>
      <c r="O31" s="69">
        <v>963</v>
      </c>
      <c r="P31" s="99">
        <f>P51</f>
        <v>652.5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665245.5</v>
      </c>
      <c r="O32" s="69">
        <v>145</v>
      </c>
      <c r="P32" s="99">
        <f>P52</f>
        <v>4587.8999999999996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24884442</v>
      </c>
      <c r="O33" s="69">
        <v>125679</v>
      </c>
      <c r="P33" s="99">
        <f>P58</f>
        <v>198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-512468884.96598136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14850000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5004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-2485000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126832144</v>
      </c>
      <c r="O46" s="99">
        <v>31996</v>
      </c>
      <c r="P46" s="99">
        <v>3964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916000</v>
      </c>
      <c r="O47" s="69">
        <v>2000</v>
      </c>
      <c r="P47" s="69">
        <v>458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121478.40000000001</v>
      </c>
      <c r="O48" s="69">
        <v>888</v>
      </c>
      <c r="P48" s="69">
        <v>136.80000000000001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63925</v>
      </c>
      <c r="O49" s="69">
        <v>50</v>
      </c>
      <c r="P49" s="69">
        <v>1278.5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209492466.40000001</v>
      </c>
      <c r="O50" s="69">
        <v>33238</v>
      </c>
      <c r="P50" s="69">
        <v>6302.8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69709837.5</v>
      </c>
      <c r="O51" s="69">
        <v>106835</v>
      </c>
      <c r="P51" s="69">
        <v>652.5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37529022</v>
      </c>
      <c r="O52" s="69">
        <v>8180</v>
      </c>
      <c r="P52" s="69">
        <v>4587.8999999999996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16713337.5</v>
      </c>
      <c r="O53" s="69">
        <v>2913</v>
      </c>
      <c r="P53" s="69">
        <v>5737.5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4749630</v>
      </c>
      <c r="O54" s="69">
        <v>5100</v>
      </c>
      <c r="P54" s="69">
        <v>931.3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2515421.5</v>
      </c>
      <c r="O55" s="69">
        <v>6997</v>
      </c>
      <c r="P55" s="69">
        <v>359.5</v>
      </c>
      <c r="Q55" s="169">
        <f>SUM(N21:N26)-SUM(Q20:Q54)</f>
        <v>48821845.699999988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254741.2</v>
      </c>
      <c r="O56" s="69">
        <v>1148</v>
      </c>
      <c r="P56" s="69">
        <v>221.9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1466850</v>
      </c>
      <c r="O57" s="69">
        <v>5500</v>
      </c>
      <c r="P57" s="69">
        <v>266.7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255497220</v>
      </c>
      <c r="O58" s="99">
        <v>1290390</v>
      </c>
      <c r="P58" s="99">
        <v>198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495000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-10631412</v>
      </c>
      <c r="O64" s="99">
        <v>53694</v>
      </c>
      <c r="P64" s="99">
        <f>P58</f>
        <v>198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-14649309.766031194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24750000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468620258.96598136</v>
      </c>
      <c r="M70" s="168"/>
      <c r="N70" s="113">
        <f>SUM(N16:N69)</f>
        <v>530071412.06798744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538620258.96598136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2485334.6000000015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286071192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25000</v>
      </c>
      <c r="G109" s="200">
        <f>P58</f>
        <v>198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301950000</v>
      </c>
      <c r="M109" s="217">
        <f>N21+N33+N58</f>
        <v>296702604</v>
      </c>
      <c r="N109" s="184">
        <f t="shared" ref="N109:N117" si="27">L109-M109</f>
        <v>5247396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785.36523449895287</v>
      </c>
      <c r="G110" s="215">
        <f>P50</f>
        <v>6302.8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168300000</v>
      </c>
      <c r="M110" s="1">
        <f>N26+N50+N29</f>
        <v>227613016.40000001</v>
      </c>
      <c r="N110" s="113">
        <f t="shared" si="27"/>
        <v>-59313016.400000006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1248.7386478304743</v>
      </c>
      <c r="G111" s="200">
        <f>P46</f>
        <v>3964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168300000</v>
      </c>
      <c r="M111" s="217">
        <f>N46+N30+N22</f>
        <v>232512384</v>
      </c>
      <c r="N111" s="184">
        <f t="shared" si="27"/>
        <v>-64212384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7586.2068965517237</v>
      </c>
      <c r="G112" s="215">
        <f>P51</f>
        <v>652.5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168300000</v>
      </c>
      <c r="M112" s="1">
        <f>N51+N24+N31</f>
        <v>171283860</v>
      </c>
      <c r="N112" s="113">
        <f t="shared" si="27"/>
        <v>-2983860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862.74509803921569</v>
      </c>
      <c r="G113" s="200">
        <f>P53</f>
        <v>5737.5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34650000</v>
      </c>
      <c r="M113" s="217">
        <f>N53</f>
        <v>16713337.5</v>
      </c>
      <c r="N113" s="184">
        <f t="shared" si="27"/>
        <v>17936662.5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1078.9249983652653</v>
      </c>
      <c r="G114" s="215">
        <f>P52</f>
        <v>4587.8999999999996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168300000</v>
      </c>
      <c r="M114" s="1">
        <f>N52+N25</f>
        <v>131539680.89999999</v>
      </c>
      <c r="N114" s="113">
        <f t="shared" si="27"/>
        <v>36760319.100000009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9900000</v>
      </c>
      <c r="M115" s="217">
        <f>N54</f>
        <v>4749630</v>
      </c>
      <c r="N115" s="113">
        <f t="shared" si="27"/>
        <v>5150370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19800000</v>
      </c>
      <c r="M116" s="1">
        <f>N55</f>
        <v>2515421.5</v>
      </c>
      <c r="N116" s="113">
        <f t="shared" si="27"/>
        <v>17284578.5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4950000</v>
      </c>
      <c r="M117" s="217">
        <f>N47+N49+N57+N56</f>
        <v>2701516.2</v>
      </c>
      <c r="N117" s="184">
        <f t="shared" si="27"/>
        <v>2248483.7999999998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4950000</v>
      </c>
      <c r="M120" s="1">
        <f>K120*L120</f>
        <v>39600000</v>
      </c>
      <c r="N120" s="113">
        <f>SUM(N109:N118)-M120</f>
        <v>-31481450.5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5006</v>
      </c>
      <c r="G125" s="129" t="s">
        <v>5007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3964</v>
      </c>
      <c r="H127" s="215" t="s">
        <v>4391</v>
      </c>
      <c r="I127" s="215">
        <v>3761</v>
      </c>
      <c r="J127" s="1">
        <f>I127*G127</f>
        <v>14908604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6302.8</v>
      </c>
      <c r="H128" s="215" t="s">
        <v>4395</v>
      </c>
      <c r="I128" s="215">
        <v>7163</v>
      </c>
      <c r="J128" s="1">
        <f>I128*G128</f>
        <v>45146956.399999999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652.5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4587.8999999999996</v>
      </c>
      <c r="H130" s="215" t="s">
        <v>4538</v>
      </c>
      <c r="I130" s="215">
        <v>130</v>
      </c>
      <c r="J130" s="1">
        <f>I130*G130</f>
        <v>596427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60651987.399999999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3964</v>
      </c>
      <c r="H137" s="215" t="s">
        <v>4391</v>
      </c>
      <c r="I137" s="215">
        <v>1000</v>
      </c>
      <c r="J137" s="1">
        <f>I137*G137</f>
        <v>3964000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6302.8</v>
      </c>
      <c r="H138" s="215" t="s">
        <v>4967</v>
      </c>
      <c r="I138" s="215">
        <v>1000</v>
      </c>
      <c r="J138" s="1">
        <f t="shared" ref="J138:J140" si="36">I138*G138</f>
        <v>6302800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198</v>
      </c>
      <c r="H139" s="215" t="s">
        <v>4243</v>
      </c>
      <c r="I139" s="215">
        <v>108344</v>
      </c>
      <c r="J139" s="1">
        <f t="shared" si="36"/>
        <v>21452112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4587.8999999999996</v>
      </c>
      <c r="H140" s="215" t="s">
        <v>4538</v>
      </c>
      <c r="I140" s="215">
        <v>3</v>
      </c>
      <c r="J140" s="1">
        <f t="shared" si="36"/>
        <v>13763.699999999999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31732675.699999999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82085498.5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725862144.5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149298031.5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114509114.16728902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530029038.80135316</v>
      </c>
      <c r="T175" s="168"/>
      <c r="U175" s="168">
        <f>$Q$173*$T$173*S175/$R$199</f>
        <v>365.19629877785036</v>
      </c>
      <c r="V175" s="95">
        <f>S175+U175</f>
        <v>530029403.99765193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512468884.96598136</v>
      </c>
      <c r="T176" s="168"/>
      <c r="U176" s="215">
        <f>$Q$173*$T$173*S176/$R$199</f>
        <v>353.09714435953759</v>
      </c>
      <c r="V176" s="95">
        <f t="shared" ref="V176:V177" si="42">S176+U176</f>
        <v>512469238.06312573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14649309.766031194</v>
      </c>
      <c r="T177" s="168"/>
      <c r="U177" s="215">
        <f>$Q$173*$T$173*S177/$R$199</f>
        <v>10.093548305020059</v>
      </c>
      <c r="V177" s="95">
        <f t="shared" si="42"/>
        <v>14649319.8595795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31368122.266634267</v>
      </c>
      <c r="T178" s="168"/>
      <c r="U178" s="215">
        <f>$Q$173*$T$173*S178/$R$199</f>
        <v>21.613008557592</v>
      </c>
      <c r="V178" s="95">
        <f>S178+U178</f>
        <v>31368143.879642826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725862073.5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325168962.69999999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37292072.600000001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1088515355.8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362461936.30000001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55944838.300000012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48401098.357788496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307.7327486352238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8188.923704662725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1088515355.8</v>
      </c>
      <c r="V270" s="95">
        <f>U270-T270</f>
        <v>205416135.79999995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85" zoomScale="90" zoomScaleNormal="90" workbookViewId="0">
      <selection activeCell="M98" sqref="M98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B61-B28+L19</f>
        <v>5161628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111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5005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/>
      <c r="K98" s="215"/>
      <c r="L98" s="84"/>
      <c r="M98" s="84"/>
      <c r="N98" s="113"/>
      <c r="O98" s="113"/>
      <c r="P98" s="113"/>
    </row>
    <row r="99" spans="9:17">
      <c r="I99" s="215"/>
      <c r="J99" s="113"/>
      <c r="K99" s="215"/>
      <c r="L99" s="84"/>
      <c r="M99" s="84"/>
      <c r="N99" s="113"/>
      <c r="O99" s="113"/>
      <c r="P99" s="113"/>
    </row>
    <row r="100" spans="9:17">
      <c r="I100" s="215"/>
      <c r="J100" s="113"/>
      <c r="K100" s="215"/>
      <c r="L100" s="84"/>
      <c r="M100" s="84"/>
      <c r="N100" s="113"/>
      <c r="O100" s="113"/>
      <c r="P100" s="113"/>
    </row>
    <row r="101" spans="9:17">
      <c r="I101" s="215"/>
      <c r="J101" s="113"/>
      <c r="K101" s="215"/>
      <c r="L101" s="84"/>
      <c r="M101" s="84"/>
      <c r="N101" s="113"/>
      <c r="O101" s="113"/>
      <c r="P101" s="113"/>
    </row>
    <row r="102" spans="9:17">
      <c r="I102" s="215"/>
      <c r="J102" s="113"/>
      <c r="K102" s="215"/>
      <c r="L102" s="84"/>
      <c r="M102" s="84"/>
      <c r="N102" s="113"/>
      <c r="O102" s="113"/>
      <c r="P102" s="113"/>
    </row>
    <row r="103" spans="9:17">
      <c r="I103" s="215"/>
      <c r="J103" s="113"/>
      <c r="K103" s="215"/>
      <c r="L103" s="84"/>
      <c r="M103" s="84"/>
      <c r="N103" s="113"/>
      <c r="O103" s="113"/>
      <c r="P103" s="113"/>
    </row>
    <row r="104" spans="9:17">
      <c r="I104" s="215"/>
      <c r="J104" s="113"/>
      <c r="K104" s="215"/>
      <c r="L104" s="84"/>
      <c r="M104" s="84"/>
      <c r="N104" s="113"/>
      <c r="O104" s="113"/>
      <c r="P104" s="113"/>
    </row>
    <row r="105" spans="9:17">
      <c r="I105" s="215"/>
      <c r="J105" s="113"/>
      <c r="K105" s="215"/>
      <c r="L105" s="84"/>
      <c r="M105" s="84"/>
      <c r="N105" s="113"/>
      <c r="O105" s="113"/>
      <c r="P105" s="113"/>
    </row>
    <row r="106" spans="9:17">
      <c r="I106" s="215"/>
      <c r="J106" s="113"/>
      <c r="K106" s="215"/>
      <c r="L106" s="84"/>
      <c r="M106" s="84"/>
      <c r="N106" s="113"/>
      <c r="O106" s="113"/>
      <c r="P106" s="113"/>
    </row>
    <row r="107" spans="9:17">
      <c r="I107" s="215"/>
      <c r="J107" s="113"/>
      <c r="K107" s="215"/>
      <c r="L107" s="84"/>
      <c r="M107" s="84"/>
      <c r="N107" s="113"/>
      <c r="O107" s="113"/>
      <c r="P107" s="113"/>
    </row>
    <row r="108" spans="9:17">
      <c r="I108" s="215"/>
      <c r="J108" s="113"/>
      <c r="K108" s="215"/>
      <c r="L108" s="84"/>
      <c r="M108" s="84"/>
      <c r="N108" s="113"/>
      <c r="O108" s="113"/>
      <c r="P108" s="113"/>
    </row>
    <row r="109" spans="9:17">
      <c r="I109" s="215"/>
      <c r="J109" s="113"/>
      <c r="K109" s="215"/>
      <c r="L109" s="84"/>
      <c r="M109" s="84"/>
      <c r="N109" s="113"/>
      <c r="O109" s="113"/>
      <c r="P109" s="113"/>
    </row>
    <row r="110" spans="9:17">
      <c r="I110" s="215"/>
      <c r="J110" s="113"/>
      <c r="K110" s="215"/>
      <c r="L110" s="84"/>
      <c r="M110" s="84"/>
      <c r="N110" s="113"/>
      <c r="O110" s="113"/>
      <c r="P110" s="113"/>
    </row>
    <row r="111" spans="9:17">
      <c r="I111" s="215"/>
      <c r="J111" s="113">
        <f>L111-L97</f>
        <v>-709244639</v>
      </c>
      <c r="K111" s="215"/>
      <c r="L111" s="84"/>
      <c r="M111" s="84"/>
      <c r="N111" s="113">
        <f t="shared" si="19"/>
        <v>0</v>
      </c>
      <c r="O111" s="113">
        <f>M111-M97</f>
        <v>-318439707</v>
      </c>
      <c r="P111" s="113">
        <f>N111-N97</f>
        <v>-1027684346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9" t="s">
        <v>1089</v>
      </c>
      <c r="R21" s="249"/>
      <c r="S21" s="249"/>
      <c r="T21" s="249"/>
      <c r="U21" s="96"/>
      <c r="V21" s="96"/>
      <c r="W21" s="96"/>
      <c r="X21" s="96"/>
      <c r="Y21" s="96"/>
      <c r="Z21" s="96"/>
    </row>
    <row r="22" spans="5:35">
      <c r="O22" s="99"/>
      <c r="P22" s="99"/>
      <c r="Q22" s="249"/>
      <c r="R22" s="249"/>
      <c r="S22" s="249"/>
      <c r="T22" s="249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0" t="s">
        <v>1090</v>
      </c>
      <c r="R23" s="251" t="s">
        <v>1091</v>
      </c>
      <c r="S23" s="250" t="s">
        <v>1092</v>
      </c>
      <c r="T23" s="252" t="s">
        <v>1093</v>
      </c>
      <c r="AD23" t="s">
        <v>25</v>
      </c>
    </row>
    <row r="24" spans="5:35">
      <c r="O24" s="99"/>
      <c r="P24" s="99"/>
      <c r="Q24" s="250"/>
      <c r="R24" s="251"/>
      <c r="S24" s="250"/>
      <c r="T24" s="252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2" sqref="D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46500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2019-04-15T10:23:46Z</dcterms:modified>
</cp:coreProperties>
</file>