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مرداد97" sheetId="45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لیست خرید و فروش" sheetId="32" r:id="rId36"/>
    <sheet name="اوراق بدون ریسک" sheetId="33" r:id="rId37"/>
    <sheet name="نکات" sheetId="35" r:id="rId38"/>
    <sheet name="سکه" sheetId="36" r:id="rId39"/>
    <sheet name="apply" sheetId="37" r:id="rId40"/>
    <sheet name="بیمه" sheetId="39" r:id="rId41"/>
    <sheet name="آرشیو قیمت ارجینال" sheetId="40" r:id="rId42"/>
    <sheet name="تحلیل1" sheetId="41" r:id="rId43"/>
    <sheet name="Sheet1" sheetId="44" r:id="rId44"/>
  </sheets>
  <calcPr calcId="145621"/>
</workbook>
</file>

<file path=xl/calcChain.xml><?xml version="1.0" encoding="utf-8"?>
<calcChain xmlns="http://schemas.openxmlformats.org/spreadsheetml/2006/main">
  <c r="N19" i="18" l="1"/>
  <c r="S32" i="18"/>
  <c r="S31" i="18"/>
  <c r="S29" i="18"/>
  <c r="N34" i="18" l="1"/>
  <c r="Q79" i="18" l="1"/>
  <c r="P77" i="18"/>
  <c r="P81" i="18"/>
  <c r="S72" i="18"/>
  <c r="R69" i="18"/>
  <c r="S30" i="18" l="1"/>
  <c r="U28" i="18" l="1"/>
  <c r="AC15" i="33" l="1"/>
  <c r="N28" i="18"/>
  <c r="Q35" i="18" s="1"/>
  <c r="K178" i="20" l="1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G205" i="20"/>
  <c r="G204" i="20" s="1"/>
  <c r="G203" i="20" s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K174" i="20" s="1"/>
  <c r="G206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173" i="20"/>
  <c r="I177" i="20" l="1"/>
  <c r="K177" i="20"/>
  <c r="J177" i="20"/>
  <c r="K176" i="20"/>
  <c r="I176" i="20"/>
  <c r="J176" i="20"/>
  <c r="J175" i="20"/>
  <c r="K175" i="20"/>
  <c r="I174" i="20"/>
  <c r="J174" i="20"/>
  <c r="I175" i="20"/>
  <c r="N52" i="18"/>
  <c r="B196" i="13" l="1"/>
  <c r="F105" i="13" l="1"/>
  <c r="B105" i="13"/>
  <c r="C2" i="45" l="1"/>
  <c r="C24" i="45" s="1"/>
  <c r="Q48" i="18" s="1"/>
  <c r="B2" i="45"/>
  <c r="G2" i="45" s="1"/>
  <c r="D172" i="20"/>
  <c r="D74" i="45"/>
  <c r="L19" i="18" s="1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H2" i="45" l="1"/>
  <c r="H25" i="45"/>
  <c r="G25" i="45"/>
  <c r="H30" i="45" s="1"/>
  <c r="B24" i="45"/>
  <c r="D2" i="45"/>
  <c r="D24" i="45" s="1"/>
  <c r="S12" i="44"/>
  <c r="R12" i="44"/>
  <c r="Q12" i="44"/>
  <c r="I2" i="45" l="1"/>
  <c r="I25" i="45" s="1"/>
  <c r="I30" i="45" s="1"/>
  <c r="H3" i="44"/>
  <c r="H4" i="44" l="1"/>
  <c r="D6" i="44" s="1"/>
  <c r="C9" i="44" s="1"/>
  <c r="D64" i="43"/>
  <c r="B263" i="15" l="1"/>
  <c r="E253" i="15"/>
  <c r="E252" i="15"/>
  <c r="E251" i="15" l="1"/>
  <c r="E250" i="15"/>
  <c r="D171" i="20"/>
  <c r="Q62" i="18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2" i="14"/>
  <c r="G6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E33" i="14"/>
  <c r="E32" i="14" s="1"/>
  <c r="E31" i="14" s="1"/>
  <c r="E30" i="14" s="1"/>
  <c r="E29" i="14" s="1"/>
  <c r="E28" i="14" s="1"/>
  <c r="E27" i="14" s="1"/>
  <c r="E26" i="14" s="1"/>
  <c r="E25" i="14" s="1"/>
  <c r="E24" i="14" s="1"/>
  <c r="E23" i="14" s="1"/>
  <c r="E22" i="14" s="1"/>
  <c r="E21" i="14" s="1"/>
  <c r="E20" i="14" s="1"/>
  <c r="E249" i="15"/>
  <c r="D170" i="20"/>
  <c r="E248" i="15" l="1"/>
  <c r="E19" i="14" l="1"/>
  <c r="E18" i="14" s="1"/>
  <c r="E247" i="15"/>
  <c r="E246" i="15"/>
  <c r="E245" i="15" l="1"/>
  <c r="N18" i="33" l="1"/>
  <c r="G18" i="33"/>
  <c r="H18" i="33"/>
  <c r="K18" i="33"/>
  <c r="L18" i="33"/>
  <c r="E244" i="15"/>
  <c r="C18" i="33" l="1"/>
  <c r="B18" i="33"/>
  <c r="E18" i="33"/>
  <c r="I18" i="33"/>
  <c r="D18" i="33"/>
  <c r="J18" i="33"/>
  <c r="F18" i="33"/>
  <c r="B112" i="36" l="1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7" i="33"/>
  <c r="N9" i="33"/>
  <c r="C17" i="33" l="1"/>
  <c r="B17" i="33"/>
  <c r="U17" i="33" s="1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7" i="33"/>
  <c r="L17" i="33"/>
  <c r="D17" i="33"/>
  <c r="I17" i="33"/>
  <c r="R17" i="33"/>
  <c r="E17" i="33"/>
  <c r="G17" i="33"/>
  <c r="J17" i="33"/>
  <c r="F17" i="33"/>
  <c r="K17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H25" i="43" l="1"/>
  <c r="G2" i="43"/>
  <c r="G25" i="43" s="1"/>
  <c r="G30" i="43" s="1"/>
  <c r="H30" i="43" s="1"/>
  <c r="I2" i="43" l="1"/>
  <c r="I25" i="43" s="1"/>
  <c r="I30" i="43" s="1"/>
  <c r="D24" i="43"/>
  <c r="E243" i="15" l="1"/>
  <c r="E242" i="15" l="1"/>
  <c r="J50" i="33" l="1"/>
  <c r="J48" i="33"/>
  <c r="J47" i="33"/>
  <c r="L50" i="33" s="1"/>
  <c r="E241" i="15" l="1"/>
  <c r="L24" i="18" l="1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l="1"/>
  <c r="F253" i="15"/>
  <c r="D251" i="15" l="1"/>
  <c r="F252" i="15"/>
  <c r="D250" i="15" l="1"/>
  <c r="F251" i="15"/>
  <c r="B42" i="14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49" i="15" l="1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85" i="13" l="1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182" i="13" l="1"/>
  <c r="E180" i="13"/>
  <c r="G181" i="13"/>
  <c r="D245" i="15"/>
  <c r="F246" i="15"/>
  <c r="F261" i="15"/>
  <c r="F140" i="13"/>
  <c r="F141" i="13"/>
  <c r="F142" i="13"/>
  <c r="F143" i="13"/>
  <c r="F144" i="13"/>
  <c r="F145" i="13"/>
  <c r="E179" i="13" l="1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N10" i="18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N2" i="33"/>
  <c r="H2" i="33" s="1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0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7" i="33"/>
  <c r="B27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B2" i="33"/>
  <c r="E132" i="13" l="1"/>
  <c r="G133" i="13"/>
  <c r="K2" i="33"/>
  <c r="C2" i="33"/>
  <c r="J2" i="33"/>
  <c r="I2" i="33"/>
  <c r="L2" i="33"/>
  <c r="G2" i="33"/>
  <c r="E2" i="33"/>
  <c r="F2" i="33"/>
  <c r="D2" i="33"/>
  <c r="U2" i="33"/>
  <c r="K27" i="33"/>
  <c r="C27" i="33"/>
  <c r="H27" i="33"/>
  <c r="E27" i="33"/>
  <c r="J27" i="33"/>
  <c r="I27" i="33"/>
  <c r="F27" i="33"/>
  <c r="D27" i="33"/>
  <c r="L27" i="33"/>
  <c r="G27" i="33"/>
  <c r="U27" i="33"/>
  <c r="I40" i="32"/>
  <c r="P31" i="33"/>
  <c r="P28" i="33"/>
  <c r="P26" i="33"/>
  <c r="P19" i="33"/>
  <c r="P29" i="33"/>
  <c r="P21" i="33"/>
  <c r="P22" i="33"/>
  <c r="P23" i="33"/>
  <c r="P24" i="33"/>
  <c r="P25" i="33"/>
  <c r="P20" i="33"/>
  <c r="E131" i="13" l="1"/>
  <c r="G132" i="13"/>
  <c r="AF2" i="33"/>
  <c r="Y2" i="33" s="1"/>
  <c r="N31" i="33"/>
  <c r="N30" i="33"/>
  <c r="N28" i="33"/>
  <c r="N16" i="33"/>
  <c r="G16" i="33" s="1"/>
  <c r="N15" i="33"/>
  <c r="N14" i="33"/>
  <c r="N13" i="33"/>
  <c r="N11" i="33"/>
  <c r="N10" i="33"/>
  <c r="N7" i="33"/>
  <c r="N5" i="33"/>
  <c r="N26" i="33"/>
  <c r="D26" i="33" s="1"/>
  <c r="N29" i="33"/>
  <c r="N12" i="33"/>
  <c r="N8" i="33"/>
  <c r="N6" i="33"/>
  <c r="N4" i="33"/>
  <c r="N3" i="33"/>
  <c r="N25" i="33"/>
  <c r="N24" i="33"/>
  <c r="N23" i="33"/>
  <c r="B23" i="33" s="1"/>
  <c r="N22" i="33"/>
  <c r="B22" i="33" s="1"/>
  <c r="N21" i="33"/>
  <c r="N20" i="33"/>
  <c r="N19" i="33"/>
  <c r="E130" i="13" l="1"/>
  <c r="G131" i="13"/>
  <c r="C12" i="33"/>
  <c r="B12" i="33"/>
  <c r="U12" i="33" s="1"/>
  <c r="B20" i="33"/>
  <c r="U20" i="33" s="1"/>
  <c r="D20" i="33"/>
  <c r="J22" i="33"/>
  <c r="G22" i="33"/>
  <c r="L22" i="33"/>
  <c r="D22" i="33"/>
  <c r="I22" i="33"/>
  <c r="H22" i="33"/>
  <c r="E22" i="33"/>
  <c r="C22" i="33"/>
  <c r="K22" i="33"/>
  <c r="F22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3" i="33"/>
  <c r="L23" i="33"/>
  <c r="D23" i="33"/>
  <c r="I23" i="33"/>
  <c r="F23" i="33"/>
  <c r="K23" i="33"/>
  <c r="J23" i="33"/>
  <c r="C23" i="33"/>
  <c r="H23" i="33"/>
  <c r="E23" i="33"/>
  <c r="U23" i="33"/>
  <c r="R29" i="33"/>
  <c r="E29" i="33"/>
  <c r="L29" i="33"/>
  <c r="J29" i="33"/>
  <c r="G29" i="33"/>
  <c r="D29" i="33"/>
  <c r="H29" i="33"/>
  <c r="F29" i="33"/>
  <c r="C29" i="33"/>
  <c r="I29" i="33"/>
  <c r="K29" i="33"/>
  <c r="B29" i="33"/>
  <c r="U29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4" i="33"/>
  <c r="D24" i="33"/>
  <c r="K24" i="33"/>
  <c r="I24" i="33"/>
  <c r="F24" i="33"/>
  <c r="C24" i="33"/>
  <c r="G24" i="33"/>
  <c r="E24" i="33"/>
  <c r="H24" i="33"/>
  <c r="J24" i="33"/>
  <c r="B24" i="33"/>
  <c r="U24" i="33" s="1"/>
  <c r="F26" i="33"/>
  <c r="E26" i="33"/>
  <c r="J26" i="33"/>
  <c r="K26" i="33"/>
  <c r="C26" i="33"/>
  <c r="H26" i="33"/>
  <c r="L26" i="33"/>
  <c r="I26" i="33"/>
  <c r="G26" i="33"/>
  <c r="B26" i="33"/>
  <c r="U26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5" i="33"/>
  <c r="C25" i="33"/>
  <c r="H25" i="33"/>
  <c r="F25" i="33"/>
  <c r="K25" i="33"/>
  <c r="D25" i="33"/>
  <c r="L25" i="33"/>
  <c r="J25" i="33"/>
  <c r="G25" i="33"/>
  <c r="E25" i="33"/>
  <c r="B25" i="33"/>
  <c r="U25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8" i="33"/>
  <c r="E28" i="33"/>
  <c r="J28" i="33"/>
  <c r="G28" i="33"/>
  <c r="L28" i="33"/>
  <c r="K28" i="33"/>
  <c r="D28" i="33"/>
  <c r="I28" i="33"/>
  <c r="F28" i="33"/>
  <c r="C28" i="33"/>
  <c r="B28" i="33"/>
  <c r="U28" i="33" s="1"/>
  <c r="K19" i="33"/>
  <c r="C19" i="33"/>
  <c r="E19" i="33"/>
  <c r="J19" i="33"/>
  <c r="H19" i="33"/>
  <c r="F19" i="33"/>
  <c r="D19" i="33"/>
  <c r="G19" i="33"/>
  <c r="L19" i="33"/>
  <c r="I19" i="33"/>
  <c r="B19" i="33"/>
  <c r="U19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30" i="33"/>
  <c r="D30" i="33"/>
  <c r="I30" i="33"/>
  <c r="G30" i="33"/>
  <c r="L30" i="33"/>
  <c r="E30" i="33"/>
  <c r="K30" i="33"/>
  <c r="H30" i="33"/>
  <c r="F30" i="33"/>
  <c r="C30" i="33"/>
  <c r="B30" i="33"/>
  <c r="U30" i="33" s="1"/>
  <c r="H20" i="33"/>
  <c r="G20" i="33"/>
  <c r="L20" i="33"/>
  <c r="E20" i="33"/>
  <c r="J20" i="33"/>
  <c r="C20" i="33"/>
  <c r="I20" i="33"/>
  <c r="K20" i="33"/>
  <c r="F20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1" i="33"/>
  <c r="F31" i="33"/>
  <c r="K31" i="33"/>
  <c r="L31" i="33"/>
  <c r="D31" i="33"/>
  <c r="I31" i="33"/>
  <c r="J31" i="33"/>
  <c r="C31" i="33"/>
  <c r="H31" i="33"/>
  <c r="E31" i="33"/>
  <c r="B31" i="33"/>
  <c r="U31" i="33" s="1"/>
  <c r="E21" i="33"/>
  <c r="D21" i="33"/>
  <c r="J21" i="33"/>
  <c r="G21" i="33"/>
  <c r="L21" i="33"/>
  <c r="I21" i="33"/>
  <c r="H21" i="33"/>
  <c r="K21" i="33"/>
  <c r="F21" i="33"/>
  <c r="C21" i="33"/>
  <c r="B21" i="33"/>
  <c r="U21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6" i="33"/>
  <c r="R15" i="33"/>
  <c r="R19" i="33"/>
  <c r="R2" i="33"/>
  <c r="R5" i="33"/>
  <c r="R16" i="33"/>
  <c r="R3" i="33"/>
  <c r="R4" i="33"/>
  <c r="R27" i="33"/>
  <c r="R28" i="33"/>
  <c r="R9" i="33"/>
  <c r="R31" i="33"/>
  <c r="R24" i="33"/>
  <c r="R13" i="33"/>
  <c r="R20" i="33"/>
  <c r="R7" i="33"/>
  <c r="R21" i="33"/>
  <c r="R30" i="33"/>
  <c r="U22" i="33"/>
  <c r="R22" i="33"/>
  <c r="R6" i="33"/>
  <c r="R10" i="33"/>
  <c r="R23" i="33"/>
  <c r="R8" i="33"/>
  <c r="R11" i="33"/>
  <c r="R12" i="33"/>
  <c r="R25" i="33"/>
  <c r="R14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20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07" i="20" l="1"/>
  <c r="I119" i="20"/>
  <c r="K119" i="20"/>
  <c r="J116" i="20"/>
  <c r="E49" i="13"/>
  <c r="G50" i="13"/>
  <c r="I126" i="20"/>
  <c r="N17" i="18" l="1"/>
  <c r="D21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N37" i="18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F19" i="18" s="1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G19" i="18"/>
  <c r="G88" i="16"/>
  <c r="G17" i="13"/>
  <c r="E16" i="13"/>
  <c r="J80" i="20"/>
  <c r="K80" i="20"/>
  <c r="I80" i="20"/>
  <c r="F91" i="15"/>
  <c r="D2" i="2"/>
  <c r="D21" i="4"/>
  <c r="C37" i="18"/>
  <c r="G2" i="14"/>
  <c r="G42" i="14" s="1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45" i="14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07" i="20" s="1"/>
  <c r="J2" i="20"/>
  <c r="J207" i="20" s="1"/>
  <c r="I2" i="20"/>
  <c r="I207" i="20" s="1"/>
  <c r="F13" i="15"/>
  <c r="I210" i="20" l="1"/>
  <c r="J210" i="20"/>
  <c r="K210" i="20"/>
  <c r="F12" i="15"/>
  <c r="J214" i="20" l="1"/>
  <c r="K21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<sst xmlns="http://schemas.openxmlformats.org/spreadsheetml/2006/main" count="8591" uniqueCount="4113">
  <si>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</si>
  <si>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</si>
  <si>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</si>
  <si>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</si>
  <si>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</si>
  <si>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</si>
  <si>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</si>
  <si>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</si>
  <si>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</si>
  <si>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</si>
  <si>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</si>
  <si>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</si>
  <si>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</si>
  <si>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</si>
  <si>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</si>
  <si>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</si>
  <si>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</si>
  <si>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</si>
  <si>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</si>
  <si>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</si>
  <si>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</si>
  <si>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</si>
  <si>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</si>
  <si>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</si>
  <si>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</si>
  <si>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</si>
  <si>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</si>
  <si>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</si>
  <si>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</si>
  <si>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</si>
  <si>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</si>
  <si>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</si>
  <si>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</si>
  <si>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</si>
  <si>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</si>
  <si>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</si>
  <si>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</si>
  <si>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</si>
  <si>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</si>
  <si>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</si>
  <si>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</si>
  <si>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</si>
  <si>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</si>
  <si>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</si>
  <si>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</si>
  <si>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</si>
  <si>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</si>
  <si>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</si>
  <si>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</si>
  <si>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</si>
  <si>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</si>
  <si>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</si>
  <si>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</si>
  <si>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</si>
  <si>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</si>
  <si>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</si>
  <si>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</si>
  <si>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</si>
  <si>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</si>
  <si>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</si>
  <si>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</si>
  <si>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</si>
  <si>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</si>
  <si>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</si>
  <si>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</si>
  <si>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</si>
  <si>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</si>
  <si>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</si>
  <si>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</si>
  <si>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</si>
  <si>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</si>
  <si>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</si>
  <si>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</si>
  <si>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</si>
  <si>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</si>
  <si>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</si>
  <si>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</si>
  <si>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</si>
  <si>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</si>
  <si>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</si>
  <si>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</si>
  <si>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</si>
  <si>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</si>
  <si>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</si>
  <si>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</si>
  <si>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</si>
  <si>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</si>
  <si>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</si>
  <si>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</si>
  <si>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</si>
  <si>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</si>
  <si>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</si>
  <si>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</si>
  <si>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</si>
  <si>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</si>
  <si>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</si>
  <si>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</si>
  <si>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</si>
  <si>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</si>
  <si>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</si>
  <si>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</si>
  <si>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</si>
  <si>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</si>
  <si>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</si>
  <si>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</si>
  <si>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</si>
  <si>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</si>
  <si>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</si>
  <si>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</si>
  <si>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</si>
  <si>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</si>
  <si>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</si>
  <si>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</si>
  <si>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</si>
  <si>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</si>
  <si>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</si>
  <si>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</si>
  <si>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</si>
  <si>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</si>
  <si>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</si>
  <si>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</si>
  <si>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</si>
  <si>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</si>
  <si>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</si>
  <si>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</si>
  <si>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</si>
  <si>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</si>
  <si>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</si>
  <si>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</si>
  <si>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</si>
  <si>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</si>
  <si>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</si>
  <si>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</si>
  <si>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</si>
  <si>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</si>
  <si>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</si>
  <si>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</si>
  <si>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</si>
  <si>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</si>
  <si>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</si>
  <si>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</si>
  <si>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</si>
  <si>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</si>
  <si>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</si>
  <si>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</si>
  <si>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</si>
  <si>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</si>
  <si>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</si>
  <si>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</si>
  <si>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</si>
  <si>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</si>
  <si>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</si>
  <si>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</si>
  <si>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</si>
  <si>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</si>
  <si>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</si>
  <si>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</si>
  <si>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</si>
  <si>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</si>
  <si>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</si>
  <si>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</si>
  <si>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</si>
  <si>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</si>
  <si>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</si>
  <si>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</si>
  <si>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</si>
  <si>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</si>
  <si>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</si>
  <si>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</si>
  <si>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</si>
  <si>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</si>
  <si>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</si>
  <si>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</si>
  <si>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</si>
  <si>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</si>
  <si>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</si>
  <si>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</si>
  <si>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</si>
  <si>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</si>
  <si>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</si>
  <si>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</si>
  <si>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</si>
  <si>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</si>
  <si>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</si>
  <si>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</si>
  <si>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</si>
  <si>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</si>
  <si>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</si>
  <si>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</si>
  <si>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</si>
  <si>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</si>
  <si>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</si>
  <si>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</si>
  <si>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</si>
  <si>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</si>
  <si>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</si>
  <si>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</si>
  <si>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</si>
  <si>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</si>
  <si>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</si>
  <si>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</si>
  <si>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</si>
  <si>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</si>
  <si>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</si>
  <si>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</si>
  <si>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</si>
  <si>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</si>
  <si>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</si>
  <si>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</si>
  <si>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</si>
  <si>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</si>
  <si>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</si>
  <si>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</si>
  <si>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</si>
  <si>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</si>
  <si>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</si>
  <si>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</si>
  <si>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</si>
  <si>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</si>
  <si>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</si>
  <si>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</si>
  <si>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</si>
  <si>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</si>
  <si>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</si>
  <si>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</si>
  <si>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</si>
  <si>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</si>
  <si>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</si>
  <si>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</si>
  <si>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</si>
  <si>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</si>
  <si>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</si>
  <si>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</si>
  <si>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</si>
  <si>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</si>
  <si>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</si>
  <si>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</si>
  <si>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</si>
  <si>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</si>
  <si>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</si>
  <si>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</si>
  <si>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</si>
  <si>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</si>
  <si>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</si>
  <si>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</si>
  <si>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</si>
  <si>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</si>
  <si>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</si>
  <si>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</si>
  <si>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</si>
  <si>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</si>
  <si>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</si>
  <si>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</si>
  <si>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</si>
  <si>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</si>
  <si>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</si>
  <si>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</si>
  <si>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</si>
  <si>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</si>
  <si>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</si>
  <si>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</si>
  <si>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</si>
  <si>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</si>
  <si>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</si>
  <si>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</si>
  <si>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</si>
  <si>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</si>
  <si>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</si>
  <si>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</si>
  <si>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</si>
  <si>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</si>
  <si>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</si>
  <si>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</si>
  <si>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</si>
  <si>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</si>
  <si>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</si>
  <si>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</si>
  <si>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</si>
  <si>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</si>
  <si>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</si>
  <si>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</si>
  <si>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</si>
  <si>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</si>
  <si>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</si>
  <si>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</si>
  <si>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</si>
  <si>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</si>
  <si>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</si>
  <si>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</si>
  <si>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</si>
  <si>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</si>
  <si>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</si>
  <si>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</si>
  <si>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</si>
  <si>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</si>
  <si>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</si>
  <si>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</si>
  <si>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</si>
  <si>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</si>
  <si>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</si>
  <si>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</si>
  <si>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</si>
  <si>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</si>
  <si>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</si>
  <si>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</si>
  <si>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</si>
  <si>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</si>
  <si>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</si>
  <si>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</si>
  <si>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</si>
  <si>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</si>
  <si>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</si>
  <si>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</si>
  <si>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</si>
  <si>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</si>
  <si>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</si>
  <si>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</si>
  <si>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</si>
  <si>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</si>
  <si>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</si>
  <si>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</si>
  <si>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</si>
  <si>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</si>
  <si>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</si>
  <si>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</si>
  <si>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</si>
  <si>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</si>
  <si>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</si>
  <si>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</si>
  <si>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</si>
  <si>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</si>
  <si>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</si>
  <si>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</si>
  <si>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</si>
  <si>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</si>
  <si>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</si>
  <si>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</si>
  <si>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</si>
  <si>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</si>
  <si>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</si>
  <si>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</si>
  <si>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</si>
  <si>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</si>
  <si>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</si>
  <si>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</si>
  <si>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</si>
  <si>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</si>
  <si>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</si>
  <si>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</si>
  <si>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</si>
  <si>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</si>
  <si>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</si>
  <si>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</si>
  <si>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</si>
  <si>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</si>
  <si>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</si>
  <si>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</si>
  <si>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</si>
  <si>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</si>
  <si>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</si>
  <si>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</si>
  <si>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</si>
  <si>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</si>
  <si>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</si>
  <si>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</si>
  <si>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</si>
  <si>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</si>
  <si>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</si>
  <si>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</si>
  <si>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</si>
  <si>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</si>
  <si>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</si>
  <si>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</si>
  <si>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</si>
  <si>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</si>
  <si>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</si>
  <si>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</si>
  <si>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</si>
  <si>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</si>
  <si>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</si>
  <si>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</si>
  <si>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</si>
  <si>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</si>
  <si>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</si>
  <si>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</si>
  <si>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</si>
  <si>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</si>
  <si>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</si>
  <si>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</si>
  <si>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</si>
  <si>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</si>
  <si>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</si>
  <si>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</si>
  <si>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</si>
  <si>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</si>
  <si>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</si>
  <si>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</si>
  <si>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</si>
  <si>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</si>
  <si>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</si>
  <si>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</si>
  <si>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</si>
  <si>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</si>
  <si>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</si>
  <si>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</si>
  <si>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</si>
  <si>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</si>
  <si>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</si>
  <si>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</si>
  <si>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</si>
  <si>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</si>
  <si>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</si>
  <si>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</si>
  <si>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</si>
  <si>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</si>
  <si>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</si>
  <si>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</si>
  <si>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</si>
  <si>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</si>
  <si>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</si>
  <si>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</si>
  <si>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</si>
  <si>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</si>
  <si>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</si>
  <si>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</si>
  <si>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</si>
  <si>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</si>
  <si>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</si>
  <si>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</si>
  <si>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</si>
  <si>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</si>
  <si>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</si>
  <si>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</si>
  <si>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</si>
  <si>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</si>
  <si>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</si>
  <si>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</si>
  <si>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</si>
  <si>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</si>
  <si>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</si>
  <si>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</si>
  <si>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</si>
  <si>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</si>
  <si>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</si>
  <si>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</si>
  <si>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</si>
  <si>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</si>
  <si>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</si>
  <si>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</si>
  <si>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</si>
  <si>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</si>
  <si>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</si>
  <si>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</si>
  <si>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</si>
  <si>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</si>
  <si>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</si>
  <si>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</si>
  <si>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</si>
  <si>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</si>
  <si>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</si>
  <si>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</si>
  <si>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</si>
  <si>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</si>
  <si>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</si>
  <si>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</si>
  <si>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</si>
  <si>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</si>
  <si>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</si>
  <si>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</si>
  <si>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</si>
  <si>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</si>
  <si>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</si>
  <si>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</si>
  <si>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</si>
  <si>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</si>
  <si>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</si>
  <si>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</si>
  <si>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</si>
  <si>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</si>
  <si>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</si>
  <si>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</si>
  <si>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</si>
  <si>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</si>
  <si>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</si>
  <si>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</si>
  <si>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</si>
  <si>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</si>
  <si>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</si>
  <si>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</si>
  <si>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</si>
  <si>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</si>
  <si>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</si>
  <si>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</si>
  <si>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</si>
  <si>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</si>
  <si>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</si>
  <si>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</si>
  <si>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</si>
  <si>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</si>
  <si>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</si>
  <si>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</si>
  <si>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</si>
  <si>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</si>
  <si>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</si>
  <si>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</si>
  <si>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</si>
  <si>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</si>
  <si>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</si>
  <si>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</si>
  <si>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</si>
  <si>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</si>
  <si>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</si>
  <si>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</si>
  <si>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</si>
  <si>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</si>
  <si>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</si>
  <si>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</si>
  <si>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</si>
  <si>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</si>
  <si>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</si>
  <si>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</si>
  <si>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</si>
  <si>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</si>
  <si>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</si>
  <si>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</si>
  <si>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</si>
  <si>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</si>
  <si>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</si>
  <si>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</si>
  <si>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</si>
  <si>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</si>
  <si>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</si>
  <si>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</si>
  <si>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</si>
  <si>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</si>
  <si>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</si>
  <si>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</si>
  <si>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</si>
  <si>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</si>
  <si>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</si>
  <si>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</si>
  <si>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</si>
  <si>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</si>
  <si>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</si>
  <si>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</si>
  <si>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</si>
  <si>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</si>
  <si>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</si>
  <si>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</si>
  <si>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</si>
  <si>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</si>
  <si>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</si>
  <si>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</si>
  <si>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</si>
  <si>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</si>
  <si>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</si>
  <si>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</si>
  <si>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</si>
  <si>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</si>
  <si>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</si>
  <si>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</si>
  <si>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</si>
  <si>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</si>
  <si>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</si>
  <si>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</si>
  <si>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</si>
  <si>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</si>
  <si>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</si>
  <si>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</si>
  <si>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</si>
  <si>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</si>
  <si>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</si>
  <si>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</si>
  <si>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</si>
  <si>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</si>
  <si>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</si>
  <si>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</si>
  <si>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</si>
  <si>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</si>
  <si>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</si>
  <si>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</si>
  <si>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</si>
  <si>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</si>
  <si>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</si>
  <si>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</si>
  <si>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</si>
  <si>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</si>
  <si>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</si>
  <si>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</si>
  <si>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</si>
  <si>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</si>
  <si>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</si>
  <si>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</si>
  <si>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</si>
  <si>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</si>
  <si>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</si>
  <si>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</si>
  <si>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</si>
  <si>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</si>
  <si>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</si>
  <si>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</si>
  <si>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</si>
  <si>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</si>
  <si>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</si>
  <si>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</si>
  <si>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</si>
  <si>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</si>
  <si>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</si>
  <si>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</si>
  <si>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</si>
  <si>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</si>
  <si>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</si>
  <si>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</si>
  <si>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</si>
  <si>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</si>
  <si>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</si>
  <si>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</si>
  <si>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</si>
  <si>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</si>
  <si>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</si>
  <si>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</si>
  <si>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</si>
  <si>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</si>
  <si>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</si>
  <si>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</si>
  <si>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</si>
  <si>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</si>
  <si>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</si>
  <si>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</si>
  <si>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</si>
  <si>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</si>
  <si>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</si>
  <si>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</si>
  <si>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</si>
  <si>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</si>
  <si>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</si>
  <si>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</si>
  <si>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</si>
  <si>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</si>
  <si>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</si>
  <si>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</si>
  <si>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</si>
  <si>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</si>
  <si>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</si>
  <si>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</si>
  <si>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</si>
  <si>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</si>
  <si>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</si>
  <si>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</si>
  <si>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</si>
  <si>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</si>
  <si>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</si>
  <si>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</si>
  <si>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</si>
  <si>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</si>
  <si>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</si>
  <si>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</si>
  <si>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</si>
  <si>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</si>
  <si>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</si>
  <si>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</si>
  <si>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</si>
  <si>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</si>
  <si>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</si>
  <si>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</si>
  <si>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</si>
  <si>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</si>
  <si>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</si>
  <si>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</si>
  <si>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</si>
  <si>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</si>
  <si>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</si>
  <si>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</si>
  <si>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</si>
  <si>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</si>
  <si>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</si>
  <si>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</si>
  <si>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</si>
  <si>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</si>
  <si>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</si>
  <si>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</si>
  <si>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</si>
  <si>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</si>
  <si>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</si>
  <si>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</si>
  <si>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</si>
  <si>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</si>
  <si>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</si>
  <si>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</si>
  <si>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</si>
  <si>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</si>
  <si>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</si>
  <si>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</si>
  <si>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</si>
  <si>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</si>
  <si>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</si>
  <si>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</si>
  <si>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</si>
  <si>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</si>
  <si>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</si>
  <si>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</si>
  <si>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</si>
  <si>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</si>
  <si>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</si>
  <si>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</si>
  <si>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</si>
  <si>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</si>
  <si>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</si>
  <si>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</si>
  <si>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</si>
  <si>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</si>
  <si>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</si>
  <si>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</si>
  <si>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</si>
  <si>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</si>
  <si>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</si>
  <si>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</si>
  <si>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</si>
  <si>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</si>
  <si>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</si>
  <si>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</si>
  <si>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</si>
  <si>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</si>
  <si>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</si>
  <si>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</si>
  <si>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</si>
  <si>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</si>
  <si>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</si>
  <si>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</si>
  <si>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</si>
  <si>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</si>
  <si>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</si>
  <si>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</si>
  <si>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</si>
  <si>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</si>
  <si>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</si>
  <si>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</si>
  <si>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</si>
  <si>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</si>
  <si>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</si>
  <si>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</si>
  <si>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</si>
  <si>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</si>
  <si>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</si>
  <si>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</si>
  <si>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</si>
  <si>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</si>
  <si>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</si>
  <si>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</si>
  <si>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</si>
  <si>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</si>
  <si>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</si>
  <si>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</si>
  <si>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</si>
  <si>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</si>
  <si>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</si>
  <si>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</si>
  <si>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</si>
  <si>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</si>
  <si>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</si>
  <si>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</si>
  <si>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</si>
  <si>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</si>
  <si>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</si>
  <si>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</si>
  <si>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</si>
  <si>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</si>
  <si>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</si>
  <si>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</si>
  <si>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</si>
  <si>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</si>
  <si>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</si>
  <si>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</si>
  <si>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</si>
  <si>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</si>
  <si>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</si>
  <si>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</si>
  <si>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</si>
  <si>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</si>
  <si>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</si>
  <si>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</si>
  <si>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</si>
  <si>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</si>
  <si>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</si>
  <si>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</si>
  <si>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</si>
  <si>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</si>
  <si>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</si>
  <si>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</si>
  <si>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</si>
  <si>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</si>
  <si>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</si>
  <si>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</si>
  <si>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</si>
  <si>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</si>
  <si>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</si>
  <si>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</si>
  <si>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</si>
  <si>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</si>
  <si>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</si>
  <si>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</si>
  <si>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</si>
  <si>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</si>
  <si>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</si>
  <si>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</si>
  <si>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</si>
  <si>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</si>
  <si>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</si>
  <si>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</si>
  <si>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</si>
  <si>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</si>
  <si>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</si>
  <si>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</si>
  <si>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</si>
  <si>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</si>
  <si>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</si>
  <si>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</si>
  <si>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</si>
  <si>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</si>
  <si>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</si>
  <si>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</si>
  <si>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</si>
  <si>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</si>
  <si>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</si>
  <si>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</si>
  <si>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</si>
  <si>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</si>
  <si>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</si>
  <si>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</si>
  <si>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</si>
  <si>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</si>
  <si>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</si>
  <si>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</si>
  <si>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</si>
  <si>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</si>
  <si>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</si>
  <si>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</si>
  <si>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</si>
  <si>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</si>
  <si>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</si>
  <si>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</si>
  <si>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</si>
  <si>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</si>
  <si>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</si>
  <si>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</si>
  <si>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</si>
  <si>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</si>
  <si>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</si>
  <si>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</si>
  <si>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</si>
  <si>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</si>
  <si>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</si>
  <si>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</si>
  <si>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</si>
  <si>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</si>
  <si>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</si>
  <si>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</si>
  <si>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</si>
  <si>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</si>
  <si>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</si>
  <si>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</si>
  <si>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</si>
  <si>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</si>
  <si>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</si>
  <si>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</si>
  <si>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</si>
  <si>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</si>
  <si>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</si>
  <si>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</si>
  <si>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</si>
  <si>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</si>
  <si>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</si>
  <si>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</si>
  <si>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</si>
  <si>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</si>
  <si>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</si>
  <si>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</si>
  <si>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</si>
  <si>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</si>
  <si>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</si>
  <si>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</si>
  <si>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</si>
  <si>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</si>
  <si>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</si>
  <si>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</si>
  <si>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</si>
  <si>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</si>
  <si>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</si>
  <si>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</si>
  <si>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</si>
  <si>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</si>
  <si>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</si>
  <si>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</si>
  <si>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</si>
  <si>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</si>
  <si>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</si>
  <si>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</si>
  <si>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</si>
  <si>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</si>
  <si>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</si>
  <si>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</si>
  <si>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</si>
  <si>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</si>
  <si>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</si>
  <si>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</si>
  <si>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</si>
  <si>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</si>
  <si>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</si>
  <si>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</si>
  <si>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</si>
  <si>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</si>
  <si>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</si>
  <si>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</si>
  <si>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</si>
  <si>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</si>
  <si>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</si>
  <si>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</si>
  <si>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</si>
  <si>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</si>
  <si>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</si>
  <si>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</si>
  <si>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</si>
  <si>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</si>
  <si>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</si>
  <si>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</si>
  <si>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</si>
  <si>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</si>
  <si>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</si>
  <si>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</si>
  <si>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</si>
  <si>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</si>
  <si>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</si>
  <si>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</si>
  <si>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</si>
  <si>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</si>
  <si>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</si>
  <si>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</si>
  <si>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</si>
  <si>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</si>
  <si>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</si>
  <si>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</si>
  <si>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</si>
  <si>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</si>
  <si>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</si>
  <si>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</si>
  <si>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</si>
  <si>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</si>
  <si>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</si>
  <si>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</si>
  <si>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</si>
  <si>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</si>
  <si>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</si>
  <si>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</si>
  <si>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</si>
  <si>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</si>
  <si>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</si>
  <si>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</si>
  <si>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</si>
  <si>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</si>
  <si>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</si>
  <si>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</si>
  <si>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</si>
  <si>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</si>
  <si>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</si>
  <si>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</si>
  <si>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</si>
  <si>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</si>
  <si>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</si>
  <si>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</si>
  <si>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</si>
  <si>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</si>
  <si>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</si>
  <si>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</si>
  <si>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</si>
  <si>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</si>
  <si>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</si>
  <si>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</si>
  <si>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</si>
  <si>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</si>
  <si>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</si>
  <si>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</si>
  <si>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</si>
  <si>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</si>
  <si>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</si>
  <si>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</si>
  <si>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</si>
  <si>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</si>
  <si>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</si>
  <si>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</si>
  <si>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</si>
  <si>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</si>
  <si>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</si>
  <si>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</si>
  <si>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</si>
  <si>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</si>
  <si>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</si>
  <si>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</si>
  <si>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</si>
  <si>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</si>
  <si>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</si>
  <si>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</si>
  <si>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</si>
  <si>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</si>
  <si>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</si>
  <si>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</si>
  <si>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</si>
  <si>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</si>
  <si>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</si>
  <si>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</si>
  <si>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</si>
  <si>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</si>
  <si>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</si>
  <si>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</si>
  <si>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</si>
  <si>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</si>
  <si>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</si>
  <si>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</si>
  <si>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</si>
  <si>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</si>
  <si>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</si>
  <si>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</si>
  <si>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</si>
  <si>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</si>
  <si>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</si>
  <si>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</si>
  <si>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</si>
  <si>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</si>
  <si>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</si>
  <si>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</si>
  <si>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</si>
  <si>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</si>
  <si>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</si>
  <si>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</si>
  <si>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</si>
  <si>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</si>
  <si>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</si>
  <si>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</si>
  <si>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</si>
  <si>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</si>
  <si>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</si>
  <si>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</si>
  <si>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</si>
  <si>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</si>
  <si>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</si>
  <si>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</si>
  <si>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</si>
  <si>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</si>
  <si>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</si>
  <si>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</si>
  <si>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</si>
  <si>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</si>
  <si>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</si>
  <si>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</si>
  <si>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</si>
  <si>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</si>
  <si>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</si>
  <si>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</si>
  <si>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</si>
  <si>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</si>
  <si>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</si>
  <si>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</si>
  <si>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</si>
  <si>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</si>
  <si>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</si>
  <si>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</si>
  <si>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</si>
  <si>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</si>
  <si>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</si>
  <si>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</si>
  <si>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</si>
  <si>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</si>
  <si>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</si>
  <si>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</si>
  <si>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</si>
  <si>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</si>
  <si>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</si>
  <si>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</si>
  <si>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</si>
  <si>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</si>
  <si>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</si>
  <si>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</si>
  <si>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</si>
  <si>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</si>
  <si>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</si>
  <si>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</si>
  <si>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</si>
  <si>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</si>
  <si>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</si>
  <si>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</si>
  <si>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</si>
  <si>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</si>
  <si>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</si>
  <si>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</si>
  <si>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</si>
  <si>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</si>
  <si>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</si>
  <si>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</si>
  <si>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</si>
  <si>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</si>
  <si>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</si>
  <si>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</si>
  <si>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</si>
  <si>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</si>
  <si>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</si>
  <si>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</si>
  <si>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</si>
  <si>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</si>
  <si>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</si>
  <si>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</si>
  <si>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</si>
  <si>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</si>
  <si>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</si>
  <si>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</si>
  <si>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</si>
  <si>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</si>
  <si>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</si>
  <si>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</si>
  <si>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</si>
  <si>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</si>
  <si>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</si>
  <si>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</si>
  <si>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</si>
  <si>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</si>
  <si>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</si>
  <si>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</si>
  <si>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</si>
  <si>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</si>
  <si>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</si>
  <si>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</si>
  <si>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</si>
  <si>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</si>
  <si>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</si>
  <si>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</si>
  <si>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</si>
  <si>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</si>
  <si>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</si>
  <si>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</si>
  <si>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</si>
  <si>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</si>
  <si>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</si>
  <si>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</si>
  <si>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</si>
  <si>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</si>
  <si>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</si>
  <si>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</si>
  <si>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</si>
  <si>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</si>
  <si>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</si>
  <si>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</si>
  <si>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</si>
  <si>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</si>
  <si>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</si>
  <si>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</si>
  <si>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</si>
  <si>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</si>
  <si>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</si>
  <si>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</si>
  <si>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</si>
  <si>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</si>
  <si>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</si>
  <si>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</si>
  <si>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</si>
  <si>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</si>
  <si>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</si>
  <si>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</si>
  <si>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</si>
  <si>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</si>
  <si>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</si>
  <si>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</si>
  <si>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</si>
  <si>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</si>
  <si>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</si>
  <si>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</si>
  <si>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</si>
  <si>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</si>
  <si>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</si>
  <si>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</si>
  <si>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</si>
  <si>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</si>
  <si>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</si>
  <si>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</si>
  <si>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</si>
  <si>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</si>
  <si>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</si>
  <si>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</si>
  <si>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</si>
  <si>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</si>
  <si>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</si>
  <si>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</si>
  <si>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</si>
  <si>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</si>
  <si>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</si>
  <si>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</si>
  <si>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</si>
  <si>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</si>
  <si>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</si>
  <si>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</si>
  <si>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</si>
  <si>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</si>
  <si>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</si>
  <si>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</si>
  <si>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</si>
  <si>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</si>
  <si>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</si>
  <si>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</si>
  <si>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</si>
  <si>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</si>
  <si>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</si>
  <si>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</si>
  <si>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</si>
  <si>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</si>
  <si>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</si>
  <si>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</si>
  <si>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</si>
  <si>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</si>
  <si>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</si>
  <si>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</si>
  <si>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</si>
  <si>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</si>
  <si>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</si>
  <si>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</si>
  <si>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</si>
  <si>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</si>
  <si>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</si>
  <si>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</si>
  <si>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</si>
  <si>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</si>
  <si>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</si>
  <si>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</si>
  <si>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</si>
  <si>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</si>
  <si>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</si>
  <si>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</si>
  <si>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</si>
  <si>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</si>
  <si>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</si>
  <si>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</si>
  <si>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</si>
  <si>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</si>
  <si>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</si>
  <si>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</si>
  <si>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</si>
  <si>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</si>
  <si>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</si>
  <si>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</si>
  <si>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</si>
  <si>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</si>
  <si>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</si>
  <si>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</si>
  <si>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</si>
  <si>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</si>
  <si>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</si>
  <si>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</si>
  <si>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</si>
  <si>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</si>
  <si>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</si>
  <si>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</si>
  <si>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</si>
  <si>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</si>
  <si>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</si>
  <si>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</si>
  <si>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</si>
  <si>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</si>
  <si>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</si>
  <si>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</si>
  <si>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</si>
  <si>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</si>
  <si>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</si>
  <si>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</si>
  <si>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</si>
  <si>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</si>
  <si>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</si>
  <si>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</si>
  <si>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</si>
  <si>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</si>
  <si>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</si>
  <si>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</si>
  <si>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</si>
  <si>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</si>
  <si>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</si>
  <si>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</si>
  <si>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</si>
  <si>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</si>
  <si>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</si>
  <si>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</si>
  <si>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</si>
  <si>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</si>
  <si>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</si>
  <si>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</si>
  <si>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</si>
  <si>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</si>
  <si>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</si>
  <si>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</si>
  <si>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</si>
  <si>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</si>
  <si>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</si>
  <si>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</si>
  <si>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</si>
  <si>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</si>
  <si>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</si>
  <si>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</si>
  <si>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</si>
  <si>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</si>
  <si>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</si>
  <si>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</si>
  <si>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</si>
  <si>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</si>
  <si>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</si>
  <si>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</si>
  <si>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</si>
  <si>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</si>
  <si>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</si>
  <si>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</si>
  <si>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</si>
  <si>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</si>
  <si>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</si>
  <si>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</si>
  <si>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</si>
  <si>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</si>
  <si>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</si>
  <si>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</si>
  <si>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</si>
  <si>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</si>
  <si>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</si>
  <si>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</si>
  <si>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</si>
  <si>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</si>
  <si>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</si>
  <si>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</si>
  <si>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</si>
  <si>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</si>
  <si>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</si>
  <si>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</si>
  <si>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</si>
  <si>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</si>
  <si>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</si>
  <si>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</si>
  <si>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</si>
  <si>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</si>
  <si>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</si>
  <si>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</si>
  <si>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</si>
  <si>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</si>
  <si>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</si>
  <si>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</si>
  <si>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</si>
  <si>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</si>
  <si>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</si>
  <si>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</si>
  <si>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</si>
  <si>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</si>
  <si>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</si>
  <si>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</si>
  <si>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</si>
  <si>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</si>
  <si>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</si>
  <si>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</si>
  <si>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</si>
  <si>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</si>
  <si>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</si>
  <si>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</si>
  <si>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</si>
  <si>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</si>
  <si>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</si>
  <si>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</si>
  <si>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</si>
  <si>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</si>
  <si>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</si>
  <si>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</si>
  <si>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</si>
  <si>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</si>
  <si>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</si>
  <si>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</si>
  <si>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</si>
  <si>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</si>
  <si>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</si>
  <si>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</si>
  <si>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</si>
  <si>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</si>
  <si>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</si>
  <si>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</si>
  <si>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</si>
  <si>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</si>
  <si>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</si>
  <si>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</si>
  <si>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</si>
  <si>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</si>
  <si>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</si>
  <si>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</si>
  <si>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</si>
  <si>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</si>
  <si>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</si>
  <si>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</si>
  <si>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</si>
  <si>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</si>
  <si>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</si>
  <si>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</si>
  <si>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</si>
  <si>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</si>
  <si>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</si>
  <si>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</si>
  <si>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</si>
  <si>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</si>
  <si>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</si>
  <si>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</si>
  <si>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</si>
  <si>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</si>
  <si>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</si>
  <si>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</si>
  <si>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</si>
  <si>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</si>
  <si>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</si>
  <si>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</si>
  <si>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</si>
  <si>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</si>
  <si>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</si>
  <si>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</si>
  <si>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</si>
  <si>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</si>
  <si>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</si>
  <si>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</si>
  <si>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</si>
  <si>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</si>
  <si>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</si>
  <si>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</si>
  <si>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</si>
  <si>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</si>
  <si>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</si>
  <si>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</si>
  <si>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</si>
  <si>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</si>
  <si>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</si>
  <si>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</si>
  <si>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</si>
  <si>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</si>
  <si>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</si>
  <si>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</si>
  <si>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</si>
  <si>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</si>
  <si>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</si>
  <si>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</si>
  <si>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</si>
  <si>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</si>
  <si>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</si>
  <si>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</si>
  <si>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</si>
  <si>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</si>
  <si>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</si>
  <si>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</si>
  <si>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</si>
  <si>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</si>
  <si>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</si>
  <si>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</si>
  <si>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</si>
  <si>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</si>
  <si>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</si>
  <si>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</si>
  <si>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</si>
  <si>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</si>
  <si>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</si>
  <si>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</si>
  <si>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</si>
  <si>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</si>
  <si>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</si>
  <si>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</si>
  <si>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</si>
  <si>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</si>
  <si>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</si>
  <si>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</si>
  <si>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</si>
  <si>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</si>
  <si>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</si>
  <si>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</si>
  <si>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</si>
  <si>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</si>
  <si>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</si>
  <si>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</si>
  <si>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</si>
  <si>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</si>
  <si>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</si>
  <si>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</si>
  <si>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</si>
  <si>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</si>
  <si>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</si>
  <si>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</si>
  <si>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</si>
  <si>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</si>
  <si>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</si>
  <si>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</si>
  <si>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</si>
  <si>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</si>
  <si>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</si>
  <si>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</si>
  <si>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</si>
  <si>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</si>
  <si>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</si>
  <si>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</si>
  <si>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</si>
  <si>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</si>
  <si>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</si>
  <si>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</si>
  <si>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</si>
  <si>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</si>
  <si>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</si>
  <si>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</si>
  <si>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</si>
  <si>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</si>
  <si>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</si>
  <si>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</si>
  <si>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</si>
  <si>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</si>
  <si>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</si>
  <si>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</si>
  <si>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</si>
  <si>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</si>
  <si>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</si>
  <si>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</si>
  <si>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</si>
  <si>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</si>
  <si>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</si>
  <si>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</si>
  <si>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</si>
  <si>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</si>
  <si>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</si>
  <si>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</si>
  <si>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</si>
  <si>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</si>
  <si>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</si>
  <si>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</si>
  <si>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</si>
  <si>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</si>
  <si>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</si>
  <si>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</si>
  <si>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</si>
  <si>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</si>
  <si>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</si>
  <si>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</si>
  <si>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</si>
  <si>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</si>
  <si>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</si>
  <si>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</si>
  <si>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</si>
  <si>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</si>
  <si>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</si>
  <si>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</si>
  <si>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</si>
  <si>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</si>
  <si>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</si>
  <si>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</si>
  <si>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</si>
  <si>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</si>
  <si>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</si>
  <si>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</si>
  <si>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</si>
  <si>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</si>
  <si>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</si>
  <si>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</si>
  <si>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</si>
  <si>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</si>
  <si>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</si>
  <si>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</si>
  <si>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</si>
  <si>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</si>
  <si>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</si>
  <si>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</si>
  <si>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</si>
  <si>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</si>
  <si>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</si>
  <si>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</si>
  <si>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</si>
  <si>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</si>
  <si>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</si>
  <si>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</si>
  <si>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</si>
  <si>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</si>
  <si>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</si>
  <si>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</si>
  <si>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</si>
  <si>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</si>
  <si>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</si>
  <si>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</si>
  <si>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</si>
  <si>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</si>
  <si>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</si>
  <si>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</si>
  <si>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</si>
  <si>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</si>
  <si>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</si>
  <si>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</si>
  <si>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</si>
  <si>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</si>
  <si>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</si>
  <si>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</si>
  <si>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</si>
  <si>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</si>
  <si>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</si>
  <si>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</si>
  <si>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</si>
  <si>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</si>
  <si>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</si>
  <si>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</si>
  <si>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</si>
  <si>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</si>
  <si>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</si>
  <si>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</si>
  <si>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</si>
  <si>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</si>
  <si>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</si>
  <si>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</si>
  <si>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</si>
  <si>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</si>
  <si>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</si>
  <si>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</si>
  <si>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</si>
  <si>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</si>
  <si>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</si>
  <si>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</si>
  <si>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</si>
  <si>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</si>
  <si>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</si>
  <si>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</si>
  <si>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</si>
  <si>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</si>
  <si>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</si>
  <si>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</si>
  <si>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</si>
  <si>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</si>
  <si>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</si>
  <si>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</si>
  <si>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</si>
  <si>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</si>
  <si>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</si>
  <si>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</si>
  <si>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</si>
  <si>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</si>
  <si>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</si>
  <si>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</si>
  <si>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</si>
  <si>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</si>
  <si>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</si>
  <si>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</si>
  <si>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</si>
  <si>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</si>
  <si>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</si>
  <si>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</si>
  <si>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</si>
  <si>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</si>
  <si>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</si>
  <si>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</si>
  <si>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</si>
  <si>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</si>
  <si>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</si>
  <si>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</si>
  <si>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</si>
  <si>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</si>
  <si>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</si>
  <si>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</si>
  <si>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</si>
  <si>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</si>
  <si>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</si>
  <si>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</si>
  <si>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</si>
  <si>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</si>
  <si>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</si>
  <si>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</si>
  <si>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</si>
  <si>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</si>
  <si>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</si>
  <si>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</si>
  <si>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</si>
  <si>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</si>
  <si>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</si>
  <si>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</si>
  <si>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</si>
  <si>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</si>
  <si>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</si>
  <si>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</si>
  <si>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</si>
  <si>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</si>
  <si>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</si>
  <si>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</si>
  <si>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</si>
  <si>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</si>
  <si>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</si>
  <si>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</si>
  <si>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</si>
  <si>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</si>
  <si>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</si>
  <si>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</si>
  <si>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</si>
  <si>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</si>
  <si>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</si>
  <si>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</si>
  <si>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</si>
  <si>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</si>
  <si>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</si>
  <si>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</si>
  <si>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</si>
  <si>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</si>
  <si>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</si>
  <si>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</si>
  <si>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</si>
  <si>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</si>
  <si>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</si>
  <si>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</si>
  <si>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</si>
  <si>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</si>
  <si>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</si>
  <si>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</si>
  <si>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</si>
  <si>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</si>
  <si>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</si>
  <si>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</si>
  <si>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</si>
  <si>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</si>
  <si>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</si>
  <si>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</si>
  <si>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</si>
  <si>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</si>
  <si>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</si>
  <si>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</si>
  <si>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</si>
  <si>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</si>
  <si>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</si>
  <si>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</si>
  <si>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</si>
  <si>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</si>
  <si>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</si>
  <si>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</si>
  <si>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</si>
  <si>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</si>
  <si>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</si>
  <si>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</si>
  <si>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</si>
  <si>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</si>
  <si>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</si>
  <si>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</si>
  <si>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</si>
  <si>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</si>
  <si>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</si>
  <si>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</si>
  <si>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</si>
  <si>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</si>
  <si>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</si>
  <si>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</si>
  <si>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</si>
  <si>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</si>
  <si>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</si>
  <si>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</si>
  <si>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</si>
  <si>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</si>
  <si>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</si>
  <si>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</si>
  <si>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</si>
  <si>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</si>
  <si>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</si>
  <si>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</si>
  <si>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</si>
  <si>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</si>
  <si>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</si>
  <si>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</si>
  <si>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</si>
  <si>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</si>
  <si>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</si>
  <si>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</si>
  <si>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</si>
  <si>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</si>
  <si>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</si>
  <si>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</si>
  <si>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</si>
  <si>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</si>
  <si>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</si>
  <si>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</si>
  <si>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</si>
  <si>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</si>
  <si>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</si>
  <si>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</si>
  <si>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</si>
  <si>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</si>
  <si>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</si>
  <si>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</si>
  <si>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</si>
  <si>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</si>
  <si>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</si>
  <si>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</si>
  <si>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</si>
  <si>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</si>
  <si>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</si>
  <si>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</si>
  <si>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</si>
  <si>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</si>
  <si>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</si>
  <si>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</si>
  <si>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</si>
  <si>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</si>
  <si>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</si>
  <si>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</si>
  <si>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</si>
  <si>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</si>
  <si>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</si>
  <si>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</si>
  <si>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</si>
  <si>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</si>
  <si>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</si>
  <si>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</si>
  <si>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</si>
  <si>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</si>
  <si>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</si>
  <si>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</si>
  <si>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</si>
  <si>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</si>
  <si>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</si>
  <si>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</si>
  <si>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</si>
  <si>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</si>
  <si>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</si>
  <si>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</si>
  <si>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</si>
  <si>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</si>
  <si>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</si>
  <si>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</si>
  <si>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</si>
  <si>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</si>
  <si>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</si>
  <si>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</si>
  <si>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</si>
  <si>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</si>
  <si>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</si>
  <si>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</si>
  <si>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</si>
  <si>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</si>
  <si>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</si>
  <si>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</si>
  <si>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</si>
  <si>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</si>
  <si>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</si>
  <si>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</si>
  <si>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</si>
  <si>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</si>
  <si>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</si>
  <si>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</si>
  <si>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</si>
  <si>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</si>
  <si>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</si>
  <si>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</si>
  <si>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</si>
  <si>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</si>
  <si>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</si>
  <si>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</si>
  <si>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</si>
  <si>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</si>
  <si>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</si>
  <si>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</si>
  <si>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</si>
  <si>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</si>
  <si>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</si>
  <si>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</si>
  <si>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</si>
  <si>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</si>
  <si>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</si>
  <si>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</si>
  <si>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</si>
  <si>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</si>
  <si>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</si>
  <si>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</si>
  <si>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</si>
  <si>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</si>
  <si>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</si>
  <si>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</si>
  <si>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</si>
  <si>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</si>
  <si>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</si>
  <si>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</si>
  <si>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</si>
  <si>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</si>
  <si>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</si>
  <si>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</si>
  <si>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</si>
  <si>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</si>
  <si>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</si>
  <si>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</si>
  <si>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</si>
  <si>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</si>
  <si>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</si>
  <si>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</si>
  <si>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</si>
  <si>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</si>
  <si>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</si>
  <si>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</si>
  <si>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</si>
  <si>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</si>
  <si>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</si>
  <si>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</si>
  <si>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</si>
  <si>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</si>
  <si>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</si>
  <si>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</si>
  <si>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</si>
  <si>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</si>
  <si>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</si>
  <si>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</si>
  <si>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</si>
  <si>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</si>
  <si>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</si>
  <si>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</si>
  <si>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</si>
  <si>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</si>
  <si>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</si>
  <si>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</si>
  <si>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</si>
  <si>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</si>
  <si>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</si>
  <si>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</si>
  <si>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</si>
  <si>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</si>
  <si>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</si>
  <si>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</si>
  <si>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</si>
  <si>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</si>
  <si>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</si>
  <si>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</si>
  <si>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</si>
  <si>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</si>
  <si>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</si>
  <si>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</si>
  <si>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</si>
  <si>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</si>
  <si>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</si>
  <si>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</si>
  <si>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</si>
  <si>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</si>
  <si>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</si>
  <si>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</si>
  <si>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</si>
  <si>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</si>
  <si>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</si>
  <si>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</si>
  <si>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</si>
  <si>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</si>
  <si>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</si>
  <si>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</si>
  <si>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</si>
  <si>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</si>
  <si>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</si>
  <si>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</si>
  <si>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</si>
  <si>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</si>
  <si>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</si>
  <si>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</si>
  <si>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</si>
  <si>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</si>
  <si>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</si>
  <si>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</si>
  <si>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</si>
  <si>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</si>
  <si>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</si>
  <si>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</si>
  <si>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</si>
  <si>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</si>
  <si>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</si>
  <si>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</si>
  <si>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</si>
  <si>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</si>
  <si>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</si>
  <si>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</si>
  <si>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</si>
  <si>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</si>
  <si>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</si>
  <si>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</si>
  <si>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</si>
  <si>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</si>
  <si>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</si>
  <si>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</si>
  <si>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</si>
  <si>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</si>
  <si>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</si>
  <si>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</si>
  <si>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</si>
  <si>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</si>
  <si>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</si>
  <si>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</si>
  <si>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</si>
  <si>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</si>
  <si>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</si>
  <si>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</si>
  <si>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</si>
  <si>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</si>
  <si>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</si>
  <si>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</si>
  <si>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</si>
  <si>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</si>
  <si>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</si>
  <si>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</si>
  <si>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</si>
  <si>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</si>
  <si>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</si>
  <si>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</si>
  <si>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</si>
  <si>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</si>
  <si>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</si>
  <si>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</si>
  <si>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</si>
  <si>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</si>
  <si>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</si>
  <si>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</si>
  <si>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</si>
  <si>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</si>
  <si>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</si>
  <si>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</si>
  <si>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</si>
  <si>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</si>
  <si>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</si>
  <si>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</si>
  <si>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</si>
  <si>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</si>
  <si>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</si>
  <si>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</si>
  <si>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</si>
  <si>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</si>
  <si>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</si>
  <si>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</si>
  <si>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</si>
  <si>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</si>
  <si>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</si>
  <si>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</si>
  <si>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</si>
  <si>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</si>
  <si>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</si>
  <si>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</si>
  <si>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</si>
  <si>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</si>
  <si>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</si>
  <si>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</si>
  <si>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</si>
  <si>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</si>
  <si>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</si>
  <si>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</si>
  <si>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</si>
  <si>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</si>
  <si>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</si>
  <si>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</si>
  <si>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</si>
  <si>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</si>
  <si>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</si>
  <si>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</si>
  <si>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</si>
  <si>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</si>
  <si>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</si>
  <si>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</si>
  <si>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</si>
  <si>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</si>
  <si>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</si>
  <si>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</si>
  <si>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</si>
  <si>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</si>
  <si>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</si>
  <si>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</si>
  <si>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</si>
  <si>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</si>
  <si>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</si>
  <si>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</si>
  <si>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</si>
  <si>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</si>
  <si>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</si>
  <si>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</si>
  <si>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</si>
  <si>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</si>
  <si>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</si>
  <si>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</si>
  <si>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</si>
  <si>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</si>
  <si>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</si>
  <si>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</si>
  <si>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</si>
  <si>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</si>
  <si>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</si>
  <si>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</si>
  <si>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</si>
  <si>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</si>
  <si>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</si>
  <si>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</si>
  <si>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</si>
  <si>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</si>
  <si>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</si>
  <si>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</si>
  <si>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</si>
  <si>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</si>
  <si>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</si>
  <si>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</si>
  <si>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</si>
  <si>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</si>
  <si>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</si>
  <si>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</si>
  <si>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</si>
  <si>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</si>
  <si>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</si>
  <si>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</si>
  <si>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</si>
  <si>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</si>
  <si>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</si>
  <si>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</si>
  <si>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</si>
  <si>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</si>
  <si>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</si>
  <si>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</si>
  <si>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</si>
  <si>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</si>
  <si>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</si>
  <si>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</si>
  <si>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</si>
  <si>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</si>
  <si>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</si>
  <si>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</si>
  <si>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</si>
  <si>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</si>
  <si>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</si>
  <si>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</si>
  <si>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</si>
  <si>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</si>
  <si>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</si>
  <si>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</si>
  <si>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</si>
  <si>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</si>
  <si>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</si>
  <si>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</si>
  <si>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</si>
  <si>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</si>
  <si>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</si>
  <si>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</si>
  <si>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</si>
  <si>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</si>
  <si>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</si>
  <si>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</si>
  <si>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</si>
  <si>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</si>
  <si>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</si>
  <si>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</si>
  <si>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</si>
  <si>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</si>
  <si>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</si>
  <si>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</si>
  <si>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</si>
  <si>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</si>
  <si>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</si>
  <si>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</si>
  <si>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</si>
  <si>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</si>
  <si>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</si>
  <si>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</si>
  <si>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</si>
  <si>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</si>
  <si>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</si>
  <si>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</si>
  <si>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</si>
  <si>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</si>
  <si>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</si>
  <si>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</si>
  <si>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</si>
  <si>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</si>
  <si>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</si>
  <si>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</si>
  <si>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</si>
  <si>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</si>
  <si>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</si>
  <si>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</si>
  <si>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</si>
  <si>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</si>
  <si>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</si>
  <si>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</si>
  <si>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</si>
  <si>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</si>
  <si>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</si>
  <si>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</si>
  <si>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</si>
  <si>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</si>
  <si>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</si>
  <si>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</si>
  <si>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</si>
  <si>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</si>
  <si>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</si>
  <si>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</si>
  <si>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</si>
  <si>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</si>
  <si>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</si>
  <si>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</si>
  <si>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</si>
  <si>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</si>
  <si>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</si>
  <si>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</si>
  <si>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</si>
  <si>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</si>
  <si>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</si>
  <si>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</si>
  <si>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</si>
  <si>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</si>
  <si>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</si>
  <si>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</si>
  <si>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</si>
  <si>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</si>
  <si>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</si>
  <si>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</si>
  <si>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</si>
  <si>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</si>
  <si>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</si>
  <si>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</si>
  <si>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</si>
  <si>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</si>
  <si>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</si>
  <si>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</si>
  <si>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</si>
  <si>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</si>
  <si>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</si>
  <si>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</si>
  <si>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</si>
  <si>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</si>
  <si>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</si>
  <si>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</si>
  <si>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</si>
  <si>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</si>
  <si>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</si>
  <si>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</si>
  <si>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</si>
  <si>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</si>
  <si>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</si>
  <si>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</si>
  <si>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</si>
  <si>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</si>
  <si>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</si>
  <si>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</si>
  <si>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</si>
  <si>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</si>
  <si>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</si>
  <si>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</si>
  <si>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</si>
  <si>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</si>
  <si>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</si>
  <si>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</si>
  <si>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</si>
  <si>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</si>
  <si>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</si>
  <si>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</si>
  <si>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</si>
  <si>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</si>
  <si>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</si>
  <si>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</si>
  <si>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</si>
  <si>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</si>
  <si>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</si>
  <si>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</si>
  <si>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</si>
  <si>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</si>
  <si>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</si>
  <si>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</si>
  <si>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</si>
  <si>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</si>
  <si>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</si>
  <si>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</si>
  <si>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</si>
  <si>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</si>
  <si>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</si>
  <si>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</si>
  <si>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</si>
  <si>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</si>
  <si>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</si>
  <si>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</si>
  <si>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</si>
  <si>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</si>
  <si>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</si>
  <si>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</si>
  <si>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</si>
  <si>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</si>
  <si>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</si>
  <si>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</si>
  <si>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</si>
  <si>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</si>
  <si>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</si>
  <si>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</si>
  <si>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</si>
  <si>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</si>
  <si>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</si>
  <si>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</si>
  <si>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</si>
  <si>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</si>
  <si>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</si>
  <si>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</si>
  <si>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</si>
  <si>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</si>
  <si>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</si>
  <si>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</si>
  <si>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</si>
  <si>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</si>
  <si>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</si>
  <si>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</si>
  <si>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</si>
  <si>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</si>
  <si>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</si>
  <si>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</si>
  <si>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</si>
  <si>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</si>
  <si>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</si>
  <si>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</si>
  <si>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</si>
  <si>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</si>
  <si>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</si>
  <si>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</si>
  <si>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</si>
  <si>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</si>
  <si>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</si>
  <si>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</si>
  <si>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</si>
  <si>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</si>
  <si>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</si>
  <si>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</si>
  <si>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</si>
  <si>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</si>
  <si>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</si>
  <si>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</si>
  <si>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</si>
  <si>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</si>
  <si>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</si>
  <si>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</si>
  <si>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</si>
  <si>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</si>
  <si>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</si>
  <si>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</si>
  <si>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</si>
  <si>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</si>
  <si>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</si>
  <si>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</si>
  <si>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</si>
  <si>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</si>
  <si>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</si>
  <si>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</si>
  <si>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</si>
  <si>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</si>
  <si>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</si>
  <si>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</si>
  <si>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</si>
  <si>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</si>
  <si>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</si>
  <si>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</si>
  <si>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</si>
  <si>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</si>
  <si>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</si>
  <si>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</si>
  <si>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</si>
  <si>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</si>
  <si>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</si>
  <si>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</si>
  <si>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</si>
  <si>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</si>
  <si>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</si>
  <si>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</si>
  <si>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</si>
  <si>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</si>
  <si>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</si>
  <si>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</si>
  <si>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</si>
  <si>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</si>
  <si>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</si>
  <si>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</si>
  <si>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</si>
  <si>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</si>
  <si>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</si>
  <si>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</si>
  <si>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</si>
  <si>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</si>
  <si>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</si>
  <si>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</si>
  <si>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</si>
  <si>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</si>
  <si>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</si>
  <si>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</si>
  <si>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</si>
  <si>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</si>
  <si>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</si>
  <si>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</si>
  <si>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</si>
  <si>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</si>
  <si>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</si>
  <si>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</si>
  <si>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</si>
  <si>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</si>
  <si>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</si>
  <si>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</si>
  <si>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</si>
  <si>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</si>
  <si>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</si>
  <si>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</si>
  <si>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</si>
  <si>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</si>
  <si>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</si>
  <si>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</si>
  <si>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</si>
  <si>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</si>
  <si>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</si>
  <si>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</si>
  <si>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</si>
  <si>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</si>
  <si>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</si>
  <si>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</si>
  <si>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</si>
  <si>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</si>
  <si>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</si>
  <si>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</si>
  <si>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</si>
  <si>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</si>
  <si>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</si>
  <si>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</si>
  <si>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</si>
  <si>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</si>
  <si>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</si>
  <si>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</si>
  <si>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</si>
  <si>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</si>
  <si>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</si>
  <si>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</si>
  <si>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</si>
  <si>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</si>
  <si>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</si>
  <si>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</si>
  <si>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</si>
  <si>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</si>
  <si>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</si>
  <si>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</si>
  <si>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</si>
  <si>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</si>
  <si>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</si>
  <si>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</si>
  <si>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</si>
  <si>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</si>
  <si>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</si>
  <si>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</si>
  <si>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</si>
  <si>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</si>
  <si>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</si>
  <si>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</si>
  <si>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</si>
  <si>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</si>
  <si>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</si>
  <si>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</si>
  <si>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</si>
  <si>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</si>
  <si>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</si>
  <si>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</si>
  <si>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</si>
  <si>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</si>
  <si>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</si>
  <si>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</si>
  <si>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</si>
  <si>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</si>
  <si>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</si>
  <si>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</si>
  <si>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</si>
  <si>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</si>
  <si>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</si>
  <si>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</si>
  <si>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</si>
  <si>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</si>
  <si>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</si>
  <si>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</si>
  <si>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</si>
  <si>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</si>
  <si>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</si>
  <si>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</si>
  <si>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</si>
  <si>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</si>
  <si>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</si>
  <si>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</si>
  <si>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</si>
  <si>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</si>
  <si>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</si>
  <si>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</si>
  <si>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</si>
  <si>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</si>
  <si>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</si>
  <si>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</si>
  <si>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</si>
  <si>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</si>
  <si>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</si>
  <si>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</si>
  <si>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</si>
  <si>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</si>
  <si>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</si>
  <si>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</si>
  <si>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</si>
  <si>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</si>
  <si>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</si>
  <si>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</si>
  <si>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</si>
  <si>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</si>
  <si>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</si>
  <si>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</si>
  <si>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</si>
  <si>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</si>
  <si>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</si>
  <si>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</si>
  <si>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</si>
  <si>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</si>
  <si>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</si>
  <si>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</si>
  <si>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</si>
  <si>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</si>
  <si>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</si>
  <si>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</si>
  <si>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</si>
  <si>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</si>
  <si>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</si>
  <si>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</si>
  <si>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</si>
  <si>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</si>
  <si>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</si>
  <si>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</si>
  <si>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</si>
  <si>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</si>
  <si>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</si>
  <si>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</si>
  <si>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</si>
  <si>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</si>
  <si>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</si>
  <si>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</si>
  <si>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</si>
  <si>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</si>
  <si>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</si>
  <si>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</si>
  <si>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</si>
  <si>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</si>
  <si>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</si>
  <si>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</si>
  <si>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</si>
  <si>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</si>
  <si>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</si>
  <si>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</si>
  <si>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</si>
  <si>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</si>
  <si>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</si>
  <si>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</si>
  <si>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</si>
  <si>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</si>
  <si>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</si>
  <si>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</si>
  <si>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</si>
  <si>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</si>
  <si>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</si>
  <si>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</si>
  <si>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</si>
  <si>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</si>
  <si>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</si>
  <si>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</si>
  <si>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</si>
  <si>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</si>
  <si>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</si>
  <si>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</si>
  <si>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</si>
  <si>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</si>
  <si>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</si>
  <si>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</si>
  <si>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</si>
  <si>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</si>
  <si>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</si>
  <si>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</si>
  <si>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</si>
  <si>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</si>
  <si>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</si>
  <si>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</si>
  <si>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</si>
  <si>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</si>
  <si>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</si>
  <si>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</si>
  <si>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</si>
  <si>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</si>
  <si>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</si>
  <si>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</si>
  <si>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</si>
  <si>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</si>
  <si>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</si>
  <si>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</si>
  <si>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</si>
  <si>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</si>
  <si>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</si>
  <si>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</si>
  <si>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</si>
  <si>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</si>
  <si>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</si>
  <si>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</si>
  <si>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</si>
  <si>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</si>
  <si>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</si>
  <si>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</si>
  <si>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</si>
  <si>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</si>
  <si>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</si>
  <si>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</si>
  <si>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</si>
  <si>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</si>
  <si>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</si>
  <si>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</si>
  <si>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</si>
  <si>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</si>
  <si>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</si>
  <si>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</si>
  <si>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</si>
  <si>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</si>
  <si>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</si>
  <si>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</si>
  <si>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</si>
  <si>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</si>
  <si>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</si>
  <si>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</si>
  <si>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</si>
  <si>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</si>
  <si>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</si>
  <si>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</si>
  <si>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</si>
  <si>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</si>
  <si>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</si>
  <si>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</si>
  <si>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</si>
  <si>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</si>
  <si>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</si>
  <si>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</si>
  <si>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</si>
  <si>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</si>
  <si>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</si>
  <si>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</si>
  <si>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</si>
  <si>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</si>
  <si>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</si>
  <si>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</si>
  <si>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</si>
  <si>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</si>
  <si>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</si>
  <si>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</si>
  <si>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</si>
  <si>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</si>
  <si>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</si>
  <si>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</si>
  <si>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</si>
  <si>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</si>
  <si>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</si>
  <si>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</si>
  <si>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</si>
  <si>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</si>
  <si>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</si>
  <si>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</si>
  <si>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</si>
  <si>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</si>
  <si>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</si>
  <si>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</si>
  <si>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</si>
  <si>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</si>
  <si>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</si>
  <si>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</si>
  <si>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</si>
  <si>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</si>
  <si>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</si>
  <si>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</si>
  <si>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</si>
  <si>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</si>
  <si>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</si>
  <si>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</si>
  <si>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</si>
  <si>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</si>
  <si>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</si>
  <si>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</si>
  <si>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</si>
  <si>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</si>
  <si>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</si>
  <si>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</si>
  <si>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</si>
  <si>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</si>
  <si>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</si>
  <si>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</si>
  <si>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</si>
  <si>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</si>
  <si>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</si>
  <si>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</si>
  <si>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</si>
  <si>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</si>
  <si>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</si>
  <si>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</si>
  <si>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</si>
  <si>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</si>
  <si>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</si>
  <si>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</si>
  <si>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</si>
  <si>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</si>
  <si>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</si>
  <si>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</si>
  <si>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</si>
  <si>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</si>
  <si>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</si>
  <si>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</si>
  <si>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</si>
  <si>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</si>
  <si>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</si>
  <si>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</si>
  <si>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</si>
  <si>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</si>
  <si>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</si>
  <si>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</si>
  <si>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</si>
  <si>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</si>
  <si>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</si>
  <si>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</si>
  <si>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</si>
  <si>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</si>
  <si>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</si>
  <si>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</si>
  <si>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</si>
  <si>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</si>
  <si>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</si>
  <si>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</si>
  <si>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</si>
  <si>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</si>
  <si>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</si>
  <si>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</si>
  <si>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</si>
  <si>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</si>
  <si>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</si>
  <si>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</si>
  <si>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</si>
  <si>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</si>
  <si>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</si>
  <si>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</si>
  <si>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</si>
  <si>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</si>
  <si>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</si>
  <si>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</si>
  <si>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</si>
  <si>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</si>
  <si>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</si>
  <si>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</si>
  <si>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</si>
  <si>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</si>
  <si>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</si>
  <si>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</si>
  <si>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</si>
  <si>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</si>
  <si>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</si>
  <si>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</si>
  <si>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</si>
  <si>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</si>
  <si>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</si>
  <si>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</si>
  <si>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</si>
  <si>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</si>
  <si>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</si>
  <si>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</si>
  <si>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</si>
  <si>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</si>
  <si>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</si>
  <si>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</si>
  <si>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</si>
  <si>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</si>
  <si>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</si>
  <si>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</si>
  <si>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</si>
  <si>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</si>
  <si>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</si>
  <si>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</si>
  <si>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</si>
  <si>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</si>
  <si>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</si>
  <si>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</si>
  <si>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</si>
  <si>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</si>
  <si>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</si>
  <si>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</si>
  <si>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</si>
  <si>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</si>
  <si>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</si>
  <si>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</si>
  <si>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</si>
  <si>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</si>
  <si>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</si>
  <si>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</si>
  <si>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</si>
  <si>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</si>
  <si>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</si>
  <si>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</si>
  <si>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</si>
  <si>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</si>
  <si>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</si>
  <si>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</si>
  <si>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</si>
  <si>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</si>
  <si>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</si>
  <si>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</si>
  <si>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</si>
  <si>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</si>
  <si>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</si>
  <si>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</si>
  <si>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</si>
  <si>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</si>
  <si>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</si>
  <si>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</si>
  <si>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</si>
  <si>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</si>
  <si>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</si>
  <si>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</si>
  <si>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</si>
  <si>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</si>
  <si>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</si>
  <si>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</si>
  <si>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</si>
  <si>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</si>
  <si>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</si>
  <si>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</si>
  <si>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</si>
  <si>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</si>
  <si>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</si>
  <si>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</si>
  <si>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</si>
  <si>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</si>
  <si>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</si>
  <si>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</si>
  <si>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</si>
  <si>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</si>
  <si>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</si>
  <si>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</si>
  <si>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</si>
  <si>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</si>
  <si>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</si>
  <si>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</si>
  <si>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</si>
  <si>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</si>
  <si>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</si>
  <si>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</si>
  <si>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</si>
  <si>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</si>
  <si>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</si>
  <si>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</si>
  <si>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</si>
  <si>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</si>
  <si>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</si>
  <si>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</si>
  <si>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</si>
  <si>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</si>
  <si>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</si>
  <si>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</si>
  <si>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</si>
  <si>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</si>
  <si>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</si>
  <si>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</si>
  <si>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</si>
  <si>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</si>
  <si>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</si>
  <si>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</si>
  <si>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</si>
  <si>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</si>
  <si>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</si>
  <si>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</si>
  <si>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</si>
  <si>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</si>
  <si>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</si>
  <si>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</si>
  <si>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</si>
  <si>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</si>
  <si>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</si>
  <si>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</si>
  <si>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</si>
  <si>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</si>
  <si>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</si>
  <si>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</si>
  <si>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</si>
  <si>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</si>
  <si>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</si>
  <si>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</si>
  <si>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</si>
  <si>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</si>
  <si>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</si>
  <si>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</si>
  <si>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</si>
  <si>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</si>
  <si>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</si>
  <si>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</si>
  <si>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</si>
  <si>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</si>
  <si>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</si>
  <si>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</si>
  <si>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</si>
  <si>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</si>
  <si>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</si>
  <si>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</si>
  <si>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</si>
  <si>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</si>
  <si>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</si>
  <si>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</si>
  <si>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</si>
  <si>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</si>
  <si>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</si>
  <si>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</si>
  <si>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</si>
  <si>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</si>
  <si>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</si>
  <si>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</si>
  <si>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</si>
  <si>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</si>
  <si>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</si>
  <si>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</si>
  <si>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</si>
  <si>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</si>
  <si>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</si>
  <si>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</si>
  <si>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</si>
  <si>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</si>
  <si>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</si>
  <si>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</si>
  <si>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</si>
  <si>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</si>
  <si>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</si>
  <si>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</si>
  <si>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</si>
  <si>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</si>
  <si>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</si>
  <si>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</si>
  <si>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</si>
  <si>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</si>
  <si>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</si>
  <si>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</si>
  <si>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</si>
  <si>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</si>
  <si>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</si>
  <si>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</si>
  <si>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</si>
  <si>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</si>
  <si>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</si>
  <si>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</si>
  <si>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</si>
  <si>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</si>
  <si>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</si>
  <si>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</si>
  <si>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</si>
  <si>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</si>
  <si>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</si>
  <si>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</si>
  <si>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</si>
  <si>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</si>
  <si>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</si>
  <si>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</si>
  <si>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</si>
  <si>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</si>
  <si>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</si>
  <si>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</si>
  <si>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</si>
  <si>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</si>
  <si>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</si>
  <si>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</si>
  <si>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</si>
  <si>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</si>
  <si>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</si>
  <si>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</si>
  <si>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</si>
  <si>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</si>
  <si>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</si>
  <si>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</si>
  <si>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</si>
  <si>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</si>
  <si>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</si>
  <si>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</si>
  <si>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</si>
  <si>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</si>
  <si>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</si>
  <si>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</si>
  <si>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</si>
  <si>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</si>
  <si>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</si>
  <si>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</si>
  <si>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</si>
  <si>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</si>
  <si>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</si>
  <si>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</si>
  <si>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</si>
  <si>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</si>
  <si>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</si>
  <si>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</si>
  <si>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</si>
  <si>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</si>
  <si>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</si>
  <si>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</si>
  <si>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</si>
  <si>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</si>
  <si>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</si>
  <si>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</si>
  <si>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</si>
  <si>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</si>
  <si>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</si>
  <si>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</si>
  <si>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</si>
  <si>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</si>
  <si>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</si>
  <si>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</si>
  <si>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</si>
  <si>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</si>
  <si>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</si>
  <si>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</si>
  <si>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</si>
  <si>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</si>
  <si>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</si>
  <si>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</si>
  <si>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</si>
  <si>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</si>
  <si>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</si>
  <si>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</si>
  <si>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</si>
  <si>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</si>
  <si>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</si>
  <si>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</si>
  <si>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</si>
  <si>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</si>
  <si>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</si>
  <si>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</si>
  <si>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</si>
  <si>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</si>
  <si>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</si>
  <si>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</si>
  <si>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</si>
  <si>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</si>
  <si>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</si>
  <si>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</si>
  <si>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</si>
  <si>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</si>
  <si>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</si>
  <si>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</si>
  <si>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</si>
  <si>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</si>
  <si>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</si>
  <si>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</si>
  <si>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</si>
  <si>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</si>
  <si>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</si>
  <si>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</si>
  <si>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</si>
  <si>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</si>
  <si>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</si>
  <si>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</si>
  <si>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</si>
  <si>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</si>
  <si>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</si>
  <si>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</si>
  <si>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</si>
  <si>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</si>
  <si>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</si>
  <si>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</si>
  <si>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</si>
  <si>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</si>
  <si>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</si>
  <si>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</si>
  <si>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</si>
  <si>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</si>
  <si>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</si>
  <si>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</si>
  <si>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</si>
  <si>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</si>
  <si>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</si>
  <si>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</si>
  <si>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</si>
  <si>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</si>
  <si>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</si>
  <si>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</si>
  <si>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</si>
  <si>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</si>
  <si>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</si>
  <si>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</si>
  <si>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</si>
  <si>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</si>
  <si>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</si>
  <si>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</si>
  <si>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</si>
  <si>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</si>
  <si>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</si>
  <si>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</si>
  <si>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</si>
  <si>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</si>
  <si>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</si>
  <si>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</si>
  <si>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</si>
  <si>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</si>
  <si>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</si>
  <si>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</si>
  <si>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</si>
  <si>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</si>
  <si>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</si>
  <si>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</si>
  <si>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</si>
  <si>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</si>
  <si>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</si>
  <si>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</si>
  <si>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</si>
  <si>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</si>
  <si>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</si>
  <si>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</si>
  <si>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</si>
  <si>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</si>
  <si>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</si>
  <si>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</si>
  <si>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</si>
  <si>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</si>
  <si>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</si>
  <si>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</si>
  <si>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</si>
  <si>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</si>
  <si>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</si>
  <si>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</si>
  <si>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</si>
  <si>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</si>
  <si>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</si>
  <si>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</si>
  <si>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</si>
  <si>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</si>
  <si>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</si>
  <si>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</si>
  <si>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</si>
  <si>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</si>
  <si>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</si>
  <si>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</si>
  <si>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</si>
  <si>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</si>
  <si>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</si>
  <si>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</si>
  <si>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</si>
  <si>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</si>
  <si>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</si>
  <si>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</si>
  <si>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</si>
  <si>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</si>
  <si>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</si>
  <si>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</si>
  <si>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</si>
  <si>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</si>
  <si>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</si>
  <si>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</si>
  <si>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</si>
  <si>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</si>
  <si>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</si>
  <si>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</si>
  <si>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</si>
  <si>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</si>
  <si>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</si>
  <si>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</si>
  <si>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</si>
  <si>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</si>
  <si>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</si>
  <si>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</si>
  <si>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</si>
  <si>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</si>
  <si>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</si>
  <si>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</si>
  <si>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</si>
  <si>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</si>
  <si>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</si>
  <si>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</si>
  <si>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</si>
  <si>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</si>
  <si>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</si>
  <si>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</si>
  <si>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</si>
  <si>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</si>
  <si>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</si>
  <si>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</si>
  <si>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</si>
  <si>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</si>
  <si>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</si>
  <si>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</si>
  <si>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</si>
  <si>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</si>
  <si>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</si>
  <si>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</si>
  <si>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</si>
  <si>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</si>
  <si>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</si>
  <si>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</si>
  <si>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</si>
  <si>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</si>
  <si>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</si>
  <si>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</si>
  <si>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</si>
  <si>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</si>
  <si>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</si>
  <si>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</si>
  <si>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</si>
  <si>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</si>
  <si>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</si>
  <si>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</si>
  <si>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</si>
  <si>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</si>
  <si>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</si>
  <si>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</si>
  <si>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</si>
  <si>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</si>
  <si>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</si>
  <si>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</si>
  <si>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</si>
  <si>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</si>
  <si>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</si>
  <si>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</si>
  <si>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</si>
  <si>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</si>
  <si>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</si>
  <si>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</si>
  <si>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</si>
  <si>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</si>
  <si>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</si>
  <si>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</si>
  <si>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</si>
  <si>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</si>
  <si>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</si>
  <si>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</si>
  <si>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</si>
  <si>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</si>
  <si>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</si>
  <si>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</si>
  <si>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</si>
  <si>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</si>
  <si>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</si>
  <si>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</si>
  <si>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</si>
  <si>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</si>
  <si>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</si>
  <si>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</si>
  <si>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</si>
  <si>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</si>
  <si>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</si>
  <si>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</si>
  <si>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</si>
  <si>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</si>
  <si>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</si>
  <si>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</si>
  <si>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</si>
  <si>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</si>
  <si>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</si>
  <si>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</si>
  <si>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</si>
  <si>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</si>
  <si>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</si>
  <si>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</si>
  <si>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</si>
  <si>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</si>
  <si>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</si>
  <si>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</si>
  <si>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</si>
  <si>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</si>
  <si>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</si>
  <si>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</si>
  <si>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</si>
  <si>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</si>
  <si>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</si>
  <si>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</si>
  <si>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</si>
  <si>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</si>
  <si>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</si>
  <si>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</si>
  <si>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</si>
  <si>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</si>
  <si>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</si>
  <si>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</si>
  <si>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</si>
  <si>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</si>
  <si>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</si>
  <si>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</si>
  <si>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</si>
  <si>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</si>
  <si>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</si>
  <si>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</si>
  <si>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</si>
  <si>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</si>
  <si>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</si>
  <si>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</si>
  <si>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</si>
  <si>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</si>
  <si>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</si>
  <si>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</si>
  <si>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</si>
  <si>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</si>
  <si>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</si>
  <si>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</si>
  <si>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</si>
  <si>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</si>
  <si>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</si>
  <si>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</si>
  <si>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</si>
  <si>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</si>
  <si>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</si>
  <si>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</si>
  <si>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</si>
  <si>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</si>
  <si>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</si>
  <si>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</si>
  <si>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</si>
  <si>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</si>
  <si>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</si>
  <si>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</si>
  <si>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</si>
  <si>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</si>
  <si>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</si>
  <si>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</si>
  <si>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</si>
  <si>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</si>
  <si>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</si>
  <si>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</si>
  <si>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</si>
  <si>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</si>
  <si>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</si>
  <si>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</si>
  <si>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</si>
  <si>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</si>
  <si>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</si>
  <si>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</si>
  <si>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</si>
  <si>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</si>
  <si>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</si>
  <si>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</si>
  <si>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</si>
  <si>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</si>
  <si>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</si>
  <si>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</si>
  <si>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</si>
  <si>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</si>
  <si>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</si>
  <si>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</si>
  <si>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</si>
  <si>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</si>
  <si>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</si>
  <si>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</si>
  <si>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</si>
  <si>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</si>
  <si>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</si>
  <si>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</si>
  <si>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</si>
  <si>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</si>
  <si>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</si>
  <si>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</si>
  <si>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</si>
  <si>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</si>
  <si>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</si>
  <si>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</si>
  <si>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</si>
  <si>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</si>
  <si>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</si>
  <si>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</si>
  <si>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</si>
  <si>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</si>
  <si>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</si>
  <si>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</si>
  <si>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</si>
  <si>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</si>
  <si>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</si>
  <si>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</si>
  <si>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</si>
  <si>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</si>
  <si>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</si>
  <si>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</si>
  <si>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</si>
  <si>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</si>
  <si>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</si>
  <si>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</si>
  <si>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</si>
  <si>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</si>
  <si>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</si>
  <si>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</si>
  <si>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</si>
  <si>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</si>
  <si>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</si>
  <si>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</si>
  <si>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</si>
  <si>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</si>
  <si>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</si>
  <si>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</si>
  <si>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</si>
  <si>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</si>
  <si>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</si>
  <si>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</si>
  <si>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</si>
  <si>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</si>
  <si>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</si>
  <si>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</si>
  <si>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</si>
  <si>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</si>
  <si>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</si>
  <si>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</si>
  <si>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</si>
  <si>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</si>
  <si>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</si>
  <si>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</si>
  <si>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</si>
  <si>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</si>
  <si>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</si>
  <si>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</si>
  <si>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</si>
  <si>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</si>
  <si>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</si>
  <si>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</si>
  <si>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</si>
  <si>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</si>
  <si>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</si>
  <si>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</si>
  <si>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</si>
  <si>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</si>
  <si>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</si>
  <si>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</si>
  <si>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</si>
  <si>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</si>
  <si>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</si>
  <si>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</si>
  <si>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</si>
  <si>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</si>
  <si>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</si>
  <si>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</si>
  <si>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</si>
  <si>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</si>
  <si>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</si>
  <si>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</si>
  <si>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</si>
  <si>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</si>
  <si>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</si>
  <si>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</si>
  <si>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</si>
  <si>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</si>
  <si>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</si>
  <si>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</si>
  <si>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</si>
  <si>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</si>
  <si>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</si>
  <si>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</si>
  <si>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</si>
  <si>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</si>
  <si>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</si>
  <si>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</si>
  <si>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</si>
  <si>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</si>
  <si>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</si>
  <si>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</si>
  <si>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</si>
  <si>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</si>
  <si>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</si>
  <si>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</si>
  <si>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</si>
  <si>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</si>
  <si>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</si>
  <si>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</si>
  <si>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</si>
  <si>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</si>
  <si>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</si>
  <si>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</si>
  <si>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</si>
  <si>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</si>
  <si>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</si>
  <si>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</si>
  <si>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</si>
  <si>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</si>
  <si>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</si>
  <si>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</si>
  <si>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</si>
  <si>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</si>
  <si>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</si>
  <si>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</si>
  <si>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</si>
  <si>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</si>
  <si>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</si>
  <si>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</si>
  <si>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</si>
  <si>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</si>
  <si>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</si>
  <si>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</si>
  <si>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</si>
  <si>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</si>
  <si>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</si>
  <si>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</si>
  <si>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</si>
  <si>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</si>
  <si>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</si>
  <si>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</si>
  <si>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</si>
  <si>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</si>
  <si>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</si>
  <si>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</si>
  <si>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</si>
  <si>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</si>
  <si>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</si>
  <si>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</si>
  <si>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</si>
  <si>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</si>
  <si>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</si>
  <si>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</si>
  <si>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</si>
  <si>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</si>
  <si>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</si>
  <si>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</si>
  <si>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</si>
  <si>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</si>
  <si>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</si>
  <si>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</si>
  <si>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</si>
  <si>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</si>
  <si>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</si>
  <si>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</si>
  <si>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</si>
  <si>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</si>
  <si>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</si>
  <si>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</si>
  <si>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</si>
  <si>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</si>
  <si>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</si>
  <si>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</si>
  <si>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</si>
  <si>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</si>
  <si>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</si>
  <si>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</si>
  <si>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</si>
  <si>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</si>
  <si>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</si>
  <si>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</si>
  <si>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</si>
  <si>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</si>
  <si>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</si>
  <si>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</si>
  <si>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</si>
  <si>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</si>
  <si>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</si>
  <si>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</si>
  <si>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</si>
  <si>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</si>
  <si>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</si>
  <si>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</si>
  <si>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</si>
  <si>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</si>
  <si>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</si>
  <si>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</si>
  <si>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</si>
  <si>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</si>
  <si>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</si>
  <si>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</si>
  <si>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</si>
  <si>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</si>
  <si>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</si>
  <si>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</si>
  <si>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</si>
  <si>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</si>
  <si>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</si>
  <si>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</si>
  <si>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</si>
  <si>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</si>
  <si>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</si>
  <si>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</si>
  <si>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</si>
  <si>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</si>
  <si>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</si>
  <si>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</si>
  <si>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</si>
  <si>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</si>
  <si>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</si>
  <si>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</si>
  <si>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</si>
  <si>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</si>
  <si>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</si>
  <si>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</si>
  <si>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</si>
  <si>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</si>
  <si>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</si>
  <si>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</si>
  <si>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</si>
  <si>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</si>
  <si>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</si>
  <si>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</si>
  <si>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</si>
  <si>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</si>
  <si>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</si>
  <si>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</si>
  <si>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</si>
  <si>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</si>
  <si>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</si>
  <si>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</si>
  <si>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</si>
  <si>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</si>
  <si>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</si>
  <si>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</si>
  <si>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</si>
  <si>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</si>
  <si>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</si>
  <si>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</si>
  <si>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</si>
  <si>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</si>
  <si>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</si>
  <si>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</si>
  <si>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</si>
  <si>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</si>
  <si>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</si>
  <si>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</si>
  <si>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</si>
  <si>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</si>
  <si>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</si>
  <si>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</si>
  <si>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</si>
  <si>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</si>
  <si>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</si>
  <si>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</si>
  <si>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</si>
  <si>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</si>
  <si>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</si>
  <si>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</si>
  <si>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</si>
  <si>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</si>
  <si>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</si>
  <si>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</si>
  <si>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</si>
  <si>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</si>
  <si>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</si>
  <si>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</si>
  <si>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</si>
  <si>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</si>
  <si>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</si>
  <si>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</si>
  <si>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</si>
  <si>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</si>
  <si>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</si>
  <si>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</si>
  <si>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</si>
  <si>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</si>
  <si>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</si>
  <si>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</si>
  <si>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</si>
  <si>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</si>
  <si>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</si>
  <si>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</si>
  <si>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</si>
  <si>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</si>
  <si>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</si>
  <si>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</si>
  <si>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</si>
  <si>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</si>
  <si>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</si>
  <si>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</si>
  <si>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</si>
  <si>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</si>
  <si>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</si>
  <si>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</si>
  <si>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</si>
  <si>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</si>
  <si>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</si>
  <si>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</si>
  <si>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</si>
  <si>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</si>
  <si>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</si>
  <si>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</si>
  <si>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</si>
  <si>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</si>
  <si>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</si>
  <si>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</si>
  <si>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</si>
  <si>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</si>
  <si>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</si>
  <si>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</si>
  <si>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</si>
  <si>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</si>
  <si>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</si>
  <si>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</si>
  <si>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</si>
  <si>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</si>
  <si>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</si>
  <si>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</si>
  <si>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</si>
  <si>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</si>
  <si>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</si>
  <si>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</si>
  <si>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</si>
  <si>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</si>
  <si>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</si>
  <si>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</si>
  <si>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</si>
  <si>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</si>
  <si>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</si>
  <si>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</si>
  <si>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</si>
  <si>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</si>
  <si>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</si>
  <si>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</si>
  <si>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</si>
  <si>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</si>
  <si>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</si>
  <si>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</si>
  <si>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</si>
  <si>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</si>
  <si>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</si>
  <si>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</si>
  <si>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</si>
  <si>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</si>
  <si>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</si>
  <si>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</si>
  <si>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</si>
  <si>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</si>
  <si>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</si>
  <si>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</si>
  <si>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</si>
  <si>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</si>
  <si>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</si>
  <si>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</si>
  <si>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</si>
  <si>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</si>
  <si>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</si>
  <si>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</si>
  <si>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</si>
  <si>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</si>
  <si>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</si>
  <si>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</si>
  <si>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</si>
  <si>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</si>
  <si>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</si>
  <si>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</si>
  <si>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</si>
  <si>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</si>
  <si>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</si>
  <si>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</si>
  <si>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</si>
  <si>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</si>
  <si>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</si>
  <si>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</si>
  <si>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</si>
  <si>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</si>
  <si>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</si>
  <si>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</si>
  <si>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</si>
  <si>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</si>
  <si>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</si>
  <si>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</si>
  <si>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</si>
  <si>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</si>
  <si>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</si>
  <si>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</si>
  <si>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</si>
  <si>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</si>
  <si>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</si>
  <si>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</si>
  <si>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</si>
  <si>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</si>
  <si>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</si>
  <si>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</si>
  <si>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</si>
  <si>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</si>
  <si>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</si>
  <si>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</si>
  <si>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</si>
  <si>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</si>
  <si>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</si>
  <si>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</si>
  <si>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</si>
  <si>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</si>
  <si>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</si>
  <si>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</si>
  <si>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</si>
  <si>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</si>
  <si>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</si>
  <si>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</si>
  <si>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</si>
  <si>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</si>
  <si>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</si>
  <si>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</si>
  <si>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</si>
  <si>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</si>
  <si>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</si>
  <si>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</si>
  <si>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</si>
  <si>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</si>
  <si>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</si>
  <si>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</si>
  <si>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</si>
  <si>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</si>
  <si>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</si>
  <si>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</si>
  <si>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</si>
  <si>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</si>
  <si>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</si>
  <si>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</si>
  <si>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</si>
  <si>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</si>
  <si>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</si>
  <si>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</si>
  <si>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</si>
  <si>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</si>
  <si>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</si>
  <si>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</si>
  <si>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</si>
  <si>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</si>
  <si>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</si>
  <si>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</si>
  <si>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</si>
  <si>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</si>
  <si>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</si>
  <si>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</si>
  <si>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</si>
  <si>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</si>
  <si>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</si>
  <si>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</si>
  <si>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</si>
  <si>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</si>
  <si>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</si>
  <si>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</si>
  <si>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</si>
  <si>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</si>
  <si>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</si>
  <si>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</si>
  <si>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</si>
  <si>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</si>
  <si>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</si>
  <si>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</si>
  <si>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</si>
  <si>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</si>
  <si>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</si>
  <si>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</si>
  <si>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</si>
  <si>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</si>
  <si>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</si>
  <si>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</si>
  <si>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</si>
  <si>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</si>
  <si>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</si>
  <si>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</si>
  <si>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</si>
  <si>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</si>
  <si>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</si>
  <si>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</si>
  <si>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</si>
  <si>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</si>
  <si>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</si>
  <si>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</si>
  <si>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</si>
  <si>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</si>
  <si>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</si>
  <si>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</si>
  <si>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</si>
  <si>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</si>
  <si>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</si>
  <si>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</si>
  <si>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</si>
  <si>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</si>
  <si>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</si>
  <si>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</si>
  <si>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</si>
  <si>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</si>
  <si>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</si>
  <si>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</si>
  <si>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</si>
  <si>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</si>
  <si>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</si>
  <si>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</si>
  <si>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</si>
  <si>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</si>
  <si>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</si>
  <si>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</si>
  <si>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</si>
  <si>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</si>
  <si>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</si>
  <si>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</si>
  <si>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</si>
  <si>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</si>
  <si>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</si>
  <si>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</si>
  <si>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</si>
  <si>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</si>
  <si>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</si>
  <si>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</si>
  <si>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</si>
  <si>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</si>
  <si>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</si>
  <si>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</si>
  <si>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</si>
  <si>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</si>
  <si>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</si>
  <si>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</si>
  <si>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</si>
  <si>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</si>
  <si>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</si>
  <si>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</si>
  <si>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</si>
  <si>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</si>
  <si>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</si>
  <si>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</si>
  <si>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</si>
  <si>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</si>
  <si>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</si>
  <si>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</si>
  <si>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</si>
  <si>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</si>
  <si>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</si>
  <si>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</si>
  <si>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</si>
  <si>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</si>
  <si>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</si>
  <si>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</si>
  <si>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</si>
  <si>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</si>
  <si>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</si>
  <si>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</si>
  <si>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</si>
  <si>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</si>
  <si>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</si>
  <si>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</si>
  <si>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</si>
  <si>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</si>
  <si>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</si>
  <si>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</si>
  <si>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</si>
  <si>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</si>
  <si>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</si>
  <si>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</si>
  <si>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</si>
  <si>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</si>
  <si>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</si>
  <si>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</si>
  <si>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</si>
  <si>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</si>
  <si>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</si>
  <si>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</si>
  <si>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</si>
  <si>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</si>
  <si>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</si>
  <si>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</si>
  <si>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</si>
  <si>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</si>
  <si>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</si>
  <si>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</si>
  <si>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</si>
  <si>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</si>
  <si>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</si>
  <si>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</si>
  <si>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</si>
  <si>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</si>
  <si>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</si>
  <si>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</si>
  <si>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</si>
  <si>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</si>
  <si>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</si>
  <si>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</si>
  <si>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</si>
  <si>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</si>
  <si>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</si>
  <si>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</si>
  <si>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</si>
  <si>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</si>
  <si>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</si>
  <si>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</si>
  <si>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</si>
  <si>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</si>
  <si>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</si>
  <si>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</si>
  <si>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</si>
  <si>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</si>
  <si>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</si>
  <si>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</si>
  <si>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</si>
  <si>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</si>
  <si>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</si>
  <si>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</si>
  <si>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</si>
  <si>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</si>
  <si>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</si>
  <si>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</si>
  <si>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</si>
  <si>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</si>
  <si>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</si>
  <si>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</si>
  <si>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</si>
  <si>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</si>
  <si>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</si>
  <si>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</si>
  <si>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</si>
  <si>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</si>
  <si>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</si>
  <si>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</si>
  <si>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</si>
  <si>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</si>
  <si>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</si>
  <si>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</si>
  <si>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</si>
  <si>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</si>
  <si>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</si>
  <si>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</si>
  <si>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</si>
  <si>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</si>
  <si>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</si>
  <si>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</si>
  <si>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</si>
  <si>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</si>
  <si>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</si>
  <si>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</si>
  <si>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</si>
  <si>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</si>
  <si>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</si>
  <si>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</si>
  <si>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</si>
  <si>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</si>
  <si>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</si>
  <si>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</si>
  <si>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</si>
  <si>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</si>
  <si>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</si>
  <si>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</si>
  <si>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</si>
  <si>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</si>
  <si>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</si>
  <si>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1.11 گرفتم</t>
  </si>
  <si>
    <t>حقوق تیر</t>
  </si>
  <si>
    <t>30/4/1397</t>
  </si>
  <si>
    <t>از عابربانک گرفتم و به محمدرضا دادم</t>
  </si>
  <si>
    <t>y</t>
  </si>
  <si>
    <t>x</t>
  </si>
  <si>
    <t>a</t>
  </si>
  <si>
    <t>b</t>
  </si>
  <si>
    <t>سود شفن</t>
  </si>
  <si>
    <t>ضرر خرید و فروش شفن</t>
  </si>
  <si>
    <t>سهم علی از عرضه اولیه پارس خودش و نصف داریوش</t>
  </si>
  <si>
    <t>سهام در بورس مریم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</si>
  <si>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</si>
  <si>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</si>
  <si>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</si>
  <si>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</si>
  <si>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</si>
  <si>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</si>
  <si>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</si>
  <si>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</si>
  <si>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</si>
  <si>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</si>
  <si>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</si>
  <si>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</si>
  <si>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</si>
  <si>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</si>
  <si>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</si>
  <si>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</si>
  <si>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</si>
  <si>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</si>
  <si>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</si>
  <si>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</si>
  <si>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</si>
  <si>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</si>
  <si>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</si>
  <si>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پارس هدف فروش در 5000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</si>
  <si>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</si>
  <si>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</si>
  <si>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</si>
  <si>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</si>
  <si>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امید تامین سرمایه</t>
  </si>
  <si>
    <t>اتکام</t>
  </si>
  <si>
    <t>اتکای</t>
  </si>
  <si>
    <t>اخابر</t>
  </si>
  <si>
    <t>حسینا</t>
  </si>
  <si>
    <t>وخاور</t>
  </si>
  <si>
    <t>وتوصا</t>
  </si>
  <si>
    <t>وتوسم</t>
  </si>
  <si>
    <t>سفانو</t>
  </si>
  <si>
    <t>شفا</t>
  </si>
  <si>
    <t>دسبحان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</si>
  <si>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</si>
  <si>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</si>
  <si>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</si>
  <si>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</si>
  <si>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</si>
  <si>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</si>
  <si>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</si>
  <si>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</si>
  <si>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</si>
  <si>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</si>
  <si>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</si>
  <si>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پارس 949 تا  2577 تومن در حساب داریوش</t>
  </si>
  <si>
    <t>سهم علی از خرید و فروش تاپیکو 15/5</t>
  </si>
  <si>
    <t>مبین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</si>
  <si>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</si>
  <si>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</si>
  <si>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</si>
  <si>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</si>
  <si>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پارس</t>
  </si>
  <si>
    <t>تاپیکو</t>
  </si>
  <si>
    <t>خرید بی ضرر</t>
  </si>
  <si>
    <t>قیمت فعلی پارس</t>
  </si>
  <si>
    <t>قیمت فعلی مبین</t>
  </si>
  <si>
    <t>من سهم پارس دادم و مبین خریدم</t>
  </si>
  <si>
    <t>نسبت بی ضرر تبدیل با احتساب هزینه معامله</t>
  </si>
  <si>
    <t>سهم علی از خرید و فروش تاپیکو حساب مریم 16/5</t>
  </si>
  <si>
    <t>ضرر خرید و فروش مبین 16/5</t>
  </si>
  <si>
    <t>16/5/1397</t>
  </si>
  <si>
    <t>پارس 1608 تا 3670 تومن 16/5/97</t>
  </si>
  <si>
    <t>پارس 20101 تا 3680</t>
  </si>
  <si>
    <t>پارس 308 تا 3550</t>
  </si>
  <si>
    <t>بدهی به مهدی 16/5/1397</t>
  </si>
  <si>
    <t>واریز از ملت علی به بورس علی</t>
  </si>
  <si>
    <t>شسپا</t>
  </si>
  <si>
    <t>واریز از ملت علی به بورس علی 17/5</t>
  </si>
  <si>
    <t>از حساب بورس که برای علی بود</t>
  </si>
  <si>
    <t>بدهی به مهدی 17/5/1397 840 تا پارس 3551 2996680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</si>
  <si>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</si>
  <si>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</si>
  <si>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</si>
  <si>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</si>
  <si>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</si>
  <si>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پارس 229 تا 3450</t>
  </si>
  <si>
    <t>پارس 840 تا 3551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</si>
  <si>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</si>
  <si>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</si>
  <si>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</si>
  <si>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</si>
  <si>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</si>
  <si>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</si>
  <si>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</si>
  <si>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</si>
  <si>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</si>
  <si>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</si>
  <si>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</si>
  <si>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</si>
  <si>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</si>
  <si>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</si>
  <si>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بررسی خرید وغدیر</t>
  </si>
  <si>
    <t>خرید از کارت سید الشهدا مریم</t>
  </si>
  <si>
    <t>26/5/1397</t>
  </si>
  <si>
    <t>علی خرید برای مهمانی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</si>
</sst>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30" borderId="0" xfId="0" applyFill="1"/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7"/>
  <sheetViews>
    <sheetView topLeftCell="A46" workbookViewId="0">
      <selection activeCell="E77" sqref="E77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 x14ac:dyDescent="0.25">
      <c r="A2" s="118" t="s">
        <v>3839</v>
      </c>
      <c r="B2" s="119">
        <f>تیر97!B24</f>
        <v>61997</v>
      </c>
      <c r="C2" s="1">
        <f>تیر97!C24</f>
        <v>7835443</v>
      </c>
      <c r="D2" s="119">
        <f>B2-C2</f>
        <v>-7773446</v>
      </c>
      <c r="E2" s="118" t="s">
        <v>59</v>
      </c>
      <c r="F2" s="102">
        <v>30</v>
      </c>
      <c r="G2" s="102">
        <f>B2*F2</f>
        <v>1859910</v>
      </c>
      <c r="H2" s="102">
        <f>C2*F2</f>
        <v>235063290</v>
      </c>
      <c r="I2" s="102">
        <f>D2*F2</f>
        <v>-233203380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 x14ac:dyDescent="0.25">
      <c r="A3" s="20" t="s">
        <v>4051</v>
      </c>
      <c r="B3" s="18">
        <v>785000</v>
      </c>
      <c r="C3" s="18">
        <v>0</v>
      </c>
      <c r="D3" s="123">
        <f t="shared" ref="D3:D22" si="0">B3-C3</f>
        <v>785000</v>
      </c>
      <c r="E3" s="20" t="s">
        <v>1040</v>
      </c>
      <c r="F3" s="102">
        <v>20</v>
      </c>
      <c r="G3" s="102">
        <f t="shared" ref="G3:G23" si="1">B3*F3</f>
        <v>15700000</v>
      </c>
      <c r="H3" s="102">
        <f t="shared" ref="H3:H23" si="2">C3*F3</f>
        <v>0</v>
      </c>
      <c r="I3" s="102">
        <f t="shared" ref="I3:I23" si="3">D3*F3</f>
        <v>15700000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 x14ac:dyDescent="0.25">
      <c r="A4" s="20" t="s">
        <v>4051</v>
      </c>
      <c r="B4" s="18">
        <v>-32000</v>
      </c>
      <c r="C4" s="18">
        <v>0</v>
      </c>
      <c r="D4" s="119">
        <f t="shared" si="0"/>
        <v>-32000</v>
      </c>
      <c r="E4" s="105" t="s">
        <v>4022</v>
      </c>
      <c r="F4" s="102">
        <v>20</v>
      </c>
      <c r="G4" s="102">
        <f t="shared" si="1"/>
        <v>-640000</v>
      </c>
      <c r="H4" s="102">
        <f t="shared" si="2"/>
        <v>0</v>
      </c>
      <c r="I4" s="102">
        <f t="shared" si="3"/>
        <v>-640000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 x14ac:dyDescent="0.25">
      <c r="A5" s="30" t="s">
        <v>4053</v>
      </c>
      <c r="B5" s="18">
        <v>-750000</v>
      </c>
      <c r="C5" s="18">
        <v>0</v>
      </c>
      <c r="D5" s="119">
        <f t="shared" si="0"/>
        <v>-750000</v>
      </c>
      <c r="E5" s="20" t="s">
        <v>3817</v>
      </c>
      <c r="F5" s="102">
        <v>19</v>
      </c>
      <c r="G5" s="102">
        <f t="shared" si="1"/>
        <v>-14250000</v>
      </c>
      <c r="H5" s="102">
        <f t="shared" si="2"/>
        <v>0</v>
      </c>
      <c r="I5" s="102">
        <f t="shared" si="3"/>
        <v>-14250000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 x14ac:dyDescent="0.25">
      <c r="A6" s="17" t="s">
        <v>4102</v>
      </c>
      <c r="B6" s="18">
        <v>-9396</v>
      </c>
      <c r="C6" s="18">
        <v>0</v>
      </c>
      <c r="D6" s="119">
        <f t="shared" si="0"/>
        <v>-9396</v>
      </c>
      <c r="E6" s="19" t="s">
        <v>4105</v>
      </c>
      <c r="F6" s="102">
        <v>8</v>
      </c>
      <c r="G6" s="102">
        <f t="shared" si="1"/>
        <v>-75168</v>
      </c>
      <c r="H6" s="102">
        <f t="shared" si="2"/>
        <v>0</v>
      </c>
      <c r="I6" s="102">
        <f t="shared" si="3"/>
        <v>-75168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 x14ac:dyDescent="0.25">
      <c r="A7" s="17" t="s">
        <v>4106</v>
      </c>
      <c r="B7" s="18">
        <v>-43300</v>
      </c>
      <c r="C7" s="18">
        <v>0</v>
      </c>
      <c r="D7" s="119">
        <f t="shared" si="0"/>
        <v>-43300</v>
      </c>
      <c r="E7" s="19" t="s">
        <v>4105</v>
      </c>
      <c r="F7" s="102">
        <v>7</v>
      </c>
      <c r="G7" s="102">
        <f t="shared" si="1"/>
        <v>-303100</v>
      </c>
      <c r="H7" s="102">
        <f t="shared" si="2"/>
        <v>0</v>
      </c>
      <c r="I7" s="102">
        <f t="shared" si="3"/>
        <v>-303100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 x14ac:dyDescent="0.25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 x14ac:dyDescent="0.25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 x14ac:dyDescent="0.25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 x14ac:dyDescent="0.25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 x14ac:dyDescent="0.25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 x14ac:dyDescent="0.25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 x14ac:dyDescent="0.25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 x14ac:dyDescent="0.25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 x14ac:dyDescent="0.25">
      <c r="A24" s="118" t="s">
        <v>6</v>
      </c>
      <c r="B24" s="119">
        <f>SUM(B2:B22)</f>
        <v>12301</v>
      </c>
      <c r="C24" s="119">
        <f>SUM(C2:C22)</f>
        <v>7835443</v>
      </c>
      <c r="D24" s="119">
        <f>SUM(D2:D22)</f>
        <v>-7823142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 x14ac:dyDescent="0.25">
      <c r="A25" s="102"/>
      <c r="B25" s="102"/>
      <c r="C25" s="102"/>
      <c r="D25" s="102"/>
      <c r="E25" s="102"/>
      <c r="F25" s="102"/>
      <c r="G25" s="18">
        <f>SUM(G2:G23)</f>
        <v>2291642</v>
      </c>
      <c r="H25" s="18">
        <f>SUM(H2:H23)</f>
        <v>235063290</v>
      </c>
      <c r="I25" s="18">
        <f>SUM(I2:I23)</f>
        <v>-232771648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 x14ac:dyDescent="0.25">
      <c r="A30" s="102"/>
      <c r="B30" s="102"/>
      <c r="C30" s="102"/>
      <c r="D30" s="42">
        <v>2536024</v>
      </c>
      <c r="E30" s="41" t="s">
        <v>95</v>
      </c>
      <c r="F30" s="102"/>
      <c r="G30" s="18">
        <v>600</v>
      </c>
      <c r="H30" s="18">
        <f>G30*H25/G25</f>
        <v>61544.505642678916</v>
      </c>
      <c r="I30" s="18">
        <f>G30*I25/G25</f>
        <v>-60944.505642678916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32.25" customHeight="1" x14ac:dyDescent="0.25">
      <c r="A31" s="102"/>
      <c r="B31" s="102"/>
      <c r="C31" s="102"/>
      <c r="D31" s="42">
        <v>39030</v>
      </c>
      <c r="E31" s="54" t="s">
        <v>4021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 x14ac:dyDescent="0.25">
      <c r="A32" s="102"/>
      <c r="B32" s="120"/>
      <c r="C32" s="102"/>
      <c r="D32" s="42">
        <v>32000</v>
      </c>
      <c r="E32" s="41" t="s">
        <v>4022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 x14ac:dyDescent="0.25">
      <c r="A33" s="102"/>
      <c r="B33" s="102"/>
      <c r="C33" s="102"/>
      <c r="D33" s="42">
        <v>-8208</v>
      </c>
      <c r="E33" s="41" t="s">
        <v>4025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 x14ac:dyDescent="0.25">
      <c r="A34" s="102"/>
      <c r="B34" s="102"/>
      <c r="C34" s="102"/>
      <c r="D34" s="42">
        <v>100000</v>
      </c>
      <c r="E34" s="41" t="s">
        <v>4026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 x14ac:dyDescent="0.25">
      <c r="A35" s="102"/>
      <c r="B35" s="102"/>
      <c r="C35" s="102"/>
      <c r="D35" s="42">
        <v>90000</v>
      </c>
      <c r="E35" s="41" t="s">
        <v>4028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 x14ac:dyDescent="0.25">
      <c r="A36" s="102"/>
      <c r="B36" s="102"/>
      <c r="C36" s="102"/>
      <c r="D36" s="42">
        <v>10000</v>
      </c>
      <c r="E36" s="41" t="s">
        <v>4031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 x14ac:dyDescent="0.25">
      <c r="A37" s="102"/>
      <c r="B37" s="102"/>
      <c r="C37" s="102"/>
      <c r="D37" s="120">
        <v>8185</v>
      </c>
      <c r="E37" s="41" t="s">
        <v>4032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 x14ac:dyDescent="0.25">
      <c r="A38" s="102"/>
      <c r="B38" s="102"/>
      <c r="C38" s="102"/>
      <c r="D38" s="120">
        <v>-5600000</v>
      </c>
      <c r="E38" s="41" t="s">
        <v>4034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 x14ac:dyDescent="0.25">
      <c r="A39" s="102"/>
      <c r="B39" s="102"/>
      <c r="C39" s="102"/>
      <c r="D39" s="120">
        <v>59600</v>
      </c>
      <c r="E39" s="41" t="s">
        <v>4036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 x14ac:dyDescent="0.25">
      <c r="A40" s="102"/>
      <c r="B40" s="102"/>
      <c r="C40" s="102"/>
      <c r="D40" s="120">
        <v>32300</v>
      </c>
      <c r="E40" s="41" t="s">
        <v>4037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 x14ac:dyDescent="0.25">
      <c r="A41" s="102"/>
      <c r="B41" s="102"/>
      <c r="C41" s="102"/>
      <c r="D41" s="120">
        <v>32000</v>
      </c>
      <c r="E41" s="41" t="s">
        <v>4054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 x14ac:dyDescent="0.25">
      <c r="A42" s="102"/>
      <c r="B42" s="102"/>
      <c r="C42" s="102"/>
      <c r="D42" s="120">
        <v>9997</v>
      </c>
      <c r="E42" s="41" t="s">
        <v>4055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 x14ac:dyDescent="0.25">
      <c r="A43" s="102"/>
      <c r="B43" s="102"/>
      <c r="C43" s="102"/>
      <c r="D43" s="120">
        <v>39927</v>
      </c>
      <c r="E43" s="41" t="s">
        <v>4056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 x14ac:dyDescent="0.25">
      <c r="A44" s="102"/>
      <c r="B44" s="102"/>
      <c r="C44" s="102"/>
      <c r="D44" s="120">
        <v>306673</v>
      </c>
      <c r="E44" s="41" t="s">
        <v>4057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 x14ac:dyDescent="0.25">
      <c r="A45" s="102"/>
      <c r="B45" s="102"/>
      <c r="C45" s="102"/>
      <c r="D45" s="120">
        <v>-2765</v>
      </c>
      <c r="E45" s="41" t="s">
        <v>4058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 x14ac:dyDescent="0.25">
      <c r="A46" s="102"/>
      <c r="B46" s="102"/>
      <c r="C46" s="102"/>
      <c r="D46" s="120">
        <v>206986</v>
      </c>
      <c r="E46" s="41" t="s">
        <v>4059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 x14ac:dyDescent="0.25">
      <c r="A47" s="102"/>
      <c r="B47" s="102"/>
      <c r="C47" s="102"/>
      <c r="D47" s="120">
        <v>-251451</v>
      </c>
      <c r="E47" s="41" t="s">
        <v>4060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 x14ac:dyDescent="0.25">
      <c r="A48" s="102"/>
      <c r="B48" s="102"/>
      <c r="C48" s="102"/>
      <c r="D48" s="120">
        <v>-7467154</v>
      </c>
      <c r="E48" s="41" t="s">
        <v>4061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ht="23.25" customHeight="1" x14ac:dyDescent="0.25">
      <c r="A49" s="102"/>
      <c r="B49" s="102"/>
      <c r="C49" s="102"/>
      <c r="D49" s="120">
        <v>-1249833</v>
      </c>
      <c r="E49" s="54" t="s">
        <v>4063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 x14ac:dyDescent="0.25">
      <c r="A50" s="102"/>
      <c r="B50" s="102"/>
      <c r="C50" s="102"/>
      <c r="D50" s="120">
        <v>142700</v>
      </c>
      <c r="E50" s="41" t="s">
        <v>4066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 x14ac:dyDescent="0.25">
      <c r="A51" s="102"/>
      <c r="B51" s="102"/>
      <c r="C51" s="102"/>
      <c r="D51" s="120">
        <v>32750</v>
      </c>
      <c r="E51" s="41" t="s">
        <v>4068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 x14ac:dyDescent="0.25">
      <c r="A52" s="102"/>
      <c r="B52" s="102"/>
      <c r="C52" s="102"/>
      <c r="D52" s="120">
        <v>-149348</v>
      </c>
      <c r="E52" s="41" t="s">
        <v>4076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 x14ac:dyDescent="0.25">
      <c r="A53" s="102"/>
      <c r="B53" s="102"/>
      <c r="C53" s="102"/>
      <c r="D53" s="120">
        <v>147067</v>
      </c>
      <c r="E53" s="41" t="s">
        <v>4077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 x14ac:dyDescent="0.25">
      <c r="A54" s="102"/>
      <c r="B54" s="102"/>
      <c r="C54" s="102"/>
      <c r="D54" s="120">
        <v>-1100000</v>
      </c>
      <c r="E54" s="41" t="s">
        <v>4083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 x14ac:dyDescent="0.25">
      <c r="A55" s="102"/>
      <c r="B55" s="102"/>
      <c r="C55" s="102"/>
      <c r="D55" s="120">
        <v>-790000</v>
      </c>
      <c r="E55" s="41" t="s">
        <v>4085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 x14ac:dyDescent="0.25">
      <c r="A56" s="102"/>
      <c r="B56" s="102"/>
      <c r="C56" s="102"/>
      <c r="D56" s="120">
        <v>-3320</v>
      </c>
      <c r="E56" s="41" t="s">
        <v>4086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 x14ac:dyDescent="0.25">
      <c r="A57" s="102"/>
      <c r="B57" s="102"/>
      <c r="C57" s="102"/>
      <c r="D57" s="120">
        <v>16000</v>
      </c>
      <c r="E57" s="41" t="s">
        <v>4088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 x14ac:dyDescent="0.25">
      <c r="A58" s="102"/>
      <c r="B58" s="102"/>
      <c r="C58" s="102"/>
      <c r="D58" s="120">
        <v>450500</v>
      </c>
      <c r="E58" s="41" t="s">
        <v>4091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 x14ac:dyDescent="0.25">
      <c r="A59" s="102"/>
      <c r="B59" s="102"/>
      <c r="C59" s="102"/>
      <c r="D59" s="120">
        <v>16931</v>
      </c>
      <c r="E59" s="41" t="s">
        <v>4096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 x14ac:dyDescent="0.25">
      <c r="A60" s="102"/>
      <c r="B60" s="102"/>
      <c r="C60" s="102"/>
      <c r="D60" s="120">
        <v>-10000</v>
      </c>
      <c r="E60" s="41" t="s">
        <v>4097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 x14ac:dyDescent="0.25">
      <c r="A61" s="102"/>
      <c r="B61" s="102"/>
      <c r="C61" s="102"/>
      <c r="D61" s="120">
        <v>-15000</v>
      </c>
      <c r="E61" s="41" t="s">
        <v>4098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 x14ac:dyDescent="0.25">
      <c r="A62" s="102"/>
      <c r="B62" s="102"/>
      <c r="C62" s="102"/>
      <c r="D62" s="120">
        <v>10350</v>
      </c>
      <c r="E62" s="41" t="s">
        <v>4099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 x14ac:dyDescent="0.25">
      <c r="A63" s="102"/>
      <c r="B63" s="102"/>
      <c r="C63" s="102"/>
      <c r="D63" s="120">
        <v>9396</v>
      </c>
      <c r="E63" s="41" t="s">
        <v>4104</v>
      </c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 x14ac:dyDescent="0.25">
      <c r="A64" s="102"/>
      <c r="B64" s="102"/>
      <c r="C64" s="102"/>
      <c r="D64" s="120">
        <v>43300</v>
      </c>
      <c r="E64" s="41" t="s">
        <v>4107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 x14ac:dyDescent="0.25">
      <c r="A65" s="102"/>
      <c r="B65" s="102"/>
      <c r="C65" s="102"/>
      <c r="D65" s="120">
        <v>315101</v>
      </c>
      <c r="E65" s="41" t="s">
        <v>4110</v>
      </c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 x14ac:dyDescent="0.25">
      <c r="A66" s="102"/>
      <c r="B66" s="102"/>
      <c r="C66" s="102"/>
      <c r="D66" s="120"/>
      <c r="E66" s="41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 x14ac:dyDescent="0.25">
      <c r="A67" s="102"/>
      <c r="B67" s="102"/>
      <c r="C67" s="102"/>
      <c r="D67" s="120"/>
      <c r="E67" s="41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</row>
    <row r="68" spans="1:21" x14ac:dyDescent="0.25">
      <c r="A68" s="102"/>
      <c r="B68" s="102"/>
      <c r="C68" s="102"/>
      <c r="D68" s="120"/>
      <c r="E68" s="41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</row>
    <row r="69" spans="1:21" x14ac:dyDescent="0.25">
      <c r="A69" s="102"/>
      <c r="B69" s="102"/>
      <c r="C69" s="102"/>
      <c r="D69" s="120"/>
      <c r="E69" s="41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</row>
    <row r="70" spans="1:21" x14ac:dyDescent="0.25">
      <c r="A70" s="102"/>
      <c r="B70" s="102"/>
      <c r="C70" s="102"/>
      <c r="D70" s="120" t="s">
        <v>25</v>
      </c>
      <c r="E70" s="41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</row>
    <row r="71" spans="1:21" x14ac:dyDescent="0.25">
      <c r="A71" s="102"/>
      <c r="B71" s="102"/>
      <c r="C71" s="102"/>
      <c r="D71" s="120"/>
      <c r="E71" s="41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</row>
    <row r="72" spans="1:21" x14ac:dyDescent="0.25">
      <c r="A72" s="102"/>
      <c r="B72" s="102"/>
      <c r="C72" s="102"/>
      <c r="D72" s="120"/>
      <c r="E72" s="41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</row>
    <row r="73" spans="1:21" x14ac:dyDescent="0.25">
      <c r="A73" s="102"/>
      <c r="B73" s="102"/>
      <c r="C73" s="102"/>
      <c r="D73" s="120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</row>
    <row r="74" spans="1:21" x14ac:dyDescent="0.25">
      <c r="A74" s="102"/>
      <c r="B74" s="102"/>
      <c r="C74" s="102"/>
      <c r="D74" s="120">
        <f>SUM(D30:D65)</f>
        <v>-11960262</v>
      </c>
      <c r="E74" s="102" t="s">
        <v>6</v>
      </c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</row>
    <row r="75" spans="1:21" x14ac:dyDescent="0.25">
      <c r="A75" s="102"/>
      <c r="B75" s="102"/>
      <c r="C75" s="102"/>
      <c r="D75" s="120"/>
      <c r="E75" s="41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</row>
    <row r="76" spans="1:21" x14ac:dyDescent="0.25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</row>
    <row r="77" spans="1:21" x14ac:dyDescent="0.25">
      <c r="A77" s="102"/>
      <c r="B77" s="102"/>
      <c r="C77" s="102"/>
      <c r="D77" s="102"/>
      <c r="E77" s="102" t="s">
        <v>25</v>
      </c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</row>
    <row r="78" spans="1:21" x14ac:dyDescent="0.25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</row>
    <row r="79" spans="1:21" x14ac:dyDescent="0.25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</row>
    <row r="80" spans="1:21" x14ac:dyDescent="0.25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</row>
    <row r="81" spans="1:21" x14ac:dyDescent="0.25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</row>
    <row r="82" spans="1:21" x14ac:dyDescent="0.25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</row>
    <row r="83" spans="1:21" x14ac:dyDescent="0.25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</row>
    <row r="84" spans="1:21" x14ac:dyDescent="0.25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</row>
    <row r="85" spans="1:21" x14ac:dyDescent="0.25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</row>
    <row r="86" spans="1:21" x14ac:dyDescent="0.25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</row>
    <row r="87" spans="1:21" x14ac:dyDescent="0.25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</row>
    <row r="88" spans="1:21" x14ac:dyDescent="0.25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</row>
    <row r="89" spans="1:21" x14ac:dyDescent="0.25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</row>
    <row r="90" spans="1:21" x14ac:dyDescent="0.25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</row>
    <row r="91" spans="1:21" x14ac:dyDescent="0.25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</row>
    <row r="92" spans="1:21" x14ac:dyDescent="0.25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</row>
    <row r="93" spans="1:21" x14ac:dyDescent="0.25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</row>
    <row r="94" spans="1:21" x14ac:dyDescent="0.25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</row>
    <row r="95" spans="1:21" x14ac:dyDescent="0.25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</row>
    <row r="96" spans="1:21" x14ac:dyDescent="0.25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</row>
    <row r="97" spans="1:21" x14ac:dyDescent="0.25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</row>
    <row r="98" spans="1:21" x14ac:dyDescent="0.25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</row>
    <row r="99" spans="1:21" x14ac:dyDescent="0.25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</row>
    <row r="100" spans="1:21" x14ac:dyDescent="0.25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</row>
    <row r="101" spans="1:21" x14ac:dyDescent="0.25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</row>
    <row r="102" spans="1:21" x14ac:dyDescent="0.25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</row>
    <row r="103" spans="1:21" x14ac:dyDescent="0.25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</row>
    <row r="104" spans="1:21" x14ac:dyDescent="0.25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</row>
    <row r="105" spans="1:21" x14ac:dyDescent="0.25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</row>
    <row r="106" spans="1:21" x14ac:dyDescent="0.25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</row>
    <row r="107" spans="1:21" x14ac:dyDescent="0.25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</row>
    <row r="108" spans="1:21" x14ac:dyDescent="0.25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</row>
    <row r="109" spans="1:21" x14ac:dyDescent="0.25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</row>
    <row r="110" spans="1:21" x14ac:dyDescent="0.25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</row>
    <row r="111" spans="1:21" x14ac:dyDescent="0.25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</row>
    <row r="112" spans="1:21" x14ac:dyDescent="0.25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</row>
    <row r="113" spans="1:21" x14ac:dyDescent="0.25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</row>
    <row r="114" spans="1:21" x14ac:dyDescent="0.25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</row>
    <row r="115" spans="1:21" x14ac:dyDescent="0.25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</row>
    <row r="116" spans="1:21" x14ac:dyDescent="0.25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</row>
    <row r="117" spans="1:21" x14ac:dyDescent="0.25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</row>
    <row r="118" spans="1:21" x14ac:dyDescent="0.25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</row>
    <row r="119" spans="1:21" x14ac:dyDescent="0.25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</row>
    <row r="120" spans="1:21" x14ac:dyDescent="0.25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</row>
    <row r="121" spans="1:21" x14ac:dyDescent="0.25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</row>
    <row r="122" spans="1:21" x14ac:dyDescent="0.25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</row>
    <row r="123" spans="1:21" x14ac:dyDescent="0.25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</row>
    <row r="124" spans="1:21" x14ac:dyDescent="0.25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</row>
    <row r="125" spans="1:21" x14ac:dyDescent="0.25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</row>
    <row r="126" spans="1:21" x14ac:dyDescent="0.25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</row>
    <row r="127" spans="1:21" x14ac:dyDescent="0.25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</row>
    <row r="128" spans="1:21" x14ac:dyDescent="0.25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</row>
    <row r="129" spans="1:21" x14ac:dyDescent="0.25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</row>
    <row r="130" spans="1:21" x14ac:dyDescent="0.25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</row>
    <row r="131" spans="1:21" x14ac:dyDescent="0.25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</row>
    <row r="132" spans="1:21" x14ac:dyDescent="0.25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</row>
    <row r="133" spans="1:21" x14ac:dyDescent="0.25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</row>
    <row r="134" spans="1:21" x14ac:dyDescent="0.25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</row>
    <row r="135" spans="1:21" x14ac:dyDescent="0.25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</row>
    <row r="136" spans="1:21" x14ac:dyDescent="0.25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</row>
    <row r="137" spans="1:21" x14ac:dyDescent="0.25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</row>
    <row r="138" spans="1:21" x14ac:dyDescent="0.25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</row>
    <row r="139" spans="1:21" x14ac:dyDescent="0.25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</row>
    <row r="140" spans="1:21" x14ac:dyDescent="0.25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</row>
    <row r="141" spans="1:21" x14ac:dyDescent="0.25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</row>
    <row r="142" spans="1:21" x14ac:dyDescent="0.25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</row>
    <row r="143" spans="1:21" x14ac:dyDescent="0.25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</row>
    <row r="144" spans="1:21" x14ac:dyDescent="0.25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</row>
    <row r="145" spans="1:21" x14ac:dyDescent="0.25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</row>
    <row r="146" spans="1:21" x14ac:dyDescent="0.25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</row>
    <row r="147" spans="1:21" x14ac:dyDescent="0.25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</row>
    <row r="148" spans="1:21" x14ac:dyDescent="0.25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</row>
    <row r="149" spans="1:21" x14ac:dyDescent="0.25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</row>
    <row r="150" spans="1:21" x14ac:dyDescent="0.25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</row>
    <row r="151" spans="1:21" x14ac:dyDescent="0.25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</row>
    <row r="152" spans="1:21" x14ac:dyDescent="0.25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</row>
    <row r="153" spans="1:21" x14ac:dyDescent="0.25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</row>
    <row r="154" spans="1:21" x14ac:dyDescent="0.25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</row>
    <row r="155" spans="1:21" x14ac:dyDescent="0.25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</row>
    <row r="156" spans="1:21" x14ac:dyDescent="0.25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</row>
    <row r="157" spans="1:21" x14ac:dyDescent="0.25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</row>
    <row r="158" spans="1:21" x14ac:dyDescent="0.25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</row>
    <row r="159" spans="1:21" x14ac:dyDescent="0.25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</row>
    <row r="160" spans="1:21" x14ac:dyDescent="0.25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</row>
    <row r="161" spans="1:21" x14ac:dyDescent="0.25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</row>
    <row r="162" spans="1:21" x14ac:dyDescent="0.25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</row>
    <row r="163" spans="1:21" x14ac:dyDescent="0.25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</row>
    <row r="164" spans="1:21" x14ac:dyDescent="0.25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</row>
    <row r="165" spans="1:21" x14ac:dyDescent="0.25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</row>
    <row r="166" spans="1:21" x14ac:dyDescent="0.25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</row>
    <row r="167" spans="1:21" x14ac:dyDescent="0.25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</row>
    <row r="168" spans="1:21" x14ac:dyDescent="0.25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</row>
    <row r="169" spans="1:21" x14ac:dyDescent="0.25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</row>
    <row r="170" spans="1:21" x14ac:dyDescent="0.25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</row>
    <row r="171" spans="1:21" x14ac:dyDescent="0.25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</row>
    <row r="172" spans="1:21" x14ac:dyDescent="0.25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</row>
    <row r="173" spans="1:21" x14ac:dyDescent="0.25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</row>
    <row r="174" spans="1:21" x14ac:dyDescent="0.25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</row>
    <row r="175" spans="1:21" x14ac:dyDescent="0.25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</row>
    <row r="176" spans="1:21" x14ac:dyDescent="0.25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</row>
    <row r="177" spans="1:21" x14ac:dyDescent="0.25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</row>
    <row r="178" spans="1:21" x14ac:dyDescent="0.25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</row>
    <row r="179" spans="1:21" x14ac:dyDescent="0.25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</row>
    <row r="180" spans="1:21" x14ac:dyDescent="0.25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</row>
    <row r="181" spans="1:21" x14ac:dyDescent="0.25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</row>
    <row r="182" spans="1:21" x14ac:dyDescent="0.25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</row>
    <row r="183" spans="1:21" x14ac:dyDescent="0.25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</row>
    <row r="184" spans="1:21" x14ac:dyDescent="0.25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</row>
    <row r="185" spans="1:21" x14ac:dyDescent="0.25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</row>
    <row r="186" spans="1:21" x14ac:dyDescent="0.25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</row>
    <row r="187" spans="1:21" x14ac:dyDescent="0.25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</row>
    <row r="188" spans="1:21" x14ac:dyDescent="0.25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</row>
    <row r="189" spans="1:21" x14ac:dyDescent="0.25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</row>
    <row r="190" spans="1:21" x14ac:dyDescent="0.25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</row>
    <row r="191" spans="1:21" x14ac:dyDescent="0.25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</row>
    <row r="192" spans="1:21" x14ac:dyDescent="0.25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</row>
    <row r="193" spans="1:21" x14ac:dyDescent="0.25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</row>
    <row r="194" spans="1:21" x14ac:dyDescent="0.25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</row>
    <row r="195" spans="1:21" x14ac:dyDescent="0.25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</row>
    <row r="196" spans="1:21" x14ac:dyDescent="0.25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</row>
    <row r="197" spans="1:21" x14ac:dyDescent="0.25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</row>
    <row r="198" spans="1:21" x14ac:dyDescent="0.25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</row>
    <row r="199" spans="1:21" x14ac:dyDescent="0.25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</row>
    <row r="200" spans="1:21" x14ac:dyDescent="0.25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</row>
    <row r="201" spans="1:21" x14ac:dyDescent="0.25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</row>
    <row r="202" spans="1:21" x14ac:dyDescent="0.25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</row>
    <row r="203" spans="1:21" x14ac:dyDescent="0.25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</row>
    <row r="204" spans="1:21" x14ac:dyDescent="0.25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</row>
    <row r="205" spans="1:21" x14ac:dyDescent="0.25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</row>
    <row r="206" spans="1:21" x14ac:dyDescent="0.25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</row>
    <row r="207" spans="1:21" x14ac:dyDescent="0.25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</row>
    <row r="208" spans="1:21" x14ac:dyDescent="0.25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</row>
    <row r="209" spans="1:21" x14ac:dyDescent="0.25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</row>
    <row r="210" spans="1:21" x14ac:dyDescent="0.25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</row>
    <row r="211" spans="1:21" x14ac:dyDescent="0.25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</row>
    <row r="212" spans="1:21" x14ac:dyDescent="0.25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</row>
    <row r="213" spans="1:21" x14ac:dyDescent="0.25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</row>
    <row r="214" spans="1:21" x14ac:dyDescent="0.25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</row>
    <row r="215" spans="1:21" x14ac:dyDescent="0.25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</row>
    <row r="216" spans="1:21" x14ac:dyDescent="0.25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</row>
    <row r="217" spans="1:21" x14ac:dyDescent="0.25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</row>
    <row r="218" spans="1:21" x14ac:dyDescent="0.25">
      <c r="D218" s="102"/>
      <c r="E218" s="102"/>
    </row>
    <row r="219" spans="1:21" x14ac:dyDescent="0.25">
      <c r="D219" s="102"/>
      <c r="E219" s="102"/>
    </row>
    <row r="220" spans="1:21" x14ac:dyDescent="0.25">
      <c r="D220" s="102"/>
      <c r="E220" s="102"/>
    </row>
    <row r="221" spans="1:21" x14ac:dyDescent="0.25">
      <c r="D221" s="102"/>
      <c r="E221" s="102"/>
    </row>
    <row r="222" spans="1:21" x14ac:dyDescent="0.25">
      <c r="D222" s="102"/>
      <c r="E222" s="102"/>
    </row>
    <row r="223" spans="1:21" x14ac:dyDescent="0.25">
      <c r="D223" s="102"/>
      <c r="E223" s="102"/>
    </row>
    <row r="224" spans="1:21" x14ac:dyDescent="0.25">
      <c r="D224" s="102"/>
      <c r="E224" s="102"/>
    </row>
    <row r="225" spans="4:5" x14ac:dyDescent="0.25">
      <c r="D225" s="102"/>
      <c r="E225" s="102"/>
    </row>
    <row r="226" spans="4:5" x14ac:dyDescent="0.25">
      <c r="D226" s="102"/>
      <c r="E226" s="102"/>
    </row>
    <row r="227" spans="4:5" x14ac:dyDescent="0.25">
      <c r="D227" s="102"/>
      <c r="E227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pane ySplit="1" topLeftCell="A158" activePane="bottomLeft" state="frozen"/>
      <selection pane="bottomLeft" activeCell="F178" sqref="F17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858</v>
      </c>
      <c r="H2" s="36">
        <f>IF(B2&gt;0,1,0)</f>
        <v>1</v>
      </c>
      <c r="I2" s="11">
        <f>B2*(G2-H2)</f>
        <v>14311900</v>
      </c>
      <c r="J2" s="53">
        <f>C2*(G2-H2)</f>
        <v>14311900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857</v>
      </c>
      <c r="H3" s="36">
        <f t="shared" ref="H3:H66" si="2">IF(B3&gt;0,1,0)</f>
        <v>1</v>
      </c>
      <c r="I3" s="11">
        <f t="shared" ref="I3:I66" si="3">B3*(G3-H3)</f>
        <v>17034400000</v>
      </c>
      <c r="J3" s="53">
        <f t="shared" ref="J3:J66" si="4">C3*(G3-H3)</f>
        <v>9747272000</v>
      </c>
      <c r="K3" s="53">
        <f t="shared" ref="K3:K66" si="5">D3*(G3-H3)</f>
        <v>7287128000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857</v>
      </c>
      <c r="H4" s="36">
        <f t="shared" si="2"/>
        <v>0</v>
      </c>
      <c r="I4" s="11">
        <f t="shared" si="3"/>
        <v>0</v>
      </c>
      <c r="J4" s="53">
        <f t="shared" si="4"/>
        <v>7284500</v>
      </c>
      <c r="K4" s="53">
        <f t="shared" si="5"/>
        <v>-7284500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855</v>
      </c>
      <c r="H5" s="36">
        <f t="shared" si="2"/>
        <v>1</v>
      </c>
      <c r="I5" s="11">
        <f t="shared" si="3"/>
        <v>1708000000</v>
      </c>
      <c r="J5" s="53">
        <f t="shared" si="4"/>
        <v>0</v>
      </c>
      <c r="K5" s="53">
        <f t="shared" si="5"/>
        <v>1708000000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848</v>
      </c>
      <c r="H6" s="36">
        <f t="shared" si="2"/>
        <v>0</v>
      </c>
      <c r="I6" s="11">
        <f t="shared" si="3"/>
        <v>-4240000</v>
      </c>
      <c r="J6" s="53">
        <f t="shared" si="4"/>
        <v>0</v>
      </c>
      <c r="K6" s="53">
        <f t="shared" si="5"/>
        <v>-4240000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844</v>
      </c>
      <c r="H7" s="36">
        <f t="shared" si="2"/>
        <v>0</v>
      </c>
      <c r="I7" s="11">
        <f t="shared" si="3"/>
        <v>-1013222000</v>
      </c>
      <c r="J7" s="53">
        <f t="shared" si="4"/>
        <v>0</v>
      </c>
      <c r="K7" s="53">
        <f t="shared" si="5"/>
        <v>-1013222000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843</v>
      </c>
      <c r="H8" s="36">
        <f t="shared" si="2"/>
        <v>0</v>
      </c>
      <c r="I8" s="11">
        <f t="shared" si="3"/>
        <v>-168600000</v>
      </c>
      <c r="J8" s="53">
        <f t="shared" si="4"/>
        <v>0</v>
      </c>
      <c r="K8" s="53">
        <f t="shared" si="5"/>
        <v>-168600000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841</v>
      </c>
      <c r="H9" s="36">
        <f t="shared" si="2"/>
        <v>0</v>
      </c>
      <c r="I9" s="11">
        <f t="shared" si="3"/>
        <v>-593325500</v>
      </c>
      <c r="J9" s="53">
        <f t="shared" si="4"/>
        <v>0</v>
      </c>
      <c r="K9" s="53">
        <f t="shared" si="5"/>
        <v>-593325500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832</v>
      </c>
      <c r="H10" s="36">
        <f t="shared" si="2"/>
        <v>0</v>
      </c>
      <c r="I10" s="11">
        <f t="shared" si="3"/>
        <v>-166400000</v>
      </c>
      <c r="J10" s="53">
        <f t="shared" si="4"/>
        <v>0</v>
      </c>
      <c r="K10" s="53">
        <f t="shared" si="5"/>
        <v>-166400000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832</v>
      </c>
      <c r="H11" s="36">
        <f t="shared" si="2"/>
        <v>1</v>
      </c>
      <c r="I11" s="11">
        <f t="shared" si="3"/>
        <v>831000000</v>
      </c>
      <c r="J11" s="53">
        <f t="shared" si="4"/>
        <v>0</v>
      </c>
      <c r="K11" s="53">
        <f t="shared" si="5"/>
        <v>831000000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828</v>
      </c>
      <c r="H12" s="36">
        <f t="shared" si="2"/>
        <v>0</v>
      </c>
      <c r="I12" s="11">
        <f t="shared" si="3"/>
        <v>-248400000</v>
      </c>
      <c r="J12" s="53">
        <f t="shared" si="4"/>
        <v>0</v>
      </c>
      <c r="K12" s="53">
        <f t="shared" si="5"/>
        <v>-248400000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823</v>
      </c>
      <c r="H13" s="36">
        <f t="shared" si="2"/>
        <v>0</v>
      </c>
      <c r="I13" s="11">
        <f t="shared" si="3"/>
        <v>-51026000</v>
      </c>
      <c r="J13" s="53">
        <f t="shared" si="4"/>
        <v>0</v>
      </c>
      <c r="K13" s="53">
        <f t="shared" si="5"/>
        <v>-51026000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823</v>
      </c>
      <c r="H14" s="36">
        <f t="shared" si="2"/>
        <v>1</v>
      </c>
      <c r="I14" s="11">
        <f t="shared" si="3"/>
        <v>1644000000</v>
      </c>
      <c r="J14" s="53">
        <f t="shared" si="4"/>
        <v>0</v>
      </c>
      <c r="K14" s="53">
        <f t="shared" si="5"/>
        <v>1644000000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822</v>
      </c>
      <c r="H15" s="36">
        <f t="shared" si="2"/>
        <v>1</v>
      </c>
      <c r="I15" s="11">
        <f t="shared" si="3"/>
        <v>1477800000</v>
      </c>
      <c r="J15" s="53">
        <f t="shared" si="4"/>
        <v>0</v>
      </c>
      <c r="K15" s="53">
        <f t="shared" si="5"/>
        <v>1477800000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822</v>
      </c>
      <c r="H16" s="36">
        <f t="shared" si="2"/>
        <v>0</v>
      </c>
      <c r="I16" s="11">
        <f t="shared" si="3"/>
        <v>-164400000</v>
      </c>
      <c r="J16" s="53">
        <f t="shared" si="4"/>
        <v>0</v>
      </c>
      <c r="K16" s="53">
        <f t="shared" si="5"/>
        <v>-164400000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818</v>
      </c>
      <c r="H17" s="36">
        <f t="shared" si="2"/>
        <v>0</v>
      </c>
      <c r="I17" s="11">
        <f t="shared" si="3"/>
        <v>-1636000000</v>
      </c>
      <c r="J17" s="53">
        <f t="shared" si="4"/>
        <v>0</v>
      </c>
      <c r="K17" s="53">
        <f t="shared" si="5"/>
        <v>-1636000000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817</v>
      </c>
      <c r="H18" s="36">
        <f t="shared" si="2"/>
        <v>0</v>
      </c>
      <c r="I18" s="11">
        <f t="shared" si="3"/>
        <v>-245100000</v>
      </c>
      <c r="J18" s="53">
        <f t="shared" si="4"/>
        <v>0</v>
      </c>
      <c r="K18" s="53">
        <f t="shared" si="5"/>
        <v>-245100000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816</v>
      </c>
      <c r="H19" s="36">
        <f t="shared" si="2"/>
        <v>0</v>
      </c>
      <c r="I19" s="11">
        <f t="shared" si="3"/>
        <v>-163200000</v>
      </c>
      <c r="J19" s="53">
        <f t="shared" si="4"/>
        <v>0</v>
      </c>
      <c r="K19" s="53">
        <f t="shared" si="5"/>
        <v>-163200000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814</v>
      </c>
      <c r="H20" s="36">
        <f t="shared" si="2"/>
        <v>1</v>
      </c>
      <c r="I20" s="11">
        <f t="shared" si="3"/>
        <v>220395357</v>
      </c>
      <c r="J20" s="53">
        <f t="shared" si="4"/>
        <v>119878476</v>
      </c>
      <c r="K20" s="53">
        <f t="shared" si="5"/>
        <v>100516881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812</v>
      </c>
      <c r="H21" s="36">
        <f t="shared" si="2"/>
        <v>0</v>
      </c>
      <c r="I21" s="11">
        <f t="shared" si="3"/>
        <v>-1222628400</v>
      </c>
      <c r="J21" s="53">
        <f t="shared" si="4"/>
        <v>0</v>
      </c>
      <c r="K21" s="53">
        <f t="shared" si="5"/>
        <v>-1222628400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809</v>
      </c>
      <c r="H22" s="36">
        <f t="shared" si="2"/>
        <v>1</v>
      </c>
      <c r="I22" s="11">
        <f t="shared" si="3"/>
        <v>2424000000</v>
      </c>
      <c r="J22" s="53">
        <f t="shared" si="4"/>
        <v>0</v>
      </c>
      <c r="K22" s="53">
        <f t="shared" si="5"/>
        <v>2424000000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808</v>
      </c>
      <c r="H23" s="36">
        <f t="shared" si="2"/>
        <v>1</v>
      </c>
      <c r="I23" s="11">
        <f t="shared" si="3"/>
        <v>807000000</v>
      </c>
      <c r="J23" s="53">
        <f t="shared" si="4"/>
        <v>0</v>
      </c>
      <c r="K23" s="53">
        <f t="shared" si="5"/>
        <v>807000000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807</v>
      </c>
      <c r="H24" s="36">
        <f t="shared" si="2"/>
        <v>0</v>
      </c>
      <c r="I24" s="11">
        <f t="shared" si="3"/>
        <v>-2421726300</v>
      </c>
      <c r="J24" s="53">
        <f t="shared" si="4"/>
        <v>0</v>
      </c>
      <c r="K24" s="53">
        <f t="shared" si="5"/>
        <v>-2421726300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792</v>
      </c>
      <c r="H25" s="36">
        <f t="shared" si="2"/>
        <v>1</v>
      </c>
      <c r="I25" s="11">
        <f t="shared" si="3"/>
        <v>1186500000</v>
      </c>
      <c r="J25" s="53">
        <f t="shared" si="4"/>
        <v>0</v>
      </c>
      <c r="K25" s="53">
        <f t="shared" si="5"/>
        <v>1186500000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784</v>
      </c>
      <c r="H26" s="36">
        <f t="shared" si="2"/>
        <v>0</v>
      </c>
      <c r="I26" s="11">
        <f t="shared" si="3"/>
        <v>-128576000</v>
      </c>
      <c r="J26" s="53">
        <f t="shared" si="4"/>
        <v>0</v>
      </c>
      <c r="K26" s="53">
        <f t="shared" si="5"/>
        <v>-128576000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783</v>
      </c>
      <c r="H27" s="36">
        <f t="shared" si="2"/>
        <v>1</v>
      </c>
      <c r="I27" s="11">
        <f t="shared" si="3"/>
        <v>155925326</v>
      </c>
      <c r="J27" s="53">
        <f t="shared" si="4"/>
        <v>83996966</v>
      </c>
      <c r="K27" s="53">
        <f t="shared" si="5"/>
        <v>71928360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781</v>
      </c>
      <c r="H28" s="36">
        <f t="shared" si="2"/>
        <v>0</v>
      </c>
      <c r="I28" s="11">
        <f t="shared" si="3"/>
        <v>-172601000</v>
      </c>
      <c r="J28" s="53">
        <f t="shared" si="4"/>
        <v>-172601000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781</v>
      </c>
      <c r="H29" s="36">
        <f t="shared" si="2"/>
        <v>0</v>
      </c>
      <c r="I29" s="11">
        <f t="shared" si="3"/>
        <v>-390890500</v>
      </c>
      <c r="J29" s="53">
        <f t="shared" si="4"/>
        <v>0</v>
      </c>
      <c r="K29" s="53">
        <f t="shared" si="5"/>
        <v>-390890500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781</v>
      </c>
      <c r="H30" s="36">
        <f t="shared" si="2"/>
        <v>0</v>
      </c>
      <c r="I30" s="11">
        <f t="shared" si="3"/>
        <v>-11715000000</v>
      </c>
      <c r="J30" s="53">
        <f t="shared" si="4"/>
        <v>-11715000000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764</v>
      </c>
      <c r="H31" s="36">
        <f t="shared" si="2"/>
        <v>0</v>
      </c>
      <c r="I31" s="11">
        <f t="shared" si="3"/>
        <v>-2300327600</v>
      </c>
      <c r="J31" s="53">
        <f t="shared" si="4"/>
        <v>0</v>
      </c>
      <c r="K31" s="53">
        <f t="shared" si="5"/>
        <v>-2300327600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762</v>
      </c>
      <c r="H32" s="36">
        <f t="shared" si="2"/>
        <v>0</v>
      </c>
      <c r="I32" s="11">
        <f t="shared" si="3"/>
        <v>-2290495800</v>
      </c>
      <c r="J32" s="53">
        <f t="shared" si="4"/>
        <v>0</v>
      </c>
      <c r="K32" s="53">
        <f t="shared" si="5"/>
        <v>-2290495800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761</v>
      </c>
      <c r="H33" s="36">
        <f t="shared" si="2"/>
        <v>0</v>
      </c>
      <c r="I33" s="11">
        <f t="shared" si="3"/>
        <v>-681475500</v>
      </c>
      <c r="J33" s="53">
        <f t="shared" si="4"/>
        <v>0</v>
      </c>
      <c r="K33" s="53">
        <f t="shared" si="5"/>
        <v>-681475500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761</v>
      </c>
      <c r="H34" s="36">
        <f t="shared" si="2"/>
        <v>0</v>
      </c>
      <c r="I34" s="11">
        <f t="shared" si="3"/>
        <v>0</v>
      </c>
      <c r="J34" s="53">
        <f t="shared" si="4"/>
        <v>761000000</v>
      </c>
      <c r="K34" s="53">
        <f t="shared" si="5"/>
        <v>-761000000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752</v>
      </c>
      <c r="H35" s="36">
        <f t="shared" si="2"/>
        <v>1</v>
      </c>
      <c r="I35" s="11">
        <f t="shared" si="3"/>
        <v>39406472</v>
      </c>
      <c r="J35" s="53">
        <f t="shared" si="4"/>
        <v>-16268913</v>
      </c>
      <c r="K35" s="53">
        <f t="shared" si="5"/>
        <v>55675385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752</v>
      </c>
      <c r="H36" s="36">
        <f t="shared" si="2"/>
        <v>0</v>
      </c>
      <c r="I36" s="11">
        <f t="shared" si="3"/>
        <v>0</v>
      </c>
      <c r="J36" s="53">
        <f t="shared" si="4"/>
        <v>16290576</v>
      </c>
      <c r="K36" s="53">
        <f t="shared" si="5"/>
        <v>-16290576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742</v>
      </c>
      <c r="H37" s="36">
        <f t="shared" si="2"/>
        <v>0</v>
      </c>
      <c r="I37" s="11">
        <f t="shared" si="3"/>
        <v>-40810000</v>
      </c>
      <c r="J37" s="53">
        <f t="shared" si="4"/>
        <v>0</v>
      </c>
      <c r="K37" s="53">
        <f t="shared" si="5"/>
        <v>-40810000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741</v>
      </c>
      <c r="H38" s="36">
        <f t="shared" si="2"/>
        <v>1</v>
      </c>
      <c r="I38" s="11">
        <f t="shared" si="3"/>
        <v>2220000000</v>
      </c>
      <c r="J38" s="53">
        <f t="shared" si="4"/>
        <v>2220000000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740</v>
      </c>
      <c r="H39" s="36">
        <f t="shared" si="2"/>
        <v>1</v>
      </c>
      <c r="I39" s="11">
        <f t="shared" si="3"/>
        <v>1847500000</v>
      </c>
      <c r="J39" s="53">
        <f t="shared" si="4"/>
        <v>1847500000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740</v>
      </c>
      <c r="H40" s="36">
        <f t="shared" si="2"/>
        <v>0</v>
      </c>
      <c r="I40" s="11">
        <f t="shared" si="3"/>
        <v>-37000000</v>
      </c>
      <c r="J40" s="53">
        <f t="shared" si="4"/>
        <v>0</v>
      </c>
      <c r="K40" s="53">
        <f t="shared" si="5"/>
        <v>-37000000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740</v>
      </c>
      <c r="H41" s="36">
        <f t="shared" si="2"/>
        <v>1</v>
      </c>
      <c r="I41" s="11">
        <f t="shared" si="3"/>
        <v>2217000000</v>
      </c>
      <c r="J41" s="53">
        <f t="shared" si="4"/>
        <v>0</v>
      </c>
      <c r="K41" s="53">
        <f t="shared" si="5"/>
        <v>2217000000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737</v>
      </c>
      <c r="H42" s="36">
        <f t="shared" si="2"/>
        <v>0</v>
      </c>
      <c r="I42" s="11">
        <f t="shared" si="3"/>
        <v>-65740400</v>
      </c>
      <c r="J42" s="53">
        <f t="shared" si="4"/>
        <v>0</v>
      </c>
      <c r="K42" s="53">
        <f t="shared" si="5"/>
        <v>-65740400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733</v>
      </c>
      <c r="H43" s="36">
        <f t="shared" si="2"/>
        <v>0</v>
      </c>
      <c r="I43" s="11">
        <f t="shared" si="3"/>
        <v>-146600000</v>
      </c>
      <c r="J43" s="53">
        <f t="shared" si="4"/>
        <v>0</v>
      </c>
      <c r="K43" s="53">
        <f t="shared" si="5"/>
        <v>-146600000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731</v>
      </c>
      <c r="H44" s="36">
        <f t="shared" si="2"/>
        <v>0</v>
      </c>
      <c r="I44" s="11">
        <f t="shared" si="3"/>
        <v>-146200000</v>
      </c>
      <c r="J44" s="53">
        <f t="shared" si="4"/>
        <v>0</v>
      </c>
      <c r="K44" s="53">
        <f t="shared" si="5"/>
        <v>-146200000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731</v>
      </c>
      <c r="H45" s="36">
        <f t="shared" si="2"/>
        <v>0</v>
      </c>
      <c r="I45" s="11">
        <f t="shared" si="3"/>
        <v>-409360000</v>
      </c>
      <c r="J45" s="53">
        <f t="shared" si="4"/>
        <v>0</v>
      </c>
      <c r="K45" s="53">
        <f t="shared" si="5"/>
        <v>-409360000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727</v>
      </c>
      <c r="H46" s="36">
        <f t="shared" si="2"/>
        <v>0</v>
      </c>
      <c r="I46" s="11">
        <f t="shared" si="3"/>
        <v>-512898500</v>
      </c>
      <c r="J46" s="53">
        <f t="shared" si="4"/>
        <v>0</v>
      </c>
      <c r="K46" s="53">
        <f t="shared" si="5"/>
        <v>-512898500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721</v>
      </c>
      <c r="H47" s="36">
        <f t="shared" si="2"/>
        <v>1</v>
      </c>
      <c r="I47" s="11">
        <f t="shared" si="3"/>
        <v>29666880</v>
      </c>
      <c r="J47" s="53">
        <f t="shared" si="4"/>
        <v>4833360</v>
      </c>
      <c r="K47" s="53">
        <f t="shared" si="5"/>
        <v>24833520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721</v>
      </c>
      <c r="H48" s="36">
        <f t="shared" si="2"/>
        <v>1</v>
      </c>
      <c r="I48" s="11">
        <f t="shared" si="3"/>
        <v>1227384000</v>
      </c>
      <c r="J48" s="53">
        <f t="shared" si="4"/>
        <v>0</v>
      </c>
      <c r="K48" s="53">
        <f t="shared" si="5"/>
        <v>1227384000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712</v>
      </c>
      <c r="H49" s="36">
        <f t="shared" si="2"/>
        <v>0</v>
      </c>
      <c r="I49" s="11">
        <f t="shared" si="3"/>
        <v>-110360000</v>
      </c>
      <c r="J49" s="53">
        <f t="shared" si="4"/>
        <v>0</v>
      </c>
      <c r="K49" s="53">
        <f t="shared" si="5"/>
        <v>-110360000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712</v>
      </c>
      <c r="H50" s="36">
        <f t="shared" si="2"/>
        <v>0</v>
      </c>
      <c r="I50" s="11">
        <f t="shared" si="3"/>
        <v>-98256000</v>
      </c>
      <c r="J50" s="53">
        <f t="shared" si="4"/>
        <v>0</v>
      </c>
      <c r="K50" s="53">
        <f t="shared" si="5"/>
        <v>-98256000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712</v>
      </c>
      <c r="H51" s="36">
        <f t="shared" si="2"/>
        <v>0</v>
      </c>
      <c r="I51" s="11">
        <f t="shared" si="3"/>
        <v>-526880000</v>
      </c>
      <c r="J51" s="53">
        <f t="shared" si="4"/>
        <v>0</v>
      </c>
      <c r="K51" s="53">
        <f t="shared" si="5"/>
        <v>-526880000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712</v>
      </c>
      <c r="H52" s="36">
        <f t="shared" si="2"/>
        <v>0</v>
      </c>
      <c r="I52" s="11">
        <f t="shared" si="3"/>
        <v>-142400000</v>
      </c>
      <c r="J52" s="53">
        <f t="shared" si="4"/>
        <v>0</v>
      </c>
      <c r="K52" s="53">
        <f t="shared" si="5"/>
        <v>-142400000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711</v>
      </c>
      <c r="H53" s="36">
        <f t="shared" si="2"/>
        <v>0</v>
      </c>
      <c r="I53" s="11">
        <f t="shared" si="3"/>
        <v>-750105000</v>
      </c>
      <c r="J53" s="53">
        <f t="shared" si="4"/>
        <v>0</v>
      </c>
      <c r="K53" s="53">
        <f t="shared" si="5"/>
        <v>-750105000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711</v>
      </c>
      <c r="H54" s="36">
        <f t="shared" si="2"/>
        <v>0</v>
      </c>
      <c r="I54" s="11">
        <f t="shared" si="3"/>
        <v>-142200000</v>
      </c>
      <c r="J54" s="53">
        <f t="shared" si="4"/>
        <v>0</v>
      </c>
      <c r="K54" s="53">
        <f t="shared" si="5"/>
        <v>-142200000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711</v>
      </c>
      <c r="H55" s="36">
        <f t="shared" si="2"/>
        <v>0</v>
      </c>
      <c r="I55" s="11">
        <f t="shared" si="3"/>
        <v>-711355500</v>
      </c>
      <c r="J55" s="53">
        <f t="shared" si="4"/>
        <v>0</v>
      </c>
      <c r="K55" s="53">
        <f t="shared" si="5"/>
        <v>-711355500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711</v>
      </c>
      <c r="H56" s="36">
        <f t="shared" si="2"/>
        <v>0</v>
      </c>
      <c r="I56" s="11">
        <f t="shared" si="3"/>
        <v>-27018000</v>
      </c>
      <c r="J56" s="53">
        <f t="shared" si="4"/>
        <v>0</v>
      </c>
      <c r="K56" s="53">
        <f t="shared" si="5"/>
        <v>-27018000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711</v>
      </c>
      <c r="H57" s="36">
        <f t="shared" si="2"/>
        <v>0</v>
      </c>
      <c r="I57" s="11">
        <f t="shared" si="3"/>
        <v>-74655000</v>
      </c>
      <c r="J57" s="53">
        <f t="shared" si="4"/>
        <v>0</v>
      </c>
      <c r="K57" s="53">
        <f t="shared" si="5"/>
        <v>-74655000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711</v>
      </c>
      <c r="H58" s="36">
        <f t="shared" si="2"/>
        <v>0</v>
      </c>
      <c r="I58" s="11">
        <f t="shared" si="3"/>
        <v>-42660000</v>
      </c>
      <c r="J58" s="53">
        <f t="shared" si="4"/>
        <v>0</v>
      </c>
      <c r="K58" s="53">
        <f t="shared" si="5"/>
        <v>-42660000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708</v>
      </c>
      <c r="H59" s="36">
        <f t="shared" si="2"/>
        <v>1</v>
      </c>
      <c r="I59" s="11">
        <f t="shared" si="3"/>
        <v>707000000</v>
      </c>
      <c r="J59" s="53">
        <f t="shared" si="4"/>
        <v>707000000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707</v>
      </c>
      <c r="H60" s="36">
        <f t="shared" si="2"/>
        <v>1</v>
      </c>
      <c r="I60" s="11">
        <f t="shared" si="3"/>
        <v>2471000000</v>
      </c>
      <c r="J60" s="53">
        <f t="shared" si="4"/>
        <v>2471000000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705</v>
      </c>
      <c r="H61" s="36">
        <f t="shared" si="2"/>
        <v>1</v>
      </c>
      <c r="I61" s="11">
        <f t="shared" si="3"/>
        <v>704000000</v>
      </c>
      <c r="J61" s="53">
        <f t="shared" si="4"/>
        <v>704000000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705</v>
      </c>
      <c r="H62" s="36">
        <f t="shared" si="2"/>
        <v>1</v>
      </c>
      <c r="I62" s="11">
        <f t="shared" si="3"/>
        <v>2112000000</v>
      </c>
      <c r="J62" s="53">
        <f t="shared" si="4"/>
        <v>2112000000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703</v>
      </c>
      <c r="H63" s="36">
        <f t="shared" si="2"/>
        <v>0</v>
      </c>
      <c r="I63" s="11">
        <f t="shared" si="3"/>
        <v>-140600000</v>
      </c>
      <c r="J63" s="53">
        <f t="shared" si="4"/>
        <v>0</v>
      </c>
      <c r="K63" s="53">
        <f t="shared" si="5"/>
        <v>-140600000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698</v>
      </c>
      <c r="H64" s="36">
        <f t="shared" si="2"/>
        <v>0</v>
      </c>
      <c r="I64" s="11">
        <f t="shared" si="3"/>
        <v>-34900000</v>
      </c>
      <c r="J64" s="53">
        <f t="shared" si="4"/>
        <v>0</v>
      </c>
      <c r="K64" s="53">
        <f t="shared" si="5"/>
        <v>-34900000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694</v>
      </c>
      <c r="H65" s="36">
        <f t="shared" si="2"/>
        <v>0</v>
      </c>
      <c r="I65" s="11">
        <f t="shared" si="3"/>
        <v>-138800000</v>
      </c>
      <c r="J65" s="53">
        <f t="shared" si="4"/>
        <v>0</v>
      </c>
      <c r="K65" s="53">
        <f t="shared" si="5"/>
        <v>-138800000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691</v>
      </c>
      <c r="H66" s="36">
        <f t="shared" si="2"/>
        <v>0</v>
      </c>
      <c r="I66" s="11">
        <f t="shared" si="3"/>
        <v>-117470000</v>
      </c>
      <c r="J66" s="53">
        <f t="shared" si="4"/>
        <v>0</v>
      </c>
      <c r="K66" s="53">
        <f t="shared" si="5"/>
        <v>-117470000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690</v>
      </c>
      <c r="H67" s="36">
        <f t="shared" ref="H67:H131" si="8">IF(B67&gt;0,1,0)</f>
        <v>1</v>
      </c>
      <c r="I67" s="11">
        <f t="shared" ref="I67:I119" si="9">B67*(G67-H67)</f>
        <v>62922925</v>
      </c>
      <c r="J67" s="53">
        <f t="shared" ref="J67:J131" si="10">C67*(G67-H67)</f>
        <v>45283147</v>
      </c>
      <c r="K67" s="53">
        <f t="shared" ref="K67:K131" si="11">D67*(G67-H67)</f>
        <v>17639778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672</v>
      </c>
      <c r="H68" s="36">
        <f t="shared" si="8"/>
        <v>0</v>
      </c>
      <c r="I68" s="11">
        <f t="shared" si="9"/>
        <v>-97440000</v>
      </c>
      <c r="J68" s="53">
        <f t="shared" si="10"/>
        <v>0</v>
      </c>
      <c r="K68" s="53">
        <f t="shared" si="11"/>
        <v>-97440000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665</v>
      </c>
      <c r="H69" s="36">
        <f t="shared" si="8"/>
        <v>1</v>
      </c>
      <c r="I69" s="11">
        <f t="shared" si="9"/>
        <v>650720000</v>
      </c>
      <c r="J69" s="53">
        <f t="shared" si="10"/>
        <v>0</v>
      </c>
      <c r="K69" s="53">
        <f t="shared" si="11"/>
        <v>650720000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662</v>
      </c>
      <c r="H70" s="36">
        <f t="shared" si="8"/>
        <v>0</v>
      </c>
      <c r="I70" s="11">
        <f t="shared" si="9"/>
        <v>-30452000</v>
      </c>
      <c r="J70" s="53">
        <f t="shared" si="10"/>
        <v>0</v>
      </c>
      <c r="K70" s="53">
        <f t="shared" si="11"/>
        <v>-30452000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660</v>
      </c>
      <c r="H71" s="36">
        <f t="shared" si="8"/>
        <v>1</v>
      </c>
      <c r="I71" s="11">
        <f t="shared" si="9"/>
        <v>76007742</v>
      </c>
      <c r="J71" s="53">
        <f t="shared" si="10"/>
        <v>68412108</v>
      </c>
      <c r="K71" s="53">
        <f t="shared" si="11"/>
        <v>7595634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659</v>
      </c>
      <c r="H72" s="36">
        <f t="shared" si="8"/>
        <v>0</v>
      </c>
      <c r="I72" s="11">
        <f t="shared" si="9"/>
        <v>-100147571</v>
      </c>
      <c r="J72" s="53">
        <f t="shared" si="10"/>
        <v>0</v>
      </c>
      <c r="K72" s="53">
        <f t="shared" si="11"/>
        <v>-100147571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658</v>
      </c>
      <c r="H73" s="36">
        <f t="shared" si="8"/>
        <v>0</v>
      </c>
      <c r="I73" s="11">
        <f t="shared" si="9"/>
        <v>-530019000</v>
      </c>
      <c r="J73" s="53">
        <f t="shared" si="10"/>
        <v>0</v>
      </c>
      <c r="K73" s="53">
        <f t="shared" si="11"/>
        <v>-530019000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651</v>
      </c>
      <c r="H74" s="36">
        <f t="shared" si="8"/>
        <v>1</v>
      </c>
      <c r="I74" s="11">
        <f t="shared" si="9"/>
        <v>4546750000</v>
      </c>
      <c r="J74" s="53">
        <f t="shared" si="10"/>
        <v>0</v>
      </c>
      <c r="K74" s="53">
        <f t="shared" si="11"/>
        <v>4546750000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650</v>
      </c>
      <c r="H75" s="36">
        <f t="shared" si="8"/>
        <v>1</v>
      </c>
      <c r="I75" s="11">
        <f t="shared" si="9"/>
        <v>1947000000</v>
      </c>
      <c r="J75" s="53">
        <f t="shared" si="10"/>
        <v>0</v>
      </c>
      <c r="K75" s="53">
        <f t="shared" si="11"/>
        <v>1947000000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648</v>
      </c>
      <c r="H76" s="36">
        <f t="shared" si="8"/>
        <v>1</v>
      </c>
      <c r="I76" s="11">
        <f t="shared" si="9"/>
        <v>1941000000</v>
      </c>
      <c r="J76" s="53">
        <f t="shared" si="10"/>
        <v>0</v>
      </c>
      <c r="K76" s="53">
        <f t="shared" si="11"/>
        <v>1941000000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647</v>
      </c>
      <c r="H77" s="36">
        <f t="shared" si="8"/>
        <v>1</v>
      </c>
      <c r="I77" s="11">
        <f t="shared" si="9"/>
        <v>1938000000</v>
      </c>
      <c r="J77" s="53">
        <f t="shared" si="10"/>
        <v>0</v>
      </c>
      <c r="K77" s="53">
        <f t="shared" si="11"/>
        <v>1938000000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646</v>
      </c>
      <c r="H78" s="36">
        <f t="shared" si="8"/>
        <v>0</v>
      </c>
      <c r="I78" s="11">
        <f t="shared" si="9"/>
        <v>-2067200000</v>
      </c>
      <c r="J78" s="53">
        <f t="shared" si="10"/>
        <v>-2067200000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645</v>
      </c>
      <c r="H79" s="36">
        <f t="shared" si="8"/>
        <v>0</v>
      </c>
      <c r="I79" s="11">
        <f t="shared" si="9"/>
        <v>-516000000</v>
      </c>
      <c r="J79" s="53">
        <f t="shared" si="10"/>
        <v>-516000000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644</v>
      </c>
      <c r="H80" s="36">
        <f t="shared" si="8"/>
        <v>0</v>
      </c>
      <c r="I80" s="11">
        <f t="shared" si="9"/>
        <v>-31165092</v>
      </c>
      <c r="J80" s="53">
        <f t="shared" si="10"/>
        <v>0</v>
      </c>
      <c r="K80" s="53">
        <f t="shared" si="11"/>
        <v>-31165092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643</v>
      </c>
      <c r="H81" s="36">
        <f t="shared" si="8"/>
        <v>0</v>
      </c>
      <c r="I81" s="11">
        <f t="shared" si="9"/>
        <v>-90020000</v>
      </c>
      <c r="J81" s="53">
        <f t="shared" si="10"/>
        <v>0</v>
      </c>
      <c r="K81" s="53">
        <f t="shared" si="11"/>
        <v>-90020000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642</v>
      </c>
      <c r="H82" s="36">
        <f t="shared" si="8"/>
        <v>0</v>
      </c>
      <c r="I82" s="11">
        <f t="shared" si="9"/>
        <v>-160500000</v>
      </c>
      <c r="J82" s="53">
        <f t="shared" si="10"/>
        <v>0</v>
      </c>
      <c r="K82" s="53">
        <f t="shared" si="11"/>
        <v>-160500000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641</v>
      </c>
      <c r="H83" s="36">
        <f t="shared" si="8"/>
        <v>0</v>
      </c>
      <c r="I83" s="11">
        <f t="shared" si="9"/>
        <v>-128200000</v>
      </c>
      <c r="J83" s="53">
        <f t="shared" si="10"/>
        <v>0</v>
      </c>
      <c r="K83" s="53">
        <f t="shared" si="11"/>
        <v>-128200000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638</v>
      </c>
      <c r="H84" s="36">
        <f t="shared" si="8"/>
        <v>1</v>
      </c>
      <c r="I84" s="11">
        <f t="shared" si="9"/>
        <v>1041622400</v>
      </c>
      <c r="J84" s="53">
        <f t="shared" si="10"/>
        <v>0</v>
      </c>
      <c r="K84" s="53">
        <f t="shared" si="11"/>
        <v>1041622400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634</v>
      </c>
      <c r="H85" s="36">
        <f t="shared" si="8"/>
        <v>1</v>
      </c>
      <c r="I85" s="11">
        <f t="shared" si="9"/>
        <v>1582500000</v>
      </c>
      <c r="J85" s="53">
        <f t="shared" si="10"/>
        <v>0</v>
      </c>
      <c r="K85" s="53">
        <f t="shared" si="11"/>
        <v>1582500000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630</v>
      </c>
      <c r="H86" s="36">
        <f t="shared" si="8"/>
        <v>1</v>
      </c>
      <c r="I86" s="11">
        <f t="shared" si="9"/>
        <v>117182700</v>
      </c>
      <c r="J86" s="53">
        <f t="shared" si="10"/>
        <v>53433550</v>
      </c>
      <c r="K86" s="53">
        <f t="shared" si="11"/>
        <v>63749150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627</v>
      </c>
      <c r="H87" s="36">
        <f t="shared" si="8"/>
        <v>0</v>
      </c>
      <c r="I87" s="11">
        <f t="shared" si="9"/>
        <v>-125400000</v>
      </c>
      <c r="J87" s="53">
        <f t="shared" si="10"/>
        <v>0</v>
      </c>
      <c r="K87" s="53">
        <f t="shared" si="11"/>
        <v>-125400000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626</v>
      </c>
      <c r="H88" s="36">
        <f t="shared" si="8"/>
        <v>0</v>
      </c>
      <c r="I88" s="11">
        <f t="shared" si="9"/>
        <v>-73868000</v>
      </c>
      <c r="J88" s="53">
        <f t="shared" si="10"/>
        <v>-43194000</v>
      </c>
      <c r="K88" s="53">
        <f t="shared" si="11"/>
        <v>-30674000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618</v>
      </c>
      <c r="H89" s="36">
        <f t="shared" si="8"/>
        <v>0</v>
      </c>
      <c r="I89" s="11">
        <f t="shared" si="9"/>
        <v>-1978156200</v>
      </c>
      <c r="J89" s="53">
        <f t="shared" si="10"/>
        <v>0</v>
      </c>
      <c r="K89" s="53">
        <f t="shared" si="11"/>
        <v>-1978156200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617</v>
      </c>
      <c r="H90" s="36">
        <f t="shared" si="8"/>
        <v>0</v>
      </c>
      <c r="I90" s="11">
        <f t="shared" si="9"/>
        <v>-1974955300</v>
      </c>
      <c r="J90" s="53">
        <f t="shared" si="10"/>
        <v>0</v>
      </c>
      <c r="K90" s="53">
        <f t="shared" si="11"/>
        <v>-1974955300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616</v>
      </c>
      <c r="H91" s="36">
        <f t="shared" si="8"/>
        <v>0</v>
      </c>
      <c r="I91" s="11">
        <f t="shared" si="9"/>
        <v>-1971754400</v>
      </c>
      <c r="J91" s="53">
        <f t="shared" si="10"/>
        <v>0</v>
      </c>
      <c r="K91" s="53">
        <f t="shared" si="11"/>
        <v>-1971754400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615</v>
      </c>
      <c r="H92" s="36">
        <f t="shared" si="8"/>
        <v>0</v>
      </c>
      <c r="I92" s="11">
        <f t="shared" si="9"/>
        <v>-1968553500</v>
      </c>
      <c r="J92" s="53">
        <f t="shared" si="10"/>
        <v>0</v>
      </c>
      <c r="K92" s="53">
        <f t="shared" si="11"/>
        <v>-1968553500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614</v>
      </c>
      <c r="H93" s="36">
        <f t="shared" si="8"/>
        <v>0</v>
      </c>
      <c r="I93" s="11">
        <f t="shared" si="9"/>
        <v>-1965352600</v>
      </c>
      <c r="J93" s="53">
        <f t="shared" si="10"/>
        <v>0</v>
      </c>
      <c r="K93" s="53">
        <f t="shared" si="11"/>
        <v>-1965352600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613</v>
      </c>
      <c r="H94" s="36">
        <f t="shared" si="8"/>
        <v>0</v>
      </c>
      <c r="I94" s="11">
        <f t="shared" si="9"/>
        <v>-1962151700</v>
      </c>
      <c r="J94" s="53">
        <f t="shared" si="10"/>
        <v>0</v>
      </c>
      <c r="K94" s="53">
        <f t="shared" si="11"/>
        <v>-1962151700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611</v>
      </c>
      <c r="H95" s="36">
        <f t="shared" si="8"/>
        <v>0</v>
      </c>
      <c r="I95" s="11">
        <f t="shared" si="9"/>
        <v>-731120156</v>
      </c>
      <c r="J95" s="53">
        <f t="shared" si="10"/>
        <v>0</v>
      </c>
      <c r="K95" s="53">
        <f t="shared" si="11"/>
        <v>-731120156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601</v>
      </c>
      <c r="H96" s="36">
        <f t="shared" si="8"/>
        <v>0</v>
      </c>
      <c r="I96" s="11">
        <f t="shared" si="9"/>
        <v>-120200000</v>
      </c>
      <c r="J96" s="53">
        <f t="shared" si="10"/>
        <v>0</v>
      </c>
      <c r="K96" s="53">
        <f t="shared" si="11"/>
        <v>-120200000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600</v>
      </c>
      <c r="H97" s="36">
        <f t="shared" si="8"/>
        <v>1</v>
      </c>
      <c r="I97" s="11">
        <f t="shared" si="9"/>
        <v>95575242</v>
      </c>
      <c r="J97" s="53">
        <f t="shared" si="10"/>
        <v>41286674</v>
      </c>
      <c r="K97" s="53">
        <f t="shared" si="11"/>
        <v>54288568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595</v>
      </c>
      <c r="H98" s="36">
        <f t="shared" si="8"/>
        <v>1</v>
      </c>
      <c r="I98" s="11">
        <f t="shared" si="9"/>
        <v>67934592</v>
      </c>
      <c r="J98" s="53">
        <f t="shared" si="10"/>
        <v>0</v>
      </c>
      <c r="K98" s="53">
        <f t="shared" si="11"/>
        <v>67934592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592</v>
      </c>
      <c r="H99" s="36">
        <f t="shared" si="8"/>
        <v>0</v>
      </c>
      <c r="I99" s="11">
        <f t="shared" si="9"/>
        <v>-784400000</v>
      </c>
      <c r="J99" s="53">
        <f t="shared" si="10"/>
        <v>0</v>
      </c>
      <c r="K99" s="53">
        <f t="shared" si="11"/>
        <v>-784400000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587</v>
      </c>
      <c r="H100" s="36">
        <f t="shared" si="8"/>
        <v>1</v>
      </c>
      <c r="I100" s="11">
        <f t="shared" si="9"/>
        <v>776450000</v>
      </c>
      <c r="J100" s="53">
        <f t="shared" si="10"/>
        <v>0</v>
      </c>
      <c r="K100" s="53">
        <f t="shared" si="11"/>
        <v>776450000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570</v>
      </c>
      <c r="H101" s="36">
        <f t="shared" si="8"/>
        <v>1</v>
      </c>
      <c r="I101" s="11">
        <f t="shared" si="9"/>
        <v>38034805</v>
      </c>
      <c r="J101" s="53">
        <f t="shared" si="10"/>
        <v>38034805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567</v>
      </c>
      <c r="H102" s="36">
        <f t="shared" si="8"/>
        <v>1</v>
      </c>
      <c r="I102" s="11">
        <f t="shared" si="9"/>
        <v>1698000000</v>
      </c>
      <c r="J102" s="53">
        <f t="shared" si="10"/>
        <v>0</v>
      </c>
      <c r="K102" s="53">
        <f t="shared" si="11"/>
        <v>1698000000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560</v>
      </c>
      <c r="H103" s="36">
        <f t="shared" si="8"/>
        <v>0</v>
      </c>
      <c r="I103" s="11">
        <f t="shared" si="9"/>
        <v>-560000000</v>
      </c>
      <c r="J103" s="53">
        <f t="shared" si="10"/>
        <v>-560000000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550</v>
      </c>
      <c r="H104" s="36">
        <f t="shared" si="8"/>
        <v>1</v>
      </c>
      <c r="I104" s="11">
        <f t="shared" si="9"/>
        <v>1647000000</v>
      </c>
      <c r="J104" s="53">
        <f t="shared" si="10"/>
        <v>1647000000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549</v>
      </c>
      <c r="H105" s="36">
        <f t="shared" si="8"/>
        <v>1</v>
      </c>
      <c r="I105" s="11">
        <f t="shared" si="9"/>
        <v>613760000</v>
      </c>
      <c r="J105" s="53">
        <f t="shared" si="10"/>
        <v>613760000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549</v>
      </c>
      <c r="H106" s="36">
        <f t="shared" si="8"/>
        <v>0</v>
      </c>
      <c r="I106" s="11">
        <f t="shared" si="9"/>
        <v>-1647000000</v>
      </c>
      <c r="J106" s="53">
        <f t="shared" si="10"/>
        <v>0</v>
      </c>
      <c r="K106" s="53">
        <f t="shared" si="11"/>
        <v>-1647000000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540</v>
      </c>
      <c r="H107" s="36">
        <f t="shared" si="8"/>
        <v>1</v>
      </c>
      <c r="I107" s="11">
        <f t="shared" si="9"/>
        <v>48776266</v>
      </c>
      <c r="J107" s="53">
        <f t="shared" si="10"/>
        <v>40486985</v>
      </c>
      <c r="K107" s="53">
        <f t="shared" si="11"/>
        <v>8289281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538</v>
      </c>
      <c r="H108" s="36">
        <f t="shared" si="8"/>
        <v>0</v>
      </c>
      <c r="I108" s="11">
        <f t="shared" si="9"/>
        <v>-914976600</v>
      </c>
      <c r="J108" s="53">
        <f t="shared" si="10"/>
        <v>0</v>
      </c>
      <c r="K108" s="53">
        <f t="shared" si="11"/>
        <v>-914976600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534</v>
      </c>
      <c r="H109" s="36">
        <f t="shared" si="8"/>
        <v>0</v>
      </c>
      <c r="I109" s="11">
        <f t="shared" si="9"/>
        <v>-534267000</v>
      </c>
      <c r="J109" s="53">
        <f t="shared" si="10"/>
        <v>0</v>
      </c>
      <c r="K109" s="53">
        <f t="shared" si="11"/>
        <v>-534267000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531</v>
      </c>
      <c r="H110" s="36">
        <f t="shared" si="8"/>
        <v>1</v>
      </c>
      <c r="I110" s="11">
        <f t="shared" si="9"/>
        <v>10600000000</v>
      </c>
      <c r="J110" s="53">
        <f t="shared" si="10"/>
        <v>0</v>
      </c>
      <c r="K110" s="53">
        <f t="shared" si="11"/>
        <v>10600000000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511</v>
      </c>
      <c r="H111" s="36">
        <f t="shared" si="8"/>
        <v>1</v>
      </c>
      <c r="I111" s="11">
        <f t="shared" si="9"/>
        <v>89085780</v>
      </c>
      <c r="J111" s="53">
        <f t="shared" si="10"/>
        <v>44555130</v>
      </c>
      <c r="K111" s="53">
        <f t="shared" si="11"/>
        <v>44530650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495</v>
      </c>
      <c r="H112" s="36">
        <f t="shared" si="8"/>
        <v>0</v>
      </c>
      <c r="I112" s="11">
        <f t="shared" si="9"/>
        <v>-14058000000</v>
      </c>
      <c r="J112" s="53">
        <f t="shared" si="10"/>
        <v>0</v>
      </c>
      <c r="K112" s="53">
        <f t="shared" si="11"/>
        <v>-14058000000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480</v>
      </c>
      <c r="H113" s="36">
        <f t="shared" si="8"/>
        <v>1</v>
      </c>
      <c r="I113" s="11">
        <f t="shared" si="9"/>
        <v>78096160</v>
      </c>
      <c r="J113" s="53">
        <f t="shared" si="10"/>
        <v>58682769</v>
      </c>
      <c r="K113" s="53">
        <f t="shared" si="11"/>
        <v>19413391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480</v>
      </c>
      <c r="H114" s="36">
        <f t="shared" si="8"/>
        <v>0</v>
      </c>
      <c r="I114" s="11">
        <f t="shared" si="9"/>
        <v>-2736000</v>
      </c>
      <c r="J114" s="53">
        <f t="shared" si="10"/>
        <v>-1200000</v>
      </c>
      <c r="K114" s="53">
        <f t="shared" si="11"/>
        <v>-1536000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467</v>
      </c>
      <c r="H115" s="36">
        <f t="shared" si="8"/>
        <v>0</v>
      </c>
      <c r="I115" s="11">
        <f t="shared" si="9"/>
        <v>0</v>
      </c>
      <c r="J115" s="53">
        <f t="shared" si="10"/>
        <v>233500000</v>
      </c>
      <c r="K115" s="53">
        <f t="shared" si="11"/>
        <v>-233500000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459</v>
      </c>
      <c r="H116" s="36">
        <f t="shared" si="8"/>
        <v>0</v>
      </c>
      <c r="I116" s="11">
        <f t="shared" si="9"/>
        <v>-73440000</v>
      </c>
      <c r="J116" s="53">
        <f t="shared" si="10"/>
        <v>0</v>
      </c>
      <c r="K116" s="53">
        <f t="shared" si="11"/>
        <v>-73440000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450</v>
      </c>
      <c r="H117" s="36">
        <f t="shared" si="8"/>
        <v>1</v>
      </c>
      <c r="I117" s="11">
        <f t="shared" si="9"/>
        <v>664520</v>
      </c>
      <c r="J117" s="53">
        <f t="shared" si="10"/>
        <v>48016509</v>
      </c>
      <c r="K117" s="53">
        <f t="shared" si="11"/>
        <v>-47351989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428</v>
      </c>
      <c r="H118" s="36">
        <f t="shared" si="8"/>
        <v>1</v>
      </c>
      <c r="I118" s="11">
        <f t="shared" si="9"/>
        <v>16823586500</v>
      </c>
      <c r="J118" s="53">
        <f t="shared" si="10"/>
        <v>0</v>
      </c>
      <c r="K118" s="53">
        <f t="shared" si="11"/>
        <v>16823586500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419</v>
      </c>
      <c r="H119" s="36">
        <f t="shared" si="8"/>
        <v>1</v>
      </c>
      <c r="I119" s="11">
        <f t="shared" si="9"/>
        <v>39927778</v>
      </c>
      <c r="J119" s="53">
        <f t="shared" si="10"/>
        <v>46002572</v>
      </c>
      <c r="K119" s="53">
        <f t="shared" si="11"/>
        <v>-6074794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415</v>
      </c>
      <c r="H120" s="11">
        <f t="shared" si="8"/>
        <v>1</v>
      </c>
      <c r="I120" s="11">
        <f t="shared" ref="I120:I206" si="13">B120*(G120-H120)</f>
        <v>828000000</v>
      </c>
      <c r="J120" s="11">
        <f t="shared" si="10"/>
        <v>0</v>
      </c>
      <c r="K120" s="11">
        <f t="shared" si="11"/>
        <v>828000000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389</v>
      </c>
      <c r="H121" s="11">
        <f t="shared" si="8"/>
        <v>1</v>
      </c>
      <c r="I121" s="11">
        <f t="shared" si="13"/>
        <v>1008800000</v>
      </c>
      <c r="J121" s="11">
        <f t="shared" si="10"/>
        <v>0</v>
      </c>
      <c r="K121" s="11">
        <f t="shared" si="11"/>
        <v>1008800000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388</v>
      </c>
      <c r="H122" s="11">
        <f t="shared" si="8"/>
        <v>1</v>
      </c>
      <c r="I122" s="11">
        <f t="shared" si="13"/>
        <v>148821237</v>
      </c>
      <c r="J122" s="11">
        <f t="shared" si="10"/>
        <v>42921396</v>
      </c>
      <c r="K122" s="11">
        <f t="shared" si="11"/>
        <v>105899841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387</v>
      </c>
      <c r="H123" s="11">
        <f t="shared" si="8"/>
        <v>0</v>
      </c>
      <c r="I123" s="11">
        <f t="shared" si="13"/>
        <v>0</v>
      </c>
      <c r="J123" s="11">
        <f t="shared" si="10"/>
        <v>309600000</v>
      </c>
      <c r="K123" s="11">
        <f t="shared" si="11"/>
        <v>-309600000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373</v>
      </c>
      <c r="H124" s="11">
        <f t="shared" si="8"/>
        <v>0</v>
      </c>
      <c r="I124" s="11">
        <f t="shared" si="13"/>
        <v>-1119000000</v>
      </c>
      <c r="J124" s="11">
        <f t="shared" si="10"/>
        <v>0</v>
      </c>
      <c r="K124" s="11">
        <f t="shared" si="11"/>
        <v>-1119000000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358</v>
      </c>
      <c r="H125" s="11">
        <f t="shared" si="8"/>
        <v>1</v>
      </c>
      <c r="I125" s="11">
        <f t="shared" si="13"/>
        <v>143053470</v>
      </c>
      <c r="J125" s="11">
        <f t="shared" si="10"/>
        <v>42438375</v>
      </c>
      <c r="K125" s="11">
        <f t="shared" si="11"/>
        <v>100615095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358</v>
      </c>
      <c r="H126" s="11">
        <f t="shared" si="8"/>
        <v>1</v>
      </c>
      <c r="I126" s="11">
        <f t="shared" si="13"/>
        <v>14994000000</v>
      </c>
      <c r="J126" s="11">
        <f t="shared" si="10"/>
        <v>0</v>
      </c>
      <c r="K126" s="11">
        <f t="shared" si="11"/>
        <v>14994000000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333</v>
      </c>
      <c r="H127" s="11">
        <f t="shared" si="8"/>
        <v>0</v>
      </c>
      <c r="I127" s="11">
        <f t="shared" si="13"/>
        <v>-1665000</v>
      </c>
      <c r="J127" s="11">
        <f t="shared" si="10"/>
        <v>0</v>
      </c>
      <c r="K127" s="11">
        <f t="shared" si="11"/>
        <v>-1665000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327</v>
      </c>
      <c r="H128" s="11">
        <f t="shared" si="8"/>
        <v>1</v>
      </c>
      <c r="I128" s="11">
        <f t="shared" si="13"/>
        <v>251467924</v>
      </c>
      <c r="J128" s="11">
        <f t="shared" si="10"/>
        <v>39347222</v>
      </c>
      <c r="K128" s="11">
        <f t="shared" si="11"/>
        <v>212120702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324</v>
      </c>
      <c r="H129" s="11">
        <f t="shared" si="8"/>
        <v>1</v>
      </c>
      <c r="I129" s="11">
        <f t="shared" si="13"/>
        <v>807500000</v>
      </c>
      <c r="J129" s="11">
        <f t="shared" si="10"/>
        <v>0</v>
      </c>
      <c r="K129" s="11">
        <f t="shared" si="11"/>
        <v>807500000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310</v>
      </c>
      <c r="H130" s="11">
        <f t="shared" si="8"/>
        <v>0</v>
      </c>
      <c r="I130" s="11">
        <f t="shared" si="13"/>
        <v>-310000000</v>
      </c>
      <c r="J130" s="11">
        <f t="shared" si="10"/>
        <v>-310000000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6" si="14">G132+F131</f>
        <v>305</v>
      </c>
      <c r="H131" s="11">
        <f t="shared" si="8"/>
        <v>0</v>
      </c>
      <c r="I131" s="11">
        <f t="shared" si="13"/>
        <v>-15250000000</v>
      </c>
      <c r="J131" s="11">
        <f t="shared" si="10"/>
        <v>0</v>
      </c>
      <c r="K131" s="11">
        <f t="shared" si="11"/>
        <v>-15250000000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297</v>
      </c>
      <c r="H132" s="11">
        <f t="shared" ref="H132:H206" si="15">IF(B132&gt;0,1,0)</f>
        <v>1</v>
      </c>
      <c r="I132" s="11">
        <f t="shared" si="13"/>
        <v>181828952</v>
      </c>
      <c r="J132" s="11">
        <f t="shared" ref="J132:J206" si="16">C132*(G132-H132)</f>
        <v>31367416</v>
      </c>
      <c r="K132" s="11">
        <f t="shared" ref="K132:K206" si="17">D132*(G132-H132)</f>
        <v>150461536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293</v>
      </c>
      <c r="H133" s="11">
        <f t="shared" si="15"/>
        <v>0</v>
      </c>
      <c r="I133" s="11">
        <f t="shared" si="13"/>
        <v>-354735100</v>
      </c>
      <c r="J133" s="11">
        <f t="shared" si="16"/>
        <v>0</v>
      </c>
      <c r="K133" s="11">
        <f t="shared" si="17"/>
        <v>-354735100</v>
      </c>
    </row>
    <row r="134" spans="1:13" x14ac:dyDescent="0.25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284</v>
      </c>
      <c r="H134" s="11">
        <f t="shared" si="15"/>
        <v>0</v>
      </c>
      <c r="I134" s="11">
        <f t="shared" si="13"/>
        <v>-18460000</v>
      </c>
      <c r="J134" s="11">
        <f t="shared" si="16"/>
        <v>0</v>
      </c>
      <c r="K134" s="11">
        <f t="shared" si="17"/>
        <v>-18460000</v>
      </c>
    </row>
    <row r="135" spans="1:13" x14ac:dyDescent="0.25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284</v>
      </c>
      <c r="H135" s="11">
        <f t="shared" si="15"/>
        <v>0</v>
      </c>
      <c r="I135" s="11">
        <f t="shared" si="13"/>
        <v>-9173200</v>
      </c>
      <c r="J135" s="11">
        <f t="shared" si="16"/>
        <v>0</v>
      </c>
      <c r="K135" s="11">
        <f t="shared" si="17"/>
        <v>-9173200</v>
      </c>
    </row>
    <row r="136" spans="1:13" x14ac:dyDescent="0.25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276</v>
      </c>
      <c r="H136" s="11">
        <f t="shared" si="15"/>
        <v>0</v>
      </c>
      <c r="I136" s="11">
        <f t="shared" si="13"/>
        <v>-276000000</v>
      </c>
      <c r="J136" s="11">
        <f t="shared" si="16"/>
        <v>-276000000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267</v>
      </c>
      <c r="H137" s="11">
        <f t="shared" si="15"/>
        <v>1</v>
      </c>
      <c r="I137" s="11">
        <f t="shared" si="13"/>
        <v>77372218</v>
      </c>
      <c r="J137" s="11">
        <f t="shared" si="16"/>
        <v>25897494</v>
      </c>
      <c r="K137" s="11">
        <f t="shared" si="17"/>
        <v>51474724</v>
      </c>
    </row>
    <row r="138" spans="1:13" x14ac:dyDescent="0.25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250</v>
      </c>
      <c r="H138" s="11">
        <f t="shared" si="15"/>
        <v>0</v>
      </c>
      <c r="I138" s="11">
        <f t="shared" si="13"/>
        <v>-250125000</v>
      </c>
      <c r="J138" s="11">
        <f t="shared" si="16"/>
        <v>-250125000</v>
      </c>
      <c r="K138" s="11">
        <f t="shared" si="17"/>
        <v>0</v>
      </c>
    </row>
    <row r="139" spans="1:13" x14ac:dyDescent="0.25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238</v>
      </c>
      <c r="H139" s="11">
        <f t="shared" si="15"/>
        <v>1</v>
      </c>
      <c r="I139" s="11">
        <f t="shared" si="13"/>
        <v>66890880</v>
      </c>
      <c r="J139" s="11">
        <f t="shared" si="16"/>
        <v>21047259</v>
      </c>
      <c r="K139" s="11">
        <f t="shared" si="17"/>
        <v>45843621</v>
      </c>
    </row>
    <row r="140" spans="1:13" x14ac:dyDescent="0.25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235</v>
      </c>
      <c r="H140" s="11">
        <f t="shared" si="15"/>
        <v>1</v>
      </c>
      <c r="I140" s="11">
        <f t="shared" si="13"/>
        <v>351000000</v>
      </c>
      <c r="J140" s="11">
        <f t="shared" si="16"/>
        <v>0</v>
      </c>
      <c r="K140" s="11">
        <f t="shared" si="17"/>
        <v>351000000</v>
      </c>
    </row>
    <row r="141" spans="1:13" x14ac:dyDescent="0.25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222</v>
      </c>
      <c r="H141" s="11">
        <f t="shared" si="15"/>
        <v>0</v>
      </c>
      <c r="I141" s="11">
        <f t="shared" si="13"/>
        <v>0</v>
      </c>
      <c r="J141" s="11">
        <f t="shared" si="16"/>
        <v>-222000000</v>
      </c>
      <c r="K141" s="11">
        <f t="shared" si="17"/>
        <v>222000000</v>
      </c>
    </row>
    <row r="142" spans="1:13" x14ac:dyDescent="0.25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208</v>
      </c>
      <c r="H142" s="11">
        <f t="shared" si="15"/>
        <v>1</v>
      </c>
      <c r="I142" s="11">
        <f t="shared" si="13"/>
        <v>60214851</v>
      </c>
      <c r="J142" s="11">
        <f t="shared" si="16"/>
        <v>16771554</v>
      </c>
      <c r="K142" s="11">
        <f t="shared" si="17"/>
        <v>43443297</v>
      </c>
    </row>
    <row r="143" spans="1:13" x14ac:dyDescent="0.25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188</v>
      </c>
      <c r="H143" s="11">
        <f t="shared" si="15"/>
        <v>0</v>
      </c>
      <c r="I143" s="11">
        <f t="shared" si="13"/>
        <v>0</v>
      </c>
      <c r="J143" s="11">
        <f t="shared" si="16"/>
        <v>-188000000</v>
      </c>
      <c r="K143" s="11">
        <f t="shared" si="17"/>
        <v>188000000</v>
      </c>
      <c r="M143" t="s">
        <v>25</v>
      </c>
    </row>
    <row r="144" spans="1:13" x14ac:dyDescent="0.25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178</v>
      </c>
      <c r="H144" s="11">
        <f t="shared" si="15"/>
        <v>1</v>
      </c>
      <c r="I144" s="11">
        <f t="shared" si="13"/>
        <v>52188804</v>
      </c>
      <c r="J144" s="11">
        <f t="shared" si="16"/>
        <v>13214289</v>
      </c>
      <c r="K144" s="11">
        <f t="shared" si="17"/>
        <v>38974515</v>
      </c>
    </row>
    <row r="145" spans="1:11" x14ac:dyDescent="0.25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163</v>
      </c>
      <c r="H145" s="11">
        <f t="shared" si="15"/>
        <v>0</v>
      </c>
      <c r="I145" s="11">
        <f t="shared" si="13"/>
        <v>-1630000</v>
      </c>
      <c r="J145" s="11">
        <f t="shared" si="16"/>
        <v>-815000</v>
      </c>
      <c r="K145" s="11">
        <f t="shared" si="17"/>
        <v>-815000</v>
      </c>
    </row>
    <row r="146" spans="1:11" x14ac:dyDescent="0.25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158</v>
      </c>
      <c r="H146" s="11">
        <f t="shared" si="15"/>
        <v>0</v>
      </c>
      <c r="I146" s="11">
        <f t="shared" si="13"/>
        <v>-158079000</v>
      </c>
      <c r="J146" s="11">
        <f t="shared" si="16"/>
        <v>-158079000</v>
      </c>
      <c r="K146" s="11">
        <f t="shared" si="17"/>
        <v>0</v>
      </c>
    </row>
    <row r="147" spans="1:11" x14ac:dyDescent="0.25">
      <c r="A147" s="11" t="s">
        <v>938</v>
      </c>
      <c r="B147" s="18">
        <v>-27000000</v>
      </c>
      <c r="C147" s="18">
        <v>0</v>
      </c>
      <c r="D147" s="18">
        <f t="shared" si="12"/>
        <v>-27000000</v>
      </c>
      <c r="E147" s="11" t="s">
        <v>1022</v>
      </c>
      <c r="F147" s="11">
        <v>3</v>
      </c>
      <c r="G147" s="36">
        <f t="shared" si="14"/>
        <v>152</v>
      </c>
      <c r="H147" s="11">
        <f t="shared" si="15"/>
        <v>0</v>
      </c>
      <c r="I147" s="11">
        <f t="shared" si="13"/>
        <v>-4104000000</v>
      </c>
      <c r="J147" s="11">
        <f t="shared" si="16"/>
        <v>0</v>
      </c>
      <c r="K147" s="11">
        <f t="shared" si="17"/>
        <v>-4104000000</v>
      </c>
    </row>
    <row r="148" spans="1:11" x14ac:dyDescent="0.25">
      <c r="A148" s="11" t="s">
        <v>1047</v>
      </c>
      <c r="B148" s="18">
        <v>252436</v>
      </c>
      <c r="C148" s="18">
        <v>65510</v>
      </c>
      <c r="D148" s="18">
        <f t="shared" si="12"/>
        <v>186926</v>
      </c>
      <c r="E148" s="11" t="s">
        <v>1049</v>
      </c>
      <c r="F148" s="11">
        <v>8</v>
      </c>
      <c r="G148" s="36">
        <f t="shared" si="14"/>
        <v>149</v>
      </c>
      <c r="H148" s="11">
        <f t="shared" si="15"/>
        <v>1</v>
      </c>
      <c r="I148" s="11">
        <f t="shared" si="13"/>
        <v>37360528</v>
      </c>
      <c r="J148" s="11">
        <f t="shared" si="16"/>
        <v>9695480</v>
      </c>
      <c r="K148" s="11">
        <f t="shared" si="17"/>
        <v>27665048</v>
      </c>
    </row>
    <row r="149" spans="1:11" x14ac:dyDescent="0.25">
      <c r="A149" s="11" t="s">
        <v>1086</v>
      </c>
      <c r="B149" s="18">
        <v>52400000</v>
      </c>
      <c r="C149" s="18">
        <v>0</v>
      </c>
      <c r="D149" s="18">
        <f t="shared" ref="D149:D206" si="18">B149-C149</f>
        <v>52400000</v>
      </c>
      <c r="E149" s="11" t="s">
        <v>1087</v>
      </c>
      <c r="F149" s="11">
        <v>7</v>
      </c>
      <c r="G149" s="36">
        <f t="shared" si="14"/>
        <v>141</v>
      </c>
      <c r="H149" s="11">
        <f t="shared" si="15"/>
        <v>1</v>
      </c>
      <c r="I149" s="11">
        <f t="shared" si="13"/>
        <v>7336000000</v>
      </c>
      <c r="J149" s="11">
        <f t="shared" si="16"/>
        <v>0</v>
      </c>
      <c r="K149" s="11">
        <f t="shared" si="17"/>
        <v>7336000000</v>
      </c>
    </row>
    <row r="150" spans="1:11" x14ac:dyDescent="0.25">
      <c r="A150" s="11" t="s">
        <v>1093</v>
      </c>
      <c r="B150" s="18">
        <v>-52000000</v>
      </c>
      <c r="C150" s="18">
        <v>0</v>
      </c>
      <c r="D150" s="18">
        <f t="shared" si="18"/>
        <v>-52000000</v>
      </c>
      <c r="E150" s="11" t="s">
        <v>1096</v>
      </c>
      <c r="F150" s="11">
        <v>5</v>
      </c>
      <c r="G150" s="36">
        <f t="shared" si="14"/>
        <v>134</v>
      </c>
      <c r="H150" s="11">
        <f t="shared" si="15"/>
        <v>0</v>
      </c>
      <c r="I150" s="11">
        <f t="shared" si="13"/>
        <v>-6968000000</v>
      </c>
      <c r="J150" s="11">
        <f t="shared" si="16"/>
        <v>0</v>
      </c>
      <c r="K150" s="11">
        <f t="shared" si="17"/>
        <v>-6968000000</v>
      </c>
    </row>
    <row r="151" spans="1:11" x14ac:dyDescent="0.25">
      <c r="A151" s="11" t="s">
        <v>1139</v>
      </c>
      <c r="B151" s="18">
        <v>-8000000</v>
      </c>
      <c r="C151" s="18">
        <v>-6772131</v>
      </c>
      <c r="D151" s="18">
        <f t="shared" si="18"/>
        <v>-1227869</v>
      </c>
      <c r="E151" s="11" t="s">
        <v>1128</v>
      </c>
      <c r="F151" s="11">
        <v>0</v>
      </c>
      <c r="G151" s="36">
        <f t="shared" si="14"/>
        <v>129</v>
      </c>
      <c r="H151" s="105">
        <f t="shared" si="15"/>
        <v>0</v>
      </c>
      <c r="I151" s="105">
        <f t="shared" si="13"/>
        <v>-1032000000</v>
      </c>
      <c r="J151" s="105">
        <f t="shared" si="16"/>
        <v>-873604899</v>
      </c>
      <c r="K151" s="11">
        <f t="shared" si="17"/>
        <v>-158395101</v>
      </c>
    </row>
    <row r="152" spans="1:11" x14ac:dyDescent="0.25">
      <c r="A152" s="11" t="s">
        <v>1139</v>
      </c>
      <c r="B152" s="18">
        <v>-31230</v>
      </c>
      <c r="C152" s="18">
        <v>0</v>
      </c>
      <c r="D152" s="18">
        <f t="shared" si="18"/>
        <v>-31230</v>
      </c>
      <c r="E152" s="11" t="s">
        <v>1140</v>
      </c>
      <c r="F152" s="11">
        <v>11</v>
      </c>
      <c r="G152" s="36">
        <f t="shared" si="14"/>
        <v>129</v>
      </c>
      <c r="H152" s="105">
        <f t="shared" si="15"/>
        <v>0</v>
      </c>
      <c r="I152" s="105">
        <f t="shared" si="13"/>
        <v>-4028670</v>
      </c>
      <c r="J152" s="105">
        <f t="shared" si="16"/>
        <v>0</v>
      </c>
      <c r="K152" s="105">
        <f t="shared" si="17"/>
        <v>-4028670</v>
      </c>
    </row>
    <row r="153" spans="1:11" x14ac:dyDescent="0.25">
      <c r="A153" s="105" t="s">
        <v>1186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118</v>
      </c>
      <c r="H153" s="105">
        <f t="shared" si="15"/>
        <v>1</v>
      </c>
      <c r="I153" s="105">
        <f t="shared" si="13"/>
        <v>15805179</v>
      </c>
      <c r="J153" s="105">
        <f t="shared" si="16"/>
        <v>4812210</v>
      </c>
      <c r="K153" s="105">
        <f t="shared" si="17"/>
        <v>10992969</v>
      </c>
    </row>
    <row r="154" spans="1:11" x14ac:dyDescent="0.25">
      <c r="A154" s="105" t="s">
        <v>1197</v>
      </c>
      <c r="B154" s="18">
        <v>6824082</v>
      </c>
      <c r="C154" s="18">
        <v>6824082</v>
      </c>
      <c r="D154" s="18">
        <f t="shared" si="18"/>
        <v>0</v>
      </c>
      <c r="E154" s="105" t="s">
        <v>1198</v>
      </c>
      <c r="F154" s="105">
        <v>5</v>
      </c>
      <c r="G154" s="36">
        <f t="shared" si="14"/>
        <v>115</v>
      </c>
      <c r="H154" s="105">
        <f t="shared" si="15"/>
        <v>1</v>
      </c>
      <c r="I154" s="105">
        <f t="shared" si="13"/>
        <v>777945348</v>
      </c>
      <c r="J154" s="105">
        <f t="shared" si="16"/>
        <v>777945348</v>
      </c>
      <c r="K154" s="105">
        <f t="shared" si="17"/>
        <v>0</v>
      </c>
    </row>
    <row r="155" spans="1:11" x14ac:dyDescent="0.25">
      <c r="A155" s="105" t="s">
        <v>1216</v>
      </c>
      <c r="B155" s="18">
        <v>-200000</v>
      </c>
      <c r="C155" s="18">
        <v>0</v>
      </c>
      <c r="D155" s="18">
        <f t="shared" si="18"/>
        <v>-200000</v>
      </c>
      <c r="E155" s="105" t="s">
        <v>761</v>
      </c>
      <c r="F155" s="105">
        <v>0</v>
      </c>
      <c r="G155" s="36">
        <f t="shared" si="14"/>
        <v>110</v>
      </c>
      <c r="H155" s="105">
        <f t="shared" si="15"/>
        <v>0</v>
      </c>
      <c r="I155" s="105">
        <f t="shared" si="13"/>
        <v>-22000000</v>
      </c>
      <c r="J155" s="105">
        <f t="shared" si="16"/>
        <v>0</v>
      </c>
      <c r="K155" s="105">
        <f t="shared" si="17"/>
        <v>-22000000</v>
      </c>
    </row>
    <row r="156" spans="1:11" x14ac:dyDescent="0.25">
      <c r="A156" s="105" t="s">
        <v>1216</v>
      </c>
      <c r="B156" s="18">
        <v>-247840</v>
      </c>
      <c r="C156" s="18">
        <v>0</v>
      </c>
      <c r="D156" s="18">
        <f t="shared" si="18"/>
        <v>-247840</v>
      </c>
      <c r="E156" s="105" t="s">
        <v>1218</v>
      </c>
      <c r="F156" s="105">
        <v>1</v>
      </c>
      <c r="G156" s="36">
        <f t="shared" si="14"/>
        <v>110</v>
      </c>
      <c r="H156" s="105">
        <f t="shared" si="15"/>
        <v>0</v>
      </c>
      <c r="I156" s="105">
        <f t="shared" si="13"/>
        <v>-27262400</v>
      </c>
      <c r="J156" s="105">
        <f t="shared" si="16"/>
        <v>0</v>
      </c>
      <c r="K156" s="105">
        <f t="shared" si="17"/>
        <v>-27262400</v>
      </c>
    </row>
    <row r="157" spans="1:11" x14ac:dyDescent="0.25">
      <c r="A157" s="105" t="s">
        <v>1222</v>
      </c>
      <c r="B157" s="18">
        <v>-162340</v>
      </c>
      <c r="C157" s="18">
        <v>0</v>
      </c>
      <c r="D157" s="18">
        <f t="shared" si="18"/>
        <v>-162340</v>
      </c>
      <c r="E157" s="105" t="s">
        <v>1223</v>
      </c>
      <c r="F157" s="105">
        <v>0</v>
      </c>
      <c r="G157" s="36">
        <f t="shared" si="14"/>
        <v>109</v>
      </c>
      <c r="H157" s="105">
        <f t="shared" si="15"/>
        <v>0</v>
      </c>
      <c r="I157" s="105">
        <f t="shared" si="13"/>
        <v>-17695060</v>
      </c>
      <c r="J157" s="105">
        <f t="shared" si="16"/>
        <v>0</v>
      </c>
      <c r="K157" s="105">
        <f t="shared" si="17"/>
        <v>-17695060</v>
      </c>
    </row>
    <row r="158" spans="1:11" x14ac:dyDescent="0.25">
      <c r="A158" s="105" t="s">
        <v>1222</v>
      </c>
      <c r="B158" s="18">
        <v>-3000900</v>
      </c>
      <c r="C158" s="18">
        <v>0</v>
      </c>
      <c r="D158" s="18">
        <f t="shared" si="18"/>
        <v>-3000900</v>
      </c>
      <c r="E158" s="105" t="s">
        <v>1224</v>
      </c>
      <c r="F158" s="105">
        <v>2</v>
      </c>
      <c r="G158" s="36">
        <f t="shared" si="14"/>
        <v>109</v>
      </c>
      <c r="H158" s="105">
        <f t="shared" si="15"/>
        <v>0</v>
      </c>
      <c r="I158" s="105">
        <f t="shared" si="13"/>
        <v>-327098100</v>
      </c>
      <c r="J158" s="105">
        <f t="shared" si="16"/>
        <v>0</v>
      </c>
      <c r="K158" s="105">
        <f t="shared" si="17"/>
        <v>-327098100</v>
      </c>
    </row>
    <row r="159" spans="1:11" x14ac:dyDescent="0.25">
      <c r="A159" s="105" t="s">
        <v>1238</v>
      </c>
      <c r="B159" s="18">
        <v>-1000500</v>
      </c>
      <c r="C159" s="18">
        <v>0</v>
      </c>
      <c r="D159" s="18">
        <f t="shared" si="18"/>
        <v>-1000500</v>
      </c>
      <c r="E159" s="105" t="s">
        <v>1239</v>
      </c>
      <c r="F159" s="105">
        <v>4</v>
      </c>
      <c r="G159" s="36">
        <f t="shared" si="14"/>
        <v>107</v>
      </c>
      <c r="H159" s="105">
        <f t="shared" si="15"/>
        <v>0</v>
      </c>
      <c r="I159" s="105">
        <f t="shared" si="13"/>
        <v>-107053500</v>
      </c>
      <c r="J159" s="105">
        <f t="shared" si="16"/>
        <v>0</v>
      </c>
      <c r="K159" s="105">
        <f t="shared" si="17"/>
        <v>-107053500</v>
      </c>
    </row>
    <row r="160" spans="1:11" x14ac:dyDescent="0.25">
      <c r="A160" s="105" t="s">
        <v>1250</v>
      </c>
      <c r="B160" s="18">
        <v>-100000</v>
      </c>
      <c r="C160" s="18">
        <v>0</v>
      </c>
      <c r="D160" s="18">
        <f t="shared" si="18"/>
        <v>-100000</v>
      </c>
      <c r="E160" s="105" t="s">
        <v>1251</v>
      </c>
      <c r="F160" s="105">
        <v>1</v>
      </c>
      <c r="G160" s="36">
        <f t="shared" si="14"/>
        <v>103</v>
      </c>
      <c r="H160" s="105">
        <f t="shared" si="15"/>
        <v>0</v>
      </c>
      <c r="I160" s="105">
        <f t="shared" si="13"/>
        <v>-10300000</v>
      </c>
      <c r="J160" s="105">
        <f t="shared" si="16"/>
        <v>0</v>
      </c>
      <c r="K160" s="105">
        <f t="shared" si="17"/>
        <v>-10300000</v>
      </c>
    </row>
    <row r="161" spans="1:13" x14ac:dyDescent="0.25">
      <c r="A161" s="105" t="s">
        <v>1254</v>
      </c>
      <c r="B161" s="18">
        <v>-2000000</v>
      </c>
      <c r="C161" s="18">
        <v>0</v>
      </c>
      <c r="D161" s="18">
        <f t="shared" si="18"/>
        <v>-2000000</v>
      </c>
      <c r="E161" s="105" t="s">
        <v>1128</v>
      </c>
      <c r="F161" s="105">
        <v>0</v>
      </c>
      <c r="G161" s="36">
        <f t="shared" si="14"/>
        <v>102</v>
      </c>
      <c r="H161" s="105">
        <f t="shared" si="15"/>
        <v>0</v>
      </c>
      <c r="I161" s="105">
        <f t="shared" si="13"/>
        <v>-204000000</v>
      </c>
      <c r="J161" s="105">
        <f t="shared" si="16"/>
        <v>0</v>
      </c>
      <c r="K161" s="105">
        <f t="shared" si="17"/>
        <v>-204000000</v>
      </c>
    </row>
    <row r="162" spans="1:13" x14ac:dyDescent="0.25">
      <c r="A162" s="105" t="s">
        <v>1254</v>
      </c>
      <c r="B162" s="18">
        <v>-1000500</v>
      </c>
      <c r="C162" s="18">
        <v>0</v>
      </c>
      <c r="D162" s="18">
        <f t="shared" si="18"/>
        <v>-1000500</v>
      </c>
      <c r="E162" s="105" t="s">
        <v>1262</v>
      </c>
      <c r="F162" s="105">
        <v>3</v>
      </c>
      <c r="G162" s="36">
        <f t="shared" si="14"/>
        <v>102</v>
      </c>
      <c r="H162" s="105">
        <f t="shared" si="15"/>
        <v>0</v>
      </c>
      <c r="I162" s="105">
        <f t="shared" si="13"/>
        <v>-102051000</v>
      </c>
      <c r="J162" s="105">
        <f t="shared" si="16"/>
        <v>0</v>
      </c>
      <c r="K162" s="105">
        <f t="shared" si="17"/>
        <v>-102051000</v>
      </c>
    </row>
    <row r="163" spans="1:13" x14ac:dyDescent="0.25">
      <c r="A163" s="105" t="s">
        <v>1269</v>
      </c>
      <c r="B163" s="18">
        <v>-5000</v>
      </c>
      <c r="C163" s="18">
        <v>0</v>
      </c>
      <c r="D163" s="18">
        <f t="shared" si="18"/>
        <v>-5000</v>
      </c>
      <c r="E163" s="105" t="s">
        <v>1251</v>
      </c>
      <c r="F163" s="105">
        <v>10</v>
      </c>
      <c r="G163" s="36">
        <f t="shared" si="14"/>
        <v>99</v>
      </c>
      <c r="H163" s="105">
        <f t="shared" si="15"/>
        <v>0</v>
      </c>
      <c r="I163" s="105">
        <f t="shared" si="13"/>
        <v>-495000</v>
      </c>
      <c r="J163" s="105">
        <f t="shared" si="16"/>
        <v>0</v>
      </c>
      <c r="K163" s="105">
        <f t="shared" si="17"/>
        <v>-495000</v>
      </c>
    </row>
    <row r="164" spans="1:13" x14ac:dyDescent="0.25">
      <c r="A164" s="105" t="s">
        <v>3712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89</v>
      </c>
      <c r="H164" s="105">
        <f t="shared" si="15"/>
        <v>1</v>
      </c>
      <c r="I164" s="105">
        <f t="shared" si="13"/>
        <v>264000000</v>
      </c>
      <c r="J164" s="105">
        <f t="shared" si="16"/>
        <v>0</v>
      </c>
      <c r="K164" s="105">
        <f t="shared" si="17"/>
        <v>264000000</v>
      </c>
    </row>
    <row r="165" spans="1:13" x14ac:dyDescent="0.25">
      <c r="A165" s="105" t="s">
        <v>3716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88</v>
      </c>
      <c r="H165" s="105">
        <f t="shared" si="15"/>
        <v>1</v>
      </c>
      <c r="I165" s="105">
        <f t="shared" si="13"/>
        <v>261000000</v>
      </c>
      <c r="J165" s="105">
        <f t="shared" si="16"/>
        <v>0</v>
      </c>
      <c r="K165" s="105">
        <f t="shared" si="17"/>
        <v>261000000</v>
      </c>
    </row>
    <row r="166" spans="1:13" x14ac:dyDescent="0.25">
      <c r="A166" s="105" t="s">
        <v>3718</v>
      </c>
      <c r="B166" s="18">
        <v>20314</v>
      </c>
      <c r="C166" s="18">
        <v>59842</v>
      </c>
      <c r="D166" s="18">
        <f t="shared" si="18"/>
        <v>-39528</v>
      </c>
      <c r="E166" s="105" t="s">
        <v>3721</v>
      </c>
      <c r="F166" s="105">
        <v>5</v>
      </c>
      <c r="G166" s="36">
        <f t="shared" si="14"/>
        <v>87</v>
      </c>
      <c r="H166" s="105">
        <f t="shared" si="15"/>
        <v>1</v>
      </c>
      <c r="I166" s="105">
        <f t="shared" si="13"/>
        <v>1747004</v>
      </c>
      <c r="J166" s="105">
        <f t="shared" si="16"/>
        <v>5146412</v>
      </c>
      <c r="K166" s="105">
        <f t="shared" si="17"/>
        <v>-3399408</v>
      </c>
    </row>
    <row r="167" spans="1:13" x14ac:dyDescent="0.25">
      <c r="A167" s="105" t="s">
        <v>3741</v>
      </c>
      <c r="B167" s="18">
        <v>-3000900</v>
      </c>
      <c r="C167" s="18">
        <v>0</v>
      </c>
      <c r="D167" s="18">
        <f t="shared" si="18"/>
        <v>-3000900</v>
      </c>
      <c r="E167" s="105" t="s">
        <v>3742</v>
      </c>
      <c r="F167" s="105">
        <v>18</v>
      </c>
      <c r="G167" s="36">
        <f t="shared" si="14"/>
        <v>82</v>
      </c>
      <c r="H167" s="105">
        <f t="shared" si="15"/>
        <v>0</v>
      </c>
      <c r="I167" s="105">
        <f t="shared" si="13"/>
        <v>-246073800</v>
      </c>
      <c r="J167" s="105">
        <f t="shared" si="16"/>
        <v>0</v>
      </c>
      <c r="K167" s="105">
        <f t="shared" si="17"/>
        <v>-246073800</v>
      </c>
    </row>
    <row r="168" spans="1:13" x14ac:dyDescent="0.25">
      <c r="A168" s="105" t="s">
        <v>3819</v>
      </c>
      <c r="B168" s="18">
        <v>-3000900</v>
      </c>
      <c r="C168" s="18">
        <v>0</v>
      </c>
      <c r="D168" s="18">
        <f t="shared" si="18"/>
        <v>-3000900</v>
      </c>
      <c r="E168" s="105" t="s">
        <v>3820</v>
      </c>
      <c r="F168" s="105">
        <v>8</v>
      </c>
      <c r="G168" s="36">
        <f t="shared" si="14"/>
        <v>64</v>
      </c>
      <c r="H168" s="105">
        <f t="shared" si="15"/>
        <v>0</v>
      </c>
      <c r="I168" s="105">
        <f t="shared" si="13"/>
        <v>-192057600</v>
      </c>
      <c r="J168" s="105">
        <f t="shared" si="16"/>
        <v>0</v>
      </c>
      <c r="K168" s="105">
        <f t="shared" si="17"/>
        <v>-192057600</v>
      </c>
      <c r="M168" t="s">
        <v>25</v>
      </c>
    </row>
    <row r="169" spans="1:13" x14ac:dyDescent="0.25">
      <c r="A169" s="105" t="s">
        <v>3851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56</v>
      </c>
      <c r="H169" s="105">
        <f t="shared" si="15"/>
        <v>1</v>
      </c>
      <c r="I169" s="105">
        <f t="shared" si="13"/>
        <v>1193775</v>
      </c>
      <c r="J169" s="105">
        <f t="shared" si="16"/>
        <v>3768325</v>
      </c>
      <c r="K169" s="105">
        <f t="shared" si="17"/>
        <v>-2574550</v>
      </c>
    </row>
    <row r="170" spans="1:13" x14ac:dyDescent="0.25">
      <c r="A170" s="105" t="s">
        <v>3975</v>
      </c>
      <c r="B170" s="18">
        <v>5000000</v>
      </c>
      <c r="C170" s="18">
        <v>0</v>
      </c>
      <c r="D170" s="18">
        <f t="shared" si="18"/>
        <v>5000000</v>
      </c>
      <c r="E170" s="105" t="s">
        <v>3939</v>
      </c>
      <c r="F170" s="105">
        <v>1</v>
      </c>
      <c r="G170" s="36">
        <f t="shared" si="14"/>
        <v>32</v>
      </c>
      <c r="H170" s="105">
        <f t="shared" si="15"/>
        <v>1</v>
      </c>
      <c r="I170" s="105">
        <f t="shared" si="13"/>
        <v>155000000</v>
      </c>
      <c r="J170" s="105">
        <f t="shared" si="16"/>
        <v>0</v>
      </c>
      <c r="K170" s="105">
        <f t="shared" si="17"/>
        <v>155000000</v>
      </c>
    </row>
    <row r="171" spans="1:13" x14ac:dyDescent="0.25">
      <c r="A171" s="105" t="s">
        <v>3980</v>
      </c>
      <c r="B171" s="18">
        <v>-5000000</v>
      </c>
      <c r="C171" s="18">
        <v>0</v>
      </c>
      <c r="D171" s="18">
        <f t="shared" si="18"/>
        <v>-5000000</v>
      </c>
      <c r="E171" s="105" t="s">
        <v>3981</v>
      </c>
      <c r="F171" s="105">
        <v>6</v>
      </c>
      <c r="G171" s="36">
        <f t="shared" si="14"/>
        <v>31</v>
      </c>
      <c r="H171" s="105">
        <f t="shared" si="15"/>
        <v>0</v>
      </c>
      <c r="I171" s="105">
        <f t="shared" si="13"/>
        <v>-155000000</v>
      </c>
      <c r="J171" s="105">
        <f t="shared" si="16"/>
        <v>0</v>
      </c>
      <c r="K171" s="105">
        <f t="shared" si="17"/>
        <v>-155000000</v>
      </c>
    </row>
    <row r="172" spans="1:13" x14ac:dyDescent="0.25">
      <c r="A172" s="105" t="s">
        <v>4013</v>
      </c>
      <c r="B172" s="18">
        <v>496</v>
      </c>
      <c r="C172" s="18">
        <v>62681</v>
      </c>
      <c r="D172" s="18">
        <f t="shared" si="18"/>
        <v>-62185</v>
      </c>
      <c r="E172" s="105" t="s">
        <v>669</v>
      </c>
      <c r="F172" s="105">
        <v>1</v>
      </c>
      <c r="G172" s="36">
        <f t="shared" si="14"/>
        <v>25</v>
      </c>
      <c r="H172" s="105">
        <f t="shared" si="15"/>
        <v>1</v>
      </c>
      <c r="I172" s="105">
        <f t="shared" si="13"/>
        <v>11904</v>
      </c>
      <c r="J172" s="105">
        <f t="shared" si="16"/>
        <v>1504344</v>
      </c>
      <c r="K172" s="105">
        <f t="shared" si="17"/>
        <v>-1492440</v>
      </c>
    </row>
    <row r="173" spans="1:13" x14ac:dyDescent="0.25">
      <c r="A173" s="105" t="s">
        <v>4051</v>
      </c>
      <c r="B173" s="18">
        <v>785000</v>
      </c>
      <c r="C173" s="18">
        <v>0</v>
      </c>
      <c r="D173" s="18">
        <f t="shared" si="18"/>
        <v>785000</v>
      </c>
      <c r="E173" s="105" t="s">
        <v>4052</v>
      </c>
      <c r="F173" s="105">
        <v>11</v>
      </c>
      <c r="G173" s="36">
        <f t="shared" si="14"/>
        <v>24</v>
      </c>
      <c r="H173" s="105">
        <f t="shared" si="15"/>
        <v>1</v>
      </c>
      <c r="I173" s="105">
        <f t="shared" si="13"/>
        <v>18055000</v>
      </c>
      <c r="J173" s="105">
        <f t="shared" si="16"/>
        <v>0</v>
      </c>
      <c r="K173" s="105">
        <f t="shared" si="17"/>
        <v>18055000</v>
      </c>
    </row>
    <row r="174" spans="1:13" x14ac:dyDescent="0.25">
      <c r="A174" s="11" t="s">
        <v>4051</v>
      </c>
      <c r="B174" s="18">
        <v>-32000</v>
      </c>
      <c r="C174" s="18">
        <v>0</v>
      </c>
      <c r="D174" s="18">
        <f t="shared" si="18"/>
        <v>-32000</v>
      </c>
      <c r="E174" s="11" t="s">
        <v>4022</v>
      </c>
      <c r="F174" s="11">
        <v>2</v>
      </c>
      <c r="G174" s="36">
        <f t="shared" si="14"/>
        <v>13</v>
      </c>
      <c r="H174" s="105">
        <f t="shared" si="15"/>
        <v>0</v>
      </c>
      <c r="I174" s="105">
        <f t="shared" si="13"/>
        <v>-416000</v>
      </c>
      <c r="J174" s="105">
        <f t="shared" si="16"/>
        <v>0</v>
      </c>
      <c r="K174" s="105">
        <f t="shared" si="17"/>
        <v>-416000</v>
      </c>
    </row>
    <row r="175" spans="1:13" x14ac:dyDescent="0.25">
      <c r="A175" s="105" t="s">
        <v>4053</v>
      </c>
      <c r="B175" s="18">
        <v>-750000</v>
      </c>
      <c r="C175" s="18">
        <v>0</v>
      </c>
      <c r="D175" s="18">
        <f t="shared" si="18"/>
        <v>-750000</v>
      </c>
      <c r="E175" s="105" t="s">
        <v>3817</v>
      </c>
      <c r="F175" s="105">
        <v>9</v>
      </c>
      <c r="G175" s="36">
        <f t="shared" si="14"/>
        <v>11</v>
      </c>
      <c r="H175" s="105">
        <f t="shared" si="15"/>
        <v>0</v>
      </c>
      <c r="I175" s="105">
        <f t="shared" si="13"/>
        <v>-8250000</v>
      </c>
      <c r="J175" s="105">
        <f t="shared" si="16"/>
        <v>0</v>
      </c>
      <c r="K175" s="105">
        <f t="shared" si="17"/>
        <v>-8250000</v>
      </c>
    </row>
    <row r="176" spans="1:13" x14ac:dyDescent="0.25">
      <c r="A176" s="105" t="s">
        <v>4102</v>
      </c>
      <c r="B176" s="18">
        <v>-9396</v>
      </c>
      <c r="C176" s="18">
        <v>0</v>
      </c>
      <c r="D176" s="18">
        <f t="shared" si="18"/>
        <v>-9396</v>
      </c>
      <c r="E176" s="105" t="s">
        <v>4103</v>
      </c>
      <c r="F176" s="105">
        <v>1</v>
      </c>
      <c r="G176" s="36">
        <f t="shared" si="14"/>
        <v>2</v>
      </c>
      <c r="H176" s="105">
        <f t="shared" si="15"/>
        <v>0</v>
      </c>
      <c r="I176" s="105">
        <f t="shared" si="13"/>
        <v>-18792</v>
      </c>
      <c r="J176" s="105">
        <f t="shared" si="16"/>
        <v>0</v>
      </c>
      <c r="K176" s="105">
        <f t="shared" si="17"/>
        <v>-18792</v>
      </c>
    </row>
    <row r="177" spans="1:14" x14ac:dyDescent="0.25">
      <c r="A177" s="105" t="s">
        <v>4106</v>
      </c>
      <c r="B177" s="18">
        <v>-43300</v>
      </c>
      <c r="C177" s="18">
        <v>0</v>
      </c>
      <c r="D177" s="18">
        <f t="shared" si="18"/>
        <v>-43300</v>
      </c>
      <c r="E177" s="105" t="s">
        <v>4108</v>
      </c>
      <c r="F177" s="105">
        <v>1</v>
      </c>
      <c r="G177" s="36">
        <f t="shared" si="14"/>
        <v>1</v>
      </c>
      <c r="H177" s="105">
        <f t="shared" si="15"/>
        <v>0</v>
      </c>
      <c r="I177" s="105">
        <f t="shared" si="13"/>
        <v>-43300</v>
      </c>
      <c r="J177" s="105">
        <f t="shared" si="16"/>
        <v>0</v>
      </c>
      <c r="K177" s="105">
        <f t="shared" si="17"/>
        <v>-43300</v>
      </c>
    </row>
    <row r="178" spans="1:14" x14ac:dyDescent="0.25">
      <c r="A178" s="105"/>
      <c r="B178" s="18"/>
      <c r="C178" s="18"/>
      <c r="D178" s="18">
        <f t="shared" si="18"/>
        <v>0</v>
      </c>
      <c r="E178" s="105"/>
      <c r="F178" s="105"/>
      <c r="G178" s="36">
        <f t="shared" si="14"/>
        <v>0</v>
      </c>
      <c r="H178" s="105">
        <f t="shared" si="15"/>
        <v>0</v>
      </c>
      <c r="I178" s="105">
        <f t="shared" si="13"/>
        <v>0</v>
      </c>
      <c r="J178" s="105">
        <f t="shared" si="16"/>
        <v>0</v>
      </c>
      <c r="K178" s="105">
        <f t="shared" si="17"/>
        <v>0</v>
      </c>
    </row>
    <row r="179" spans="1:14" x14ac:dyDescent="0.25">
      <c r="A179" s="105"/>
      <c r="B179" s="18"/>
      <c r="C179" s="18"/>
      <c r="D179" s="18">
        <f t="shared" si="18"/>
        <v>0</v>
      </c>
      <c r="E179" s="105"/>
      <c r="F179" s="105"/>
      <c r="G179" s="36">
        <f t="shared" si="14"/>
        <v>0</v>
      </c>
      <c r="H179" s="105">
        <f t="shared" si="15"/>
        <v>0</v>
      </c>
      <c r="I179" s="105">
        <f t="shared" si="13"/>
        <v>0</v>
      </c>
      <c r="J179" s="105">
        <f t="shared" si="16"/>
        <v>0</v>
      </c>
      <c r="K179" s="105">
        <f t="shared" si="17"/>
        <v>0</v>
      </c>
    </row>
    <row r="180" spans="1:14" x14ac:dyDescent="0.25">
      <c r="A180" s="105"/>
      <c r="B180" s="18"/>
      <c r="C180" s="18"/>
      <c r="D180" s="18">
        <f t="shared" si="18"/>
        <v>0</v>
      </c>
      <c r="E180" s="105"/>
      <c r="F180" s="105"/>
      <c r="G180" s="36">
        <f t="shared" si="14"/>
        <v>0</v>
      </c>
      <c r="H180" s="105">
        <f t="shared" si="15"/>
        <v>0</v>
      </c>
      <c r="I180" s="105">
        <f t="shared" si="13"/>
        <v>0</v>
      </c>
      <c r="J180" s="105">
        <f t="shared" si="16"/>
        <v>0</v>
      </c>
      <c r="K180" s="105">
        <f t="shared" si="17"/>
        <v>0</v>
      </c>
    </row>
    <row r="181" spans="1:14" x14ac:dyDescent="0.25">
      <c r="A181" s="105"/>
      <c r="B181" s="18"/>
      <c r="C181" s="18"/>
      <c r="D181" s="18">
        <f t="shared" si="18"/>
        <v>0</v>
      </c>
      <c r="E181" s="105"/>
      <c r="F181" s="105"/>
      <c r="G181" s="36">
        <f t="shared" si="14"/>
        <v>0</v>
      </c>
      <c r="H181" s="105">
        <f t="shared" si="15"/>
        <v>0</v>
      </c>
      <c r="I181" s="105">
        <f t="shared" si="13"/>
        <v>0</v>
      </c>
      <c r="J181" s="105">
        <f t="shared" si="16"/>
        <v>0</v>
      </c>
      <c r="K181" s="105">
        <f t="shared" si="17"/>
        <v>0</v>
      </c>
    </row>
    <row r="182" spans="1:14" x14ac:dyDescent="0.25">
      <c r="A182" s="105"/>
      <c r="B182" s="18"/>
      <c r="C182" s="18"/>
      <c r="D182" s="18">
        <f t="shared" si="18"/>
        <v>0</v>
      </c>
      <c r="E182" s="105"/>
      <c r="F182" s="105"/>
      <c r="G182" s="36">
        <f t="shared" si="14"/>
        <v>0</v>
      </c>
      <c r="H182" s="105">
        <f t="shared" si="15"/>
        <v>0</v>
      </c>
      <c r="I182" s="105">
        <f t="shared" si="13"/>
        <v>0</v>
      </c>
      <c r="J182" s="105">
        <f t="shared" si="16"/>
        <v>0</v>
      </c>
      <c r="K182" s="105">
        <f t="shared" si="17"/>
        <v>0</v>
      </c>
      <c r="N182" t="s">
        <v>25</v>
      </c>
    </row>
    <row r="183" spans="1:14" x14ac:dyDescent="0.25">
      <c r="A183" s="105"/>
      <c r="B183" s="18"/>
      <c r="C183" s="18"/>
      <c r="D183" s="18">
        <f t="shared" si="18"/>
        <v>0</v>
      </c>
      <c r="E183" s="105"/>
      <c r="F183" s="105"/>
      <c r="G183" s="36">
        <f t="shared" si="14"/>
        <v>0</v>
      </c>
      <c r="H183" s="105">
        <f t="shared" si="15"/>
        <v>0</v>
      </c>
      <c r="I183" s="105">
        <f t="shared" si="13"/>
        <v>0</v>
      </c>
      <c r="J183" s="105">
        <f t="shared" si="16"/>
        <v>0</v>
      </c>
      <c r="K183" s="105">
        <f t="shared" si="17"/>
        <v>0</v>
      </c>
    </row>
    <row r="184" spans="1:14" x14ac:dyDescent="0.25">
      <c r="A184" s="105"/>
      <c r="B184" s="18"/>
      <c r="C184" s="18"/>
      <c r="D184" s="18">
        <f t="shared" si="18"/>
        <v>0</v>
      </c>
      <c r="E184" s="105"/>
      <c r="F184" s="105"/>
      <c r="G184" s="36">
        <f t="shared" si="14"/>
        <v>0</v>
      </c>
      <c r="H184" s="105">
        <f t="shared" si="15"/>
        <v>0</v>
      </c>
      <c r="I184" s="105">
        <f t="shared" si="13"/>
        <v>0</v>
      </c>
      <c r="J184" s="105">
        <f t="shared" si="16"/>
        <v>0</v>
      </c>
      <c r="K184" s="105">
        <f t="shared" si="17"/>
        <v>0</v>
      </c>
    </row>
    <row r="185" spans="1:14" x14ac:dyDescent="0.25">
      <c r="A185" s="105"/>
      <c r="B185" s="18"/>
      <c r="C185" s="18"/>
      <c r="D185" s="18">
        <f t="shared" si="18"/>
        <v>0</v>
      </c>
      <c r="E185" s="105"/>
      <c r="F185" s="105"/>
      <c r="G185" s="36">
        <f t="shared" si="14"/>
        <v>0</v>
      </c>
      <c r="H185" s="105">
        <f t="shared" si="15"/>
        <v>0</v>
      </c>
      <c r="I185" s="105">
        <f t="shared" si="13"/>
        <v>0</v>
      </c>
      <c r="J185" s="105">
        <f t="shared" si="16"/>
        <v>0</v>
      </c>
      <c r="K185" s="105">
        <f t="shared" si="17"/>
        <v>0</v>
      </c>
    </row>
    <row r="186" spans="1:14" x14ac:dyDescent="0.25">
      <c r="A186" s="105"/>
      <c r="B186" s="18"/>
      <c r="C186" s="18"/>
      <c r="D186" s="18">
        <f t="shared" si="18"/>
        <v>0</v>
      </c>
      <c r="E186" s="105"/>
      <c r="F186" s="105"/>
      <c r="G186" s="36">
        <f t="shared" si="14"/>
        <v>0</v>
      </c>
      <c r="H186" s="105">
        <f t="shared" si="15"/>
        <v>0</v>
      </c>
      <c r="I186" s="105">
        <f t="shared" si="13"/>
        <v>0</v>
      </c>
      <c r="J186" s="105">
        <f t="shared" si="16"/>
        <v>0</v>
      </c>
      <c r="K186" s="105">
        <f t="shared" si="17"/>
        <v>0</v>
      </c>
    </row>
    <row r="187" spans="1:14" x14ac:dyDescent="0.25">
      <c r="A187" s="105"/>
      <c r="B187" s="18"/>
      <c r="C187" s="18"/>
      <c r="D187" s="18">
        <f t="shared" si="18"/>
        <v>0</v>
      </c>
      <c r="E187" s="105"/>
      <c r="F187" s="105"/>
      <c r="G187" s="36">
        <f t="shared" si="14"/>
        <v>0</v>
      </c>
      <c r="H187" s="105">
        <f t="shared" si="15"/>
        <v>0</v>
      </c>
      <c r="I187" s="105">
        <f t="shared" si="13"/>
        <v>0</v>
      </c>
      <c r="J187" s="105">
        <f t="shared" si="16"/>
        <v>0</v>
      </c>
      <c r="K187" s="105">
        <f t="shared" si="17"/>
        <v>0</v>
      </c>
    </row>
    <row r="188" spans="1:14" x14ac:dyDescent="0.25">
      <c r="A188" s="105"/>
      <c r="B188" s="18"/>
      <c r="C188" s="18"/>
      <c r="D188" s="18">
        <f t="shared" si="18"/>
        <v>0</v>
      </c>
      <c r="E188" s="105"/>
      <c r="F188" s="105"/>
      <c r="G188" s="36">
        <f t="shared" si="14"/>
        <v>0</v>
      </c>
      <c r="H188" s="105">
        <f t="shared" si="15"/>
        <v>0</v>
      </c>
      <c r="I188" s="105">
        <f t="shared" si="13"/>
        <v>0</v>
      </c>
      <c r="J188" s="105">
        <f t="shared" si="16"/>
        <v>0</v>
      </c>
      <c r="K188" s="105">
        <f t="shared" si="17"/>
        <v>0</v>
      </c>
    </row>
    <row r="189" spans="1:14" x14ac:dyDescent="0.25">
      <c r="A189" s="105"/>
      <c r="B189" s="18"/>
      <c r="C189" s="18"/>
      <c r="D189" s="18">
        <f t="shared" si="18"/>
        <v>0</v>
      </c>
      <c r="E189" s="105"/>
      <c r="F189" s="105"/>
      <c r="G189" s="36">
        <f t="shared" si="14"/>
        <v>0</v>
      </c>
      <c r="H189" s="105">
        <f t="shared" si="15"/>
        <v>0</v>
      </c>
      <c r="I189" s="105">
        <f t="shared" si="13"/>
        <v>0</v>
      </c>
      <c r="J189" s="105">
        <f t="shared" si="16"/>
        <v>0</v>
      </c>
      <c r="K189" s="105">
        <f t="shared" si="17"/>
        <v>0</v>
      </c>
    </row>
    <row r="190" spans="1:14" x14ac:dyDescent="0.25">
      <c r="A190" s="105"/>
      <c r="B190" s="18"/>
      <c r="C190" s="18"/>
      <c r="D190" s="18">
        <f t="shared" si="18"/>
        <v>0</v>
      </c>
      <c r="E190" s="105"/>
      <c r="F190" s="105"/>
      <c r="G190" s="36">
        <f t="shared" si="14"/>
        <v>0</v>
      </c>
      <c r="H190" s="105">
        <f t="shared" si="15"/>
        <v>0</v>
      </c>
      <c r="I190" s="105">
        <f t="shared" si="13"/>
        <v>0</v>
      </c>
      <c r="J190" s="105">
        <f t="shared" si="16"/>
        <v>0</v>
      </c>
      <c r="K190" s="105">
        <f t="shared" si="17"/>
        <v>0</v>
      </c>
    </row>
    <row r="191" spans="1:14" x14ac:dyDescent="0.25">
      <c r="A191" s="105" t="s">
        <v>25</v>
      </c>
      <c r="B191" s="18"/>
      <c r="C191" s="18"/>
      <c r="D191" s="18">
        <f t="shared" si="18"/>
        <v>0</v>
      </c>
      <c r="E191" s="105"/>
      <c r="F191" s="105"/>
      <c r="G191" s="36">
        <f t="shared" si="14"/>
        <v>0</v>
      </c>
      <c r="H191" s="105">
        <f t="shared" si="15"/>
        <v>0</v>
      </c>
      <c r="I191" s="105">
        <f t="shared" si="13"/>
        <v>0</v>
      </c>
      <c r="J191" s="105">
        <f t="shared" si="16"/>
        <v>0</v>
      </c>
      <c r="K191" s="105">
        <f t="shared" si="17"/>
        <v>0</v>
      </c>
    </row>
    <row r="192" spans="1:14" x14ac:dyDescent="0.25">
      <c r="A192" s="105"/>
      <c r="B192" s="18"/>
      <c r="C192" s="18"/>
      <c r="D192" s="18">
        <f t="shared" si="18"/>
        <v>0</v>
      </c>
      <c r="E192" s="105"/>
      <c r="F192" s="105"/>
      <c r="G192" s="36">
        <f t="shared" si="14"/>
        <v>0</v>
      </c>
      <c r="H192" s="105">
        <f t="shared" si="15"/>
        <v>0</v>
      </c>
      <c r="I192" s="105">
        <f t="shared" si="13"/>
        <v>0</v>
      </c>
      <c r="J192" s="105">
        <f t="shared" si="16"/>
        <v>0</v>
      </c>
      <c r="K192" s="105">
        <f t="shared" si="17"/>
        <v>0</v>
      </c>
    </row>
    <row r="193" spans="1:11" x14ac:dyDescent="0.25">
      <c r="A193" s="105"/>
      <c r="B193" s="18"/>
      <c r="C193" s="18"/>
      <c r="D193" s="18">
        <f t="shared" si="18"/>
        <v>0</v>
      </c>
      <c r="E193" s="105"/>
      <c r="F193" s="105"/>
      <c r="G193" s="36">
        <f t="shared" si="14"/>
        <v>0</v>
      </c>
      <c r="H193" s="105">
        <f t="shared" si="15"/>
        <v>0</v>
      </c>
      <c r="I193" s="105">
        <f t="shared" si="13"/>
        <v>0</v>
      </c>
      <c r="J193" s="105">
        <f t="shared" si="16"/>
        <v>0</v>
      </c>
      <c r="K193" s="105">
        <f t="shared" si="17"/>
        <v>0</v>
      </c>
    </row>
    <row r="194" spans="1:11" x14ac:dyDescent="0.25">
      <c r="A194" s="105"/>
      <c r="B194" s="18"/>
      <c r="C194" s="18"/>
      <c r="D194" s="18">
        <f t="shared" si="18"/>
        <v>0</v>
      </c>
      <c r="E194" s="105"/>
      <c r="F194" s="105"/>
      <c r="G194" s="36">
        <f t="shared" si="14"/>
        <v>0</v>
      </c>
      <c r="H194" s="105">
        <f t="shared" si="15"/>
        <v>0</v>
      </c>
      <c r="I194" s="105">
        <f t="shared" si="13"/>
        <v>0</v>
      </c>
      <c r="J194" s="105">
        <f t="shared" si="16"/>
        <v>0</v>
      </c>
      <c r="K194" s="105">
        <f t="shared" si="17"/>
        <v>0</v>
      </c>
    </row>
    <row r="195" spans="1:11" x14ac:dyDescent="0.25">
      <c r="A195" s="105"/>
      <c r="B195" s="18"/>
      <c r="C195" s="18"/>
      <c r="D195" s="18">
        <f t="shared" si="18"/>
        <v>0</v>
      </c>
      <c r="E195" s="105"/>
      <c r="F195" s="105"/>
      <c r="G195" s="36">
        <f t="shared" si="14"/>
        <v>0</v>
      </c>
      <c r="H195" s="105">
        <f t="shared" si="15"/>
        <v>0</v>
      </c>
      <c r="I195" s="105">
        <f t="shared" si="13"/>
        <v>0</v>
      </c>
      <c r="J195" s="105">
        <f t="shared" si="16"/>
        <v>0</v>
      </c>
      <c r="K195" s="105">
        <f t="shared" si="17"/>
        <v>0</v>
      </c>
    </row>
    <row r="196" spans="1:11" x14ac:dyDescent="0.25">
      <c r="A196" s="105"/>
      <c r="B196" s="18"/>
      <c r="C196" s="18"/>
      <c r="D196" s="18">
        <f t="shared" si="18"/>
        <v>0</v>
      </c>
      <c r="E196" s="105"/>
      <c r="F196" s="105"/>
      <c r="G196" s="36">
        <f t="shared" si="14"/>
        <v>0</v>
      </c>
      <c r="H196" s="105">
        <f t="shared" si="15"/>
        <v>0</v>
      </c>
      <c r="I196" s="105">
        <f t="shared" si="13"/>
        <v>0</v>
      </c>
      <c r="J196" s="105">
        <f t="shared" si="16"/>
        <v>0</v>
      </c>
      <c r="K196" s="105">
        <f t="shared" si="17"/>
        <v>0</v>
      </c>
    </row>
    <row r="197" spans="1:11" x14ac:dyDescent="0.25">
      <c r="A197" s="105"/>
      <c r="B197" s="18"/>
      <c r="C197" s="18"/>
      <c r="D197" s="18">
        <f t="shared" si="18"/>
        <v>0</v>
      </c>
      <c r="E197" s="105"/>
      <c r="F197" s="105"/>
      <c r="G197" s="36">
        <f t="shared" si="14"/>
        <v>0</v>
      </c>
      <c r="H197" s="105">
        <f t="shared" si="15"/>
        <v>0</v>
      </c>
      <c r="I197" s="105">
        <f t="shared" si="13"/>
        <v>0</v>
      </c>
      <c r="J197" s="105">
        <f t="shared" si="16"/>
        <v>0</v>
      </c>
      <c r="K197" s="105">
        <f t="shared" si="17"/>
        <v>0</v>
      </c>
    </row>
    <row r="198" spans="1:11" x14ac:dyDescent="0.25">
      <c r="A198" s="105"/>
      <c r="B198" s="18"/>
      <c r="C198" s="18"/>
      <c r="D198" s="18">
        <f t="shared" si="18"/>
        <v>0</v>
      </c>
      <c r="E198" s="105"/>
      <c r="F198" s="105"/>
      <c r="G198" s="36">
        <f t="shared" si="14"/>
        <v>0</v>
      </c>
      <c r="H198" s="105">
        <f t="shared" si="15"/>
        <v>0</v>
      </c>
      <c r="I198" s="105">
        <f t="shared" si="13"/>
        <v>0</v>
      </c>
      <c r="J198" s="105">
        <f t="shared" si="16"/>
        <v>0</v>
      </c>
      <c r="K198" s="105">
        <f t="shared" si="17"/>
        <v>0</v>
      </c>
    </row>
    <row r="199" spans="1:11" x14ac:dyDescent="0.25">
      <c r="A199" s="105" t="s">
        <v>25</v>
      </c>
      <c r="B199" s="18"/>
      <c r="C199" s="18"/>
      <c r="D199" s="18">
        <f t="shared" si="18"/>
        <v>0</v>
      </c>
      <c r="E199" s="105"/>
      <c r="F199" s="105"/>
      <c r="G199" s="36">
        <f t="shared" si="14"/>
        <v>0</v>
      </c>
      <c r="H199" s="105">
        <f t="shared" si="15"/>
        <v>0</v>
      </c>
      <c r="I199" s="105">
        <f t="shared" si="13"/>
        <v>0</v>
      </c>
      <c r="J199" s="105">
        <f t="shared" si="16"/>
        <v>0</v>
      </c>
      <c r="K199" s="105">
        <f t="shared" si="17"/>
        <v>0</v>
      </c>
    </row>
    <row r="200" spans="1:11" x14ac:dyDescent="0.25">
      <c r="A200" s="105"/>
      <c r="B200" s="18"/>
      <c r="C200" s="18"/>
      <c r="D200" s="18">
        <f t="shared" si="18"/>
        <v>0</v>
      </c>
      <c r="E200" s="105"/>
      <c r="F200" s="105"/>
      <c r="G200" s="36">
        <f t="shared" si="14"/>
        <v>0</v>
      </c>
      <c r="H200" s="105">
        <f t="shared" si="15"/>
        <v>0</v>
      </c>
      <c r="I200" s="105">
        <f t="shared" si="13"/>
        <v>0</v>
      </c>
      <c r="J200" s="105">
        <f t="shared" si="16"/>
        <v>0</v>
      </c>
      <c r="K200" s="105">
        <f t="shared" si="17"/>
        <v>0</v>
      </c>
    </row>
    <row r="201" spans="1:11" x14ac:dyDescent="0.25">
      <c r="A201" s="105"/>
      <c r="B201" s="18"/>
      <c r="C201" s="18"/>
      <c r="D201" s="18">
        <f t="shared" si="18"/>
        <v>0</v>
      </c>
      <c r="E201" s="105"/>
      <c r="F201" s="105"/>
      <c r="G201" s="36">
        <f t="shared" si="14"/>
        <v>0</v>
      </c>
      <c r="H201" s="105">
        <f t="shared" si="15"/>
        <v>0</v>
      </c>
      <c r="I201" s="105">
        <f t="shared" si="13"/>
        <v>0</v>
      </c>
      <c r="J201" s="105">
        <f t="shared" si="16"/>
        <v>0</v>
      </c>
      <c r="K201" s="105">
        <f t="shared" si="17"/>
        <v>0</v>
      </c>
    </row>
    <row r="202" spans="1:11" x14ac:dyDescent="0.25">
      <c r="A202" s="105"/>
      <c r="B202" s="18"/>
      <c r="C202" s="18"/>
      <c r="D202" s="18">
        <f t="shared" si="18"/>
        <v>0</v>
      </c>
      <c r="E202" s="105"/>
      <c r="F202" s="105"/>
      <c r="G202" s="36">
        <f t="shared" si="14"/>
        <v>0</v>
      </c>
      <c r="H202" s="105">
        <f t="shared" si="15"/>
        <v>0</v>
      </c>
      <c r="I202" s="105">
        <f t="shared" si="13"/>
        <v>0</v>
      </c>
      <c r="J202" s="105">
        <f t="shared" si="16"/>
        <v>0</v>
      </c>
      <c r="K202" s="105">
        <f t="shared" si="17"/>
        <v>0</v>
      </c>
    </row>
    <row r="203" spans="1:11" x14ac:dyDescent="0.25">
      <c r="A203" s="105" t="s">
        <v>25</v>
      </c>
      <c r="B203" s="18"/>
      <c r="C203" s="18"/>
      <c r="D203" s="18">
        <f t="shared" si="18"/>
        <v>0</v>
      </c>
      <c r="E203" s="105"/>
      <c r="F203" s="105"/>
      <c r="G203" s="36">
        <f t="shared" si="14"/>
        <v>0</v>
      </c>
      <c r="H203" s="105">
        <f t="shared" si="15"/>
        <v>0</v>
      </c>
      <c r="I203" s="105">
        <f t="shared" si="13"/>
        <v>0</v>
      </c>
      <c r="J203" s="105">
        <f t="shared" si="16"/>
        <v>0</v>
      </c>
      <c r="K203" s="105">
        <f t="shared" si="17"/>
        <v>0</v>
      </c>
    </row>
    <row r="204" spans="1:11" x14ac:dyDescent="0.25">
      <c r="A204" s="105"/>
      <c r="B204" s="18"/>
      <c r="C204" s="18"/>
      <c r="D204" s="18">
        <f t="shared" si="18"/>
        <v>0</v>
      </c>
      <c r="E204" s="105"/>
      <c r="F204" s="105"/>
      <c r="G204" s="36">
        <f t="shared" si="14"/>
        <v>0</v>
      </c>
      <c r="H204" s="105">
        <f t="shared" si="15"/>
        <v>0</v>
      </c>
      <c r="I204" s="105">
        <f t="shared" si="13"/>
        <v>0</v>
      </c>
      <c r="J204" s="105">
        <f t="shared" si="16"/>
        <v>0</v>
      </c>
      <c r="K204" s="105">
        <f t="shared" si="17"/>
        <v>0</v>
      </c>
    </row>
    <row r="205" spans="1:11" x14ac:dyDescent="0.25">
      <c r="A205" s="11"/>
      <c r="B205" s="18"/>
      <c r="C205" s="18"/>
      <c r="D205" s="18">
        <f t="shared" si="18"/>
        <v>0</v>
      </c>
      <c r="E205" s="11"/>
      <c r="F205" s="11">
        <v>0</v>
      </c>
      <c r="G205" s="36">
        <f t="shared" si="14"/>
        <v>0</v>
      </c>
      <c r="H205" s="105">
        <f t="shared" si="15"/>
        <v>0</v>
      </c>
      <c r="I205" s="105">
        <f t="shared" si="13"/>
        <v>0</v>
      </c>
      <c r="J205" s="105">
        <f t="shared" si="16"/>
        <v>0</v>
      </c>
      <c r="K205" s="105">
        <f t="shared" si="17"/>
        <v>0</v>
      </c>
    </row>
    <row r="206" spans="1:11" x14ac:dyDescent="0.25">
      <c r="A206" s="11"/>
      <c r="B206" s="18"/>
      <c r="C206" s="18"/>
      <c r="D206" s="18">
        <f t="shared" si="18"/>
        <v>0</v>
      </c>
      <c r="E206" s="11"/>
      <c r="F206" s="11">
        <v>0</v>
      </c>
      <c r="G206" s="36">
        <f t="shared" si="14"/>
        <v>0</v>
      </c>
      <c r="H206" s="105">
        <f t="shared" si="15"/>
        <v>0</v>
      </c>
      <c r="I206" s="105">
        <f t="shared" si="13"/>
        <v>0</v>
      </c>
      <c r="J206" s="105">
        <f t="shared" si="16"/>
        <v>0</v>
      </c>
      <c r="K206" s="105">
        <f t="shared" si="17"/>
        <v>0</v>
      </c>
    </row>
    <row r="207" spans="1:11" x14ac:dyDescent="0.25">
      <c r="A207" s="11"/>
      <c r="B207" s="29">
        <f>SUM(B2:B206)</f>
        <v>11941</v>
      </c>
      <c r="C207" s="29">
        <f>SUM(C2:C205)</f>
        <v>7835443</v>
      </c>
      <c r="D207" s="29">
        <f>SUM(D2:D205)</f>
        <v>-7823502</v>
      </c>
      <c r="E207" s="11"/>
      <c r="F207" s="11"/>
      <c r="G207" s="11"/>
      <c r="H207" s="11"/>
      <c r="I207" s="29">
        <f>SUM(I2:I206)</f>
        <v>18770055778</v>
      </c>
      <c r="J207" s="29">
        <f>SUM(J2:J206)</f>
        <v>7770211339</v>
      </c>
      <c r="K207" s="29">
        <f>SUM(K2:K206)</f>
        <v>10999844439</v>
      </c>
    </row>
    <row r="208" spans="1:11" x14ac:dyDescent="0.25">
      <c r="A208" s="11"/>
      <c r="B208" s="11" t="s">
        <v>283</v>
      </c>
      <c r="C208" s="11" t="s">
        <v>488</v>
      </c>
      <c r="D208" s="11" t="s">
        <v>489</v>
      </c>
      <c r="E208" s="11"/>
      <c r="F208" s="11"/>
      <c r="G208" s="11"/>
      <c r="H208" s="11"/>
      <c r="I208" s="11" t="s">
        <v>485</v>
      </c>
      <c r="J208" s="11" t="s">
        <v>486</v>
      </c>
      <c r="K208" s="11" t="s">
        <v>487</v>
      </c>
    </row>
    <row r="209" spans="1:1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 x14ac:dyDescent="0.25">
      <c r="A210" s="11"/>
      <c r="B210" s="11"/>
      <c r="C210" s="11"/>
      <c r="D210" s="11"/>
      <c r="E210" s="11"/>
      <c r="F210" s="11"/>
      <c r="G210" s="11"/>
      <c r="H210" s="11"/>
      <c r="I210" s="3">
        <f>I207/G2</f>
        <v>21876521.885780886</v>
      </c>
      <c r="J210" s="29">
        <f>J207/G2</f>
        <v>9056190.371794872</v>
      </c>
      <c r="K210" s="29">
        <f>K207/G2</f>
        <v>12820331.513986014</v>
      </c>
    </row>
    <row r="211" spans="1:11" x14ac:dyDescent="0.25">
      <c r="A211" s="11"/>
      <c r="B211" s="11"/>
      <c r="C211" s="11"/>
      <c r="D211" s="11"/>
      <c r="E211" s="11"/>
      <c r="F211" s="11"/>
      <c r="G211" s="11"/>
      <c r="H211" s="11"/>
      <c r="I211" s="11" t="s">
        <v>491</v>
      </c>
      <c r="J211" s="11" t="s">
        <v>492</v>
      </c>
      <c r="K211" s="11" t="s">
        <v>493</v>
      </c>
    </row>
    <row r="214" spans="1:11" ht="30" x14ac:dyDescent="0.25">
      <c r="B214" s="22" t="s">
        <v>856</v>
      </c>
      <c r="D214" s="104">
        <f>D207-D151+D152</f>
        <v>-6626863</v>
      </c>
      <c r="G214" t="s">
        <v>25</v>
      </c>
      <c r="J214">
        <f>J207/I207*1448696</f>
        <v>599714.47176825453</v>
      </c>
      <c r="K214">
        <f>K207/I207*1448696</f>
        <v>848981.52823174547</v>
      </c>
    </row>
    <row r="215" spans="1:11" x14ac:dyDescent="0.25">
      <c r="B215" s="7"/>
    </row>
    <row r="216" spans="1:11" x14ac:dyDescent="0.25">
      <c r="B21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768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773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835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836</v>
      </c>
    </row>
    <row r="36" spans="4:17" x14ac:dyDescent="0.25">
      <c r="D36" s="42">
        <v>-10000</v>
      </c>
      <c r="E36" s="41" t="s">
        <v>846</v>
      </c>
    </row>
    <row r="37" spans="4:17" x14ac:dyDescent="0.25">
      <c r="D37" s="7">
        <v>-180000</v>
      </c>
      <c r="E37" s="41" t="s">
        <v>851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 x14ac:dyDescent="0.25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 x14ac:dyDescent="0.25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 x14ac:dyDescent="0.25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 x14ac:dyDescent="0.25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 x14ac:dyDescent="0.25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 x14ac:dyDescent="0.25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 x14ac:dyDescent="0.25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 x14ac:dyDescent="0.25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 x14ac:dyDescent="0.25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 x14ac:dyDescent="0.25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 x14ac:dyDescent="0.25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 x14ac:dyDescent="0.25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 x14ac:dyDescent="0.25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 x14ac:dyDescent="0.25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 x14ac:dyDescent="0.25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 x14ac:dyDescent="0.25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 x14ac:dyDescent="0.25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 x14ac:dyDescent="0.25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 x14ac:dyDescent="0.25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 x14ac:dyDescent="0.25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 x14ac:dyDescent="0.25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 x14ac:dyDescent="0.25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 x14ac:dyDescent="0.25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 x14ac:dyDescent="0.25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 x14ac:dyDescent="0.25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 x14ac:dyDescent="0.25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 x14ac:dyDescent="0.25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 x14ac:dyDescent="0.25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 x14ac:dyDescent="0.25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 x14ac:dyDescent="0.25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 x14ac:dyDescent="0.25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 x14ac:dyDescent="0.25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 x14ac:dyDescent="0.25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 x14ac:dyDescent="0.25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 x14ac:dyDescent="0.25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 x14ac:dyDescent="0.25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 x14ac:dyDescent="0.25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 x14ac:dyDescent="0.25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 x14ac:dyDescent="0.25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 x14ac:dyDescent="0.25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 x14ac:dyDescent="0.25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 x14ac:dyDescent="0.25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 x14ac:dyDescent="0.25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 x14ac:dyDescent="0.25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 x14ac:dyDescent="0.25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 x14ac:dyDescent="0.25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 x14ac:dyDescent="0.25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 x14ac:dyDescent="0.25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 x14ac:dyDescent="0.25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 x14ac:dyDescent="0.25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 x14ac:dyDescent="0.25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 x14ac:dyDescent="0.25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 x14ac:dyDescent="0.25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 x14ac:dyDescent="0.25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 x14ac:dyDescent="0.25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 x14ac:dyDescent="0.25">
      <c r="A58" s="11" t="s">
        <v>939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 x14ac:dyDescent="0.25">
      <c r="A59" s="11" t="s">
        <v>1051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 x14ac:dyDescent="0.25">
      <c r="A60" s="11" t="s">
        <v>1030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 x14ac:dyDescent="0.25">
      <c r="A61" s="11" t="s">
        <v>1047</v>
      </c>
      <c r="B61" s="3">
        <v>4172</v>
      </c>
      <c r="C61" s="11" t="s">
        <v>1049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 x14ac:dyDescent="0.25">
      <c r="A62" s="11" t="s">
        <v>1053</v>
      </c>
      <c r="B62" s="3">
        <v>-161000</v>
      </c>
      <c r="C62" s="11" t="s">
        <v>1061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 x14ac:dyDescent="0.25">
      <c r="A63" s="11" t="s">
        <v>1066</v>
      </c>
      <c r="B63" s="3">
        <v>-149505</v>
      </c>
      <c r="C63" s="11" t="s">
        <v>1067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 x14ac:dyDescent="0.25">
      <c r="A64" s="11" t="s">
        <v>1079</v>
      </c>
      <c r="B64" s="3">
        <v>-4940</v>
      </c>
      <c r="C64" s="11" t="s">
        <v>1083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 x14ac:dyDescent="0.25">
      <c r="A65" s="11" t="s">
        <v>1186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 x14ac:dyDescent="0.25">
      <c r="A66" s="11" t="s">
        <v>1189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 x14ac:dyDescent="0.25">
      <c r="A67" s="11" t="s">
        <v>1238</v>
      </c>
      <c r="B67" s="3">
        <v>1000000</v>
      </c>
      <c r="C67" s="11" t="s">
        <v>1243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 x14ac:dyDescent="0.25">
      <c r="A68" s="11" t="s">
        <v>1254</v>
      </c>
      <c r="B68" s="3">
        <v>-910500</v>
      </c>
      <c r="C68" s="11" t="s">
        <v>1255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 x14ac:dyDescent="0.25">
      <c r="A69" s="105" t="s">
        <v>1268</v>
      </c>
      <c r="B69" s="119">
        <v>-24550</v>
      </c>
      <c r="C69" s="105" t="s">
        <v>873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 x14ac:dyDescent="0.25">
      <c r="A70" s="105" t="s">
        <v>1269</v>
      </c>
      <c r="B70" s="119">
        <v>-75000</v>
      </c>
      <c r="C70" s="105" t="s">
        <v>1271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 x14ac:dyDescent="0.25">
      <c r="A71" s="105" t="s">
        <v>3718</v>
      </c>
      <c r="B71" s="119">
        <v>1471</v>
      </c>
      <c r="C71" s="105" t="s">
        <v>3721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 x14ac:dyDescent="0.25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 x14ac:dyDescent="0.25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 x14ac:dyDescent="0.25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 x14ac:dyDescent="0.25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 x14ac:dyDescent="0.25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 x14ac:dyDescent="0.25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 x14ac:dyDescent="0.25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 x14ac:dyDescent="0.25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 x14ac:dyDescent="0.25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 x14ac:dyDescent="0.25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 x14ac:dyDescent="0.25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 x14ac:dyDescent="0.25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 x14ac:dyDescent="0.25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 x14ac:dyDescent="0.25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938</v>
      </c>
      <c r="B5" s="18">
        <v>-27000000</v>
      </c>
      <c r="C5" s="18">
        <v>0</v>
      </c>
      <c r="D5" s="3">
        <f t="shared" si="0"/>
        <v>-27000000</v>
      </c>
      <c r="E5" s="20" t="s">
        <v>1023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1047</v>
      </c>
      <c r="B6" s="18">
        <v>252436</v>
      </c>
      <c r="C6" s="18">
        <v>65510</v>
      </c>
      <c r="D6" s="3">
        <f t="shared" si="0"/>
        <v>186926</v>
      </c>
      <c r="E6" s="19" t="s">
        <v>1049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1021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1039</v>
      </c>
    </row>
    <row r="36" spans="4:17" x14ac:dyDescent="0.25">
      <c r="D36" s="42">
        <v>245000</v>
      </c>
      <c r="E36" s="41" t="s">
        <v>1039</v>
      </c>
    </row>
    <row r="37" spans="4:17" x14ac:dyDescent="0.25">
      <c r="D37" s="7">
        <v>-25000</v>
      </c>
      <c r="E37" s="41" t="s">
        <v>1043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1047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1086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1087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1093</v>
      </c>
      <c r="B4" s="18">
        <v>-52000000</v>
      </c>
      <c r="C4" s="18">
        <v>0</v>
      </c>
      <c r="D4" s="3">
        <f t="shared" si="0"/>
        <v>-52000000</v>
      </c>
      <c r="E4" s="11" t="s">
        <v>1097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1139</v>
      </c>
      <c r="B5" s="18">
        <v>-8000000</v>
      </c>
      <c r="C5" s="18">
        <v>-6772131</v>
      </c>
      <c r="D5" s="3">
        <f t="shared" si="0"/>
        <v>-1227869</v>
      </c>
      <c r="E5" s="20" t="s">
        <v>1023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1139</v>
      </c>
      <c r="B6" s="18">
        <v>-31230</v>
      </c>
      <c r="C6" s="18">
        <v>0</v>
      </c>
      <c r="D6" s="3">
        <f t="shared" si="0"/>
        <v>-31230</v>
      </c>
      <c r="E6" s="19" t="s">
        <v>1140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35" t="s">
        <v>1186</v>
      </c>
      <c r="B7" s="39">
        <v>135087</v>
      </c>
      <c r="C7" s="39">
        <v>41130</v>
      </c>
      <c r="D7" s="35">
        <f t="shared" si="0"/>
        <v>93957</v>
      </c>
      <c r="E7" s="5" t="s">
        <v>1195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1089</v>
      </c>
      <c r="G31" s="9" t="s">
        <v>1050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1065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1088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1119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1147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1148</v>
      </c>
    </row>
    <row r="37" spans="4:17" x14ac:dyDescent="0.25">
      <c r="D37" s="7">
        <v>-65500</v>
      </c>
      <c r="E37" s="41" t="s">
        <v>1163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 x14ac:dyDescent="0.25">
      <c r="A2" s="118" t="s">
        <v>1186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 x14ac:dyDescent="0.25">
      <c r="A3" s="20" t="s">
        <v>1197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1087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 x14ac:dyDescent="0.25">
      <c r="A4" s="20" t="s">
        <v>1216</v>
      </c>
      <c r="B4" s="18">
        <v>-200000</v>
      </c>
      <c r="C4" s="18">
        <v>0</v>
      </c>
      <c r="D4" s="119">
        <f t="shared" si="0"/>
        <v>-200000</v>
      </c>
      <c r="E4" s="105" t="s">
        <v>761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 x14ac:dyDescent="0.25">
      <c r="A5" s="30" t="s">
        <v>1216</v>
      </c>
      <c r="B5" s="18">
        <v>-247840</v>
      </c>
      <c r="C5" s="18">
        <v>0</v>
      </c>
      <c r="D5" s="119">
        <f t="shared" si="0"/>
        <v>-247840</v>
      </c>
      <c r="E5" s="20" t="s">
        <v>1219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 x14ac:dyDescent="0.25">
      <c r="A6" s="17" t="s">
        <v>1222</v>
      </c>
      <c r="B6" s="18">
        <v>-162340</v>
      </c>
      <c r="C6" s="18">
        <v>0</v>
      </c>
      <c r="D6" s="119">
        <f t="shared" si="0"/>
        <v>-162340</v>
      </c>
      <c r="E6" s="19" t="s">
        <v>1225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 x14ac:dyDescent="0.25">
      <c r="A7" s="17" t="s">
        <v>1222</v>
      </c>
      <c r="B7" s="18">
        <v>-3000900</v>
      </c>
      <c r="C7" s="18">
        <v>0</v>
      </c>
      <c r="D7" s="119">
        <f t="shared" si="0"/>
        <v>-3000900</v>
      </c>
      <c r="E7" s="19" t="s">
        <v>1226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 x14ac:dyDescent="0.25">
      <c r="A8" s="17" t="s">
        <v>1238</v>
      </c>
      <c r="B8" s="18">
        <v>-1000500</v>
      </c>
      <c r="C8" s="18">
        <v>0</v>
      </c>
      <c r="D8" s="119">
        <f t="shared" si="0"/>
        <v>-1000500</v>
      </c>
      <c r="E8" s="19" t="s">
        <v>1240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 x14ac:dyDescent="0.25">
      <c r="A9" s="17" t="s">
        <v>1250</v>
      </c>
      <c r="B9" s="18">
        <v>-100000</v>
      </c>
      <c r="C9" s="18">
        <v>0</v>
      </c>
      <c r="D9" s="119">
        <f t="shared" si="0"/>
        <v>-100000</v>
      </c>
      <c r="E9" s="21" t="s">
        <v>1251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 x14ac:dyDescent="0.25">
      <c r="A10" s="17" t="s">
        <v>1254</v>
      </c>
      <c r="B10" s="18">
        <v>-2000000</v>
      </c>
      <c r="C10" s="18">
        <v>0</v>
      </c>
      <c r="D10" s="119">
        <f t="shared" si="0"/>
        <v>-2000000</v>
      </c>
      <c r="E10" s="19" t="s">
        <v>1128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 x14ac:dyDescent="0.25">
      <c r="A11" s="17" t="s">
        <v>1254</v>
      </c>
      <c r="B11" s="18">
        <v>-1000500</v>
      </c>
      <c r="C11" s="18">
        <v>0</v>
      </c>
      <c r="D11" s="119">
        <f t="shared" si="0"/>
        <v>-1000500</v>
      </c>
      <c r="E11" s="19" t="s">
        <v>1262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 x14ac:dyDescent="0.25">
      <c r="A12" s="20" t="s">
        <v>1269</v>
      </c>
      <c r="B12" s="18">
        <v>-5000</v>
      </c>
      <c r="C12" s="18">
        <v>0</v>
      </c>
      <c r="D12" s="119">
        <f t="shared" si="0"/>
        <v>-5000</v>
      </c>
      <c r="E12" s="20" t="s">
        <v>1251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 x14ac:dyDescent="0.25">
      <c r="A13" s="20" t="s">
        <v>3712</v>
      </c>
      <c r="B13" s="18">
        <v>3000000</v>
      </c>
      <c r="C13" s="18">
        <v>0</v>
      </c>
      <c r="D13" s="119">
        <f t="shared" si="0"/>
        <v>3000000</v>
      </c>
      <c r="E13" s="20" t="s">
        <v>3715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 x14ac:dyDescent="0.25">
      <c r="A14" s="20" t="s">
        <v>3716</v>
      </c>
      <c r="B14" s="18">
        <v>3000000</v>
      </c>
      <c r="C14" s="18">
        <v>0</v>
      </c>
      <c r="D14" s="119">
        <f t="shared" si="0"/>
        <v>3000000</v>
      </c>
      <c r="E14" s="20" t="s">
        <v>3715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 x14ac:dyDescent="0.25">
      <c r="A15" s="23" t="s">
        <v>3718</v>
      </c>
      <c r="B15" s="39">
        <v>20314</v>
      </c>
      <c r="C15" s="39">
        <v>59842</v>
      </c>
      <c r="D15" s="35">
        <f t="shared" si="0"/>
        <v>-39528</v>
      </c>
      <c r="E15" s="23" t="s">
        <v>3721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 x14ac:dyDescent="0.25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 x14ac:dyDescent="0.25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 x14ac:dyDescent="0.25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 x14ac:dyDescent="0.25">
      <c r="A31" s="102"/>
      <c r="B31" s="102"/>
      <c r="C31" s="102"/>
      <c r="D31" s="42">
        <v>3200900</v>
      </c>
      <c r="E31" s="54" t="s">
        <v>1191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 x14ac:dyDescent="0.25">
      <c r="A32" s="102"/>
      <c r="B32" s="120"/>
      <c r="C32" s="102"/>
      <c r="D32" s="42">
        <v>2400000</v>
      </c>
      <c r="E32" s="41" t="s">
        <v>1192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 x14ac:dyDescent="0.25">
      <c r="A33" s="102"/>
      <c r="B33" s="102"/>
      <c r="C33" s="102"/>
      <c r="D33" s="42">
        <v>5559526</v>
      </c>
      <c r="E33" s="41" t="s">
        <v>1200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 x14ac:dyDescent="0.25">
      <c r="A34" s="102"/>
      <c r="B34" s="102"/>
      <c r="C34" s="102"/>
      <c r="D34" s="42">
        <v>-3000000</v>
      </c>
      <c r="E34" s="41" t="s">
        <v>1210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 x14ac:dyDescent="0.25">
      <c r="A35" s="102"/>
      <c r="B35" s="102"/>
      <c r="C35" s="102"/>
      <c r="D35" s="42">
        <v>-4975000</v>
      </c>
      <c r="E35" s="41" t="s">
        <v>1211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 x14ac:dyDescent="0.25">
      <c r="A36" s="102"/>
      <c r="B36" s="102"/>
      <c r="C36" s="102"/>
      <c r="D36" s="42">
        <v>-241000</v>
      </c>
      <c r="E36" s="41" t="s">
        <v>1215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 x14ac:dyDescent="0.25">
      <c r="A37" s="102"/>
      <c r="B37" s="102"/>
      <c r="C37" s="102"/>
      <c r="D37" s="120">
        <v>200000</v>
      </c>
      <c r="E37" s="41" t="s">
        <v>1217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 x14ac:dyDescent="0.25">
      <c r="A38" s="102"/>
      <c r="B38" s="102"/>
      <c r="C38" s="102"/>
      <c r="D38" s="120">
        <v>247840</v>
      </c>
      <c r="E38" s="41" t="s">
        <v>1220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 x14ac:dyDescent="0.25">
      <c r="A39" s="102"/>
      <c r="B39" s="102"/>
      <c r="C39" s="102"/>
      <c r="D39" s="120">
        <v>162340</v>
      </c>
      <c r="E39" s="41" t="s">
        <v>1227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 x14ac:dyDescent="0.25">
      <c r="A40" s="102"/>
      <c r="B40" s="102"/>
      <c r="C40" s="102"/>
      <c r="D40" s="120">
        <v>-2500000</v>
      </c>
      <c r="E40" s="41" t="s">
        <v>1232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 x14ac:dyDescent="0.25">
      <c r="A41" s="102"/>
      <c r="B41" s="102"/>
      <c r="C41" s="102"/>
      <c r="D41" s="120">
        <v>500000</v>
      </c>
      <c r="E41" s="41" t="s">
        <v>1235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 x14ac:dyDescent="0.25">
      <c r="A42" s="102"/>
      <c r="B42" s="102"/>
      <c r="C42" s="102"/>
      <c r="D42" s="120">
        <v>-10000</v>
      </c>
      <c r="E42" s="41" t="s">
        <v>1236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 x14ac:dyDescent="0.25">
      <c r="A43" s="102"/>
      <c r="B43" s="102"/>
      <c r="C43" s="102"/>
      <c r="D43" s="120">
        <v>-13000</v>
      </c>
      <c r="E43" s="41" t="s">
        <v>1237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 x14ac:dyDescent="0.25">
      <c r="A44" s="102"/>
      <c r="B44" s="102"/>
      <c r="C44" s="102"/>
      <c r="D44" s="120">
        <v>1000000</v>
      </c>
      <c r="E44" s="41" t="s">
        <v>1241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 x14ac:dyDescent="0.25">
      <c r="A45" s="102"/>
      <c r="B45" s="102"/>
      <c r="C45" s="102"/>
      <c r="D45" s="120">
        <v>3000000</v>
      </c>
      <c r="E45" s="41" t="s">
        <v>1242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 x14ac:dyDescent="0.25">
      <c r="A46" s="102"/>
      <c r="B46" s="102"/>
      <c r="C46" s="102"/>
      <c r="D46" s="120">
        <v>1000000</v>
      </c>
      <c r="E46" s="41" t="s">
        <v>1242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 x14ac:dyDescent="0.25">
      <c r="A47" s="102"/>
      <c r="B47" s="102"/>
      <c r="C47" s="102"/>
      <c r="D47" s="120">
        <v>560000</v>
      </c>
      <c r="E47" s="41" t="s">
        <v>1249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 x14ac:dyDescent="0.25">
      <c r="A48" s="102"/>
      <c r="B48" s="102"/>
      <c r="C48" s="102"/>
      <c r="D48" s="120">
        <v>300000</v>
      </c>
      <c r="E48" s="41" t="s">
        <v>1252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 x14ac:dyDescent="0.25">
      <c r="A49" s="102"/>
      <c r="B49" s="102"/>
      <c r="C49" s="102"/>
      <c r="D49" s="120">
        <v>2200000</v>
      </c>
      <c r="E49" s="41" t="s">
        <v>1259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 x14ac:dyDescent="0.25">
      <c r="D50" s="120">
        <v>2000000</v>
      </c>
      <c r="E50" s="41" t="s">
        <v>1261</v>
      </c>
    </row>
    <row r="51" spans="1:18" x14ac:dyDescent="0.25">
      <c r="D51" s="120">
        <v>1000000</v>
      </c>
      <c r="E51" s="41" t="s">
        <v>1263</v>
      </c>
    </row>
    <row r="52" spans="1:18" x14ac:dyDescent="0.25">
      <c r="D52" s="120">
        <v>910500</v>
      </c>
      <c r="E52" s="41" t="s">
        <v>1274</v>
      </c>
    </row>
    <row r="53" spans="1:18" x14ac:dyDescent="0.25">
      <c r="D53" s="120">
        <v>-300000</v>
      </c>
      <c r="E53" s="41" t="s">
        <v>1277</v>
      </c>
    </row>
    <row r="54" spans="1:18" x14ac:dyDescent="0.25">
      <c r="D54" s="120">
        <v>-58500</v>
      </c>
      <c r="E54" s="41" t="s">
        <v>1278</v>
      </c>
    </row>
    <row r="55" spans="1:18" x14ac:dyDescent="0.25">
      <c r="D55" s="120">
        <v>-1500000</v>
      </c>
      <c r="E55" s="41" t="s">
        <v>1281</v>
      </c>
    </row>
    <row r="56" spans="1:18" x14ac:dyDescent="0.25">
      <c r="D56" s="120">
        <v>-61000</v>
      </c>
      <c r="E56" s="41" t="s">
        <v>1285</v>
      </c>
    </row>
    <row r="57" spans="1:18" x14ac:dyDescent="0.25">
      <c r="D57" s="120">
        <v>1000000</v>
      </c>
      <c r="E57" s="41" t="s">
        <v>3704</v>
      </c>
    </row>
    <row r="58" spans="1:18" x14ac:dyDescent="0.25">
      <c r="D58" s="120">
        <v>200000</v>
      </c>
      <c r="E58" s="41" t="s">
        <v>3714</v>
      </c>
    </row>
    <row r="59" spans="1:18" x14ac:dyDescent="0.25">
      <c r="D59" s="120">
        <v>3000000</v>
      </c>
      <c r="E59" s="41" t="s">
        <v>3719</v>
      </c>
    </row>
    <row r="60" spans="1:18" x14ac:dyDescent="0.25">
      <c r="D60" s="120"/>
      <c r="E60" s="102"/>
    </row>
    <row r="61" spans="1:18" x14ac:dyDescent="0.25">
      <c r="D61" s="120"/>
      <c r="E61" s="102"/>
    </row>
    <row r="62" spans="1:18" x14ac:dyDescent="0.25">
      <c r="D62" s="120">
        <f>SUM(D30:D60)</f>
        <v>23028080</v>
      </c>
      <c r="E62" s="102" t="s">
        <v>6</v>
      </c>
    </row>
    <row r="63" spans="1:18" x14ac:dyDescent="0.25">
      <c r="D63" s="120"/>
      <c r="E63" s="41"/>
    </row>
    <row r="64" spans="1:18" x14ac:dyDescent="0.25">
      <c r="D64" s="102"/>
      <c r="E64" s="102"/>
    </row>
    <row r="65" spans="4:5" x14ac:dyDescent="0.25">
      <c r="D65" s="102"/>
      <c r="E65" s="102"/>
    </row>
    <row r="66" spans="4:5" x14ac:dyDescent="0.25">
      <c r="D66" s="102"/>
      <c r="E66" s="102" t="s">
        <v>25</v>
      </c>
    </row>
    <row r="67" spans="4:5" x14ac:dyDescent="0.25">
      <c r="D67" s="102"/>
      <c r="E67" s="102"/>
    </row>
    <row r="68" spans="4:5" x14ac:dyDescent="0.25">
      <c r="D68" s="102"/>
      <c r="E68" s="102"/>
    </row>
    <row r="69" spans="4:5" x14ac:dyDescent="0.2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 x14ac:dyDescent="0.25">
      <c r="A2" s="118" t="s">
        <v>3718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 x14ac:dyDescent="0.25">
      <c r="A3" s="20" t="s">
        <v>3741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3742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 x14ac:dyDescent="0.25">
      <c r="A4" s="20" t="s">
        <v>3819</v>
      </c>
      <c r="B4" s="18">
        <v>-3000900</v>
      </c>
      <c r="C4" s="18">
        <v>0</v>
      </c>
      <c r="D4" s="119">
        <f t="shared" si="0"/>
        <v>-3000900</v>
      </c>
      <c r="E4" s="105" t="s">
        <v>3821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 x14ac:dyDescent="0.25">
      <c r="A5" s="30" t="s">
        <v>3839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 x14ac:dyDescent="0.25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 x14ac:dyDescent="0.25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 x14ac:dyDescent="0.25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 x14ac:dyDescent="0.25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 x14ac:dyDescent="0.25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 x14ac:dyDescent="0.25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 x14ac:dyDescent="0.25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 x14ac:dyDescent="0.25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 x14ac:dyDescent="0.25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 x14ac:dyDescent="0.25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 x14ac:dyDescent="0.25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 x14ac:dyDescent="0.25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 x14ac:dyDescent="0.25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 x14ac:dyDescent="0.25">
      <c r="A31" s="102"/>
      <c r="B31" s="102"/>
      <c r="C31" s="102"/>
      <c r="D31" s="42">
        <v>-50000</v>
      </c>
      <c r="E31" s="54" t="s">
        <v>94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 x14ac:dyDescent="0.25">
      <c r="A32" s="102"/>
      <c r="B32" s="120"/>
      <c r="C32" s="102"/>
      <c r="D32" s="42">
        <v>3000000</v>
      </c>
      <c r="E32" s="41" t="s">
        <v>1242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 x14ac:dyDescent="0.25">
      <c r="A33" s="102"/>
      <c r="B33" s="102"/>
      <c r="C33" s="102"/>
      <c r="D33" s="42">
        <v>6000000</v>
      </c>
      <c r="E33" s="41" t="s">
        <v>3744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 x14ac:dyDescent="0.25">
      <c r="A34" s="102"/>
      <c r="B34" s="102"/>
      <c r="C34" s="102"/>
      <c r="D34" s="42">
        <v>216910</v>
      </c>
      <c r="E34" s="41" t="s">
        <v>3745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 x14ac:dyDescent="0.25">
      <c r="A35" s="102"/>
      <c r="B35" s="102"/>
      <c r="C35" s="102"/>
      <c r="D35" s="42">
        <v>3000000</v>
      </c>
      <c r="E35" s="41" t="s">
        <v>3749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 x14ac:dyDescent="0.25">
      <c r="A36" s="102"/>
      <c r="B36" s="102"/>
      <c r="C36" s="102"/>
      <c r="D36" s="42">
        <v>-50000</v>
      </c>
      <c r="E36" s="41" t="s">
        <v>3750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 x14ac:dyDescent="0.25">
      <c r="A37" s="102"/>
      <c r="B37" s="102"/>
      <c r="C37" s="102"/>
      <c r="D37" s="120">
        <v>-180000</v>
      </c>
      <c r="E37" s="41" t="s">
        <v>3757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 x14ac:dyDescent="0.25">
      <c r="A38" s="102"/>
      <c r="B38" s="102"/>
      <c r="C38" s="102"/>
      <c r="D38" s="120">
        <v>-20017400</v>
      </c>
      <c r="E38" s="41" t="s">
        <v>3753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 x14ac:dyDescent="0.25">
      <c r="A39" s="102"/>
      <c r="B39" s="102"/>
      <c r="C39" s="102"/>
      <c r="D39" s="120">
        <v>-1000000</v>
      </c>
      <c r="E39" s="41" t="s">
        <v>3753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 x14ac:dyDescent="0.25">
      <c r="A40" s="102"/>
      <c r="B40" s="102"/>
      <c r="C40" s="102"/>
      <c r="D40" s="120">
        <v>-14466</v>
      </c>
      <c r="E40" s="41" t="s">
        <v>3756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 x14ac:dyDescent="0.25">
      <c r="A41" s="102"/>
      <c r="B41" s="102"/>
      <c r="C41" s="102"/>
      <c r="D41" s="120">
        <v>-5900000</v>
      </c>
      <c r="E41" s="41" t="s">
        <v>3759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 x14ac:dyDescent="0.25">
      <c r="A42" s="102"/>
      <c r="B42" s="102"/>
      <c r="C42" s="102"/>
      <c r="D42" s="120">
        <v>-360000</v>
      </c>
      <c r="E42" s="41" t="s">
        <v>3807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 x14ac:dyDescent="0.25">
      <c r="A43" s="102"/>
      <c r="B43" s="102"/>
      <c r="C43" s="102"/>
      <c r="D43" s="120">
        <v>339000</v>
      </c>
      <c r="E43" s="41" t="s">
        <v>3809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 x14ac:dyDescent="0.25">
      <c r="A44" s="102"/>
      <c r="B44" s="102"/>
      <c r="C44" s="102"/>
      <c r="D44" s="120">
        <v>-19400</v>
      </c>
      <c r="E44" s="41" t="s">
        <v>3810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 x14ac:dyDescent="0.25">
      <c r="A45" s="102"/>
      <c r="B45" s="102"/>
      <c r="C45" s="102"/>
      <c r="D45" s="120">
        <v>11500</v>
      </c>
      <c r="E45" s="41" t="s">
        <v>3818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 x14ac:dyDescent="0.25">
      <c r="A46" s="102"/>
      <c r="B46" s="102"/>
      <c r="C46" s="102"/>
      <c r="D46" s="120">
        <v>5000</v>
      </c>
      <c r="E46" s="41" t="s">
        <v>3826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 x14ac:dyDescent="0.25">
      <c r="A47" s="102"/>
      <c r="B47" s="102"/>
      <c r="C47" s="102"/>
      <c r="D47" s="120">
        <v>-336000</v>
      </c>
      <c r="E47" s="41" t="s">
        <v>3838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 x14ac:dyDescent="0.25">
      <c r="A48" s="102"/>
      <c r="B48" s="102"/>
      <c r="C48" s="102"/>
      <c r="D48" s="120">
        <v>-80000</v>
      </c>
      <c r="E48" s="41" t="s">
        <v>3837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x14ac:dyDescent="0.25">
      <c r="A49" s="102"/>
      <c r="B49" s="102"/>
      <c r="C49" s="102"/>
      <c r="D49" s="120">
        <v>-1187603</v>
      </c>
      <c r="E49" s="41" t="s">
        <v>3843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 x14ac:dyDescent="0.25">
      <c r="A50" s="102"/>
      <c r="B50" s="102"/>
      <c r="C50" s="102"/>
      <c r="D50" s="120">
        <v>313000</v>
      </c>
      <c r="E50" s="41" t="s">
        <v>3844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 x14ac:dyDescent="0.25">
      <c r="A51" s="102"/>
      <c r="B51" s="102"/>
      <c r="C51" s="102"/>
      <c r="D51" s="120">
        <v>53946</v>
      </c>
      <c r="E51" s="41" t="s">
        <v>3845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 x14ac:dyDescent="0.25">
      <c r="A52" s="102"/>
      <c r="B52" s="102"/>
      <c r="C52" s="102"/>
      <c r="D52" s="120">
        <v>-53946</v>
      </c>
      <c r="E52" s="41" t="s">
        <v>3846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 x14ac:dyDescent="0.25">
      <c r="A53" s="102"/>
      <c r="B53" s="102"/>
      <c r="C53" s="102"/>
      <c r="D53" s="120">
        <v>-1451738</v>
      </c>
      <c r="E53" s="41" t="s">
        <v>3847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 x14ac:dyDescent="0.25">
      <c r="A54" s="102"/>
      <c r="B54" s="102"/>
      <c r="C54" s="102"/>
      <c r="D54" s="120">
        <v>-380000</v>
      </c>
      <c r="E54" s="41" t="s">
        <v>3849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 x14ac:dyDescent="0.25">
      <c r="A55" s="102"/>
      <c r="B55" s="102"/>
      <c r="C55" s="102"/>
      <c r="D55" s="120">
        <v>-8300</v>
      </c>
      <c r="E55" s="41" t="s">
        <v>3850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 x14ac:dyDescent="0.25">
      <c r="A56" s="102"/>
      <c r="B56" s="102"/>
      <c r="C56" s="102"/>
      <c r="D56" s="120">
        <v>526350</v>
      </c>
      <c r="E56" s="41" t="s">
        <v>3854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 x14ac:dyDescent="0.25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 x14ac:dyDescent="0.25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 x14ac:dyDescent="0.25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 x14ac:dyDescent="0.25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 x14ac:dyDescent="0.25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 x14ac:dyDescent="0.25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 x14ac:dyDescent="0.25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 x14ac:dyDescent="0.25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 x14ac:dyDescent="0.25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 x14ac:dyDescent="0.25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28" workbookViewId="0">
      <selection activeCell="D62" activeCellId="12" sqref="F6 D32 D33 D41 D45 D46 D48 D53 D54 D55 D57 D61 D62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 x14ac:dyDescent="0.25">
      <c r="A2" s="118" t="s">
        <v>3839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 x14ac:dyDescent="0.25">
      <c r="A3" s="20" t="s">
        <v>3975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3939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 x14ac:dyDescent="0.25">
      <c r="A4" s="20" t="s">
        <v>3980</v>
      </c>
      <c r="B4" s="18">
        <v>-5000000</v>
      </c>
      <c r="C4" s="18">
        <v>0</v>
      </c>
      <c r="D4" s="119">
        <f t="shared" si="0"/>
        <v>-5000000</v>
      </c>
      <c r="E4" s="105" t="s">
        <v>3981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 x14ac:dyDescent="0.25">
      <c r="A5" s="30" t="s">
        <v>4013</v>
      </c>
      <c r="B5" s="18">
        <v>496</v>
      </c>
      <c r="C5" s="18">
        <v>62681</v>
      </c>
      <c r="D5" s="119">
        <f t="shared" si="0"/>
        <v>-62185</v>
      </c>
      <c r="E5" s="20" t="s">
        <v>669</v>
      </c>
      <c r="F5" s="102">
        <v>0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 x14ac:dyDescent="0.25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 x14ac:dyDescent="0.25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 x14ac:dyDescent="0.25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 x14ac:dyDescent="0.25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 x14ac:dyDescent="0.25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 x14ac:dyDescent="0.25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 x14ac:dyDescent="0.25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 x14ac:dyDescent="0.25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 x14ac:dyDescent="0.25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 x14ac:dyDescent="0.25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 x14ac:dyDescent="0.25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 x14ac:dyDescent="0.25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 x14ac:dyDescent="0.25">
      <c r="A30" s="102"/>
      <c r="B30" s="102"/>
      <c r="C30" s="102"/>
      <c r="D30" s="42">
        <v>5404933</v>
      </c>
      <c r="E30" s="41" t="s">
        <v>95</v>
      </c>
      <c r="F30" s="102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 x14ac:dyDescent="0.25">
      <c r="A31" s="102"/>
      <c r="B31" s="102"/>
      <c r="C31" s="102"/>
      <c r="D31" s="42">
        <v>-20000</v>
      </c>
      <c r="E31" s="54" t="s">
        <v>3927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 x14ac:dyDescent="0.25">
      <c r="A32" s="102"/>
      <c r="B32" s="120"/>
      <c r="C32" s="102"/>
      <c r="D32" s="42">
        <v>-47798</v>
      </c>
      <c r="E32" s="41" t="s">
        <v>3931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 x14ac:dyDescent="0.25">
      <c r="A33" s="102"/>
      <c r="B33" s="102"/>
      <c r="C33" s="102"/>
      <c r="D33" s="42">
        <v>-969461</v>
      </c>
      <c r="E33" s="41" t="s">
        <v>3932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 x14ac:dyDescent="0.25">
      <c r="A34" s="102"/>
      <c r="B34" s="102"/>
      <c r="C34" s="102"/>
      <c r="D34" s="42">
        <v>200000</v>
      </c>
      <c r="E34" s="41" t="s">
        <v>3935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 x14ac:dyDescent="0.25">
      <c r="A35" s="102"/>
      <c r="B35" s="102"/>
      <c r="C35" s="102"/>
      <c r="D35" s="42">
        <v>-3000000</v>
      </c>
      <c r="E35" s="41" t="s">
        <v>3938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 x14ac:dyDescent="0.25">
      <c r="A36" s="102"/>
      <c r="B36" s="102"/>
      <c r="C36" s="102"/>
      <c r="D36" s="42">
        <v>-20000</v>
      </c>
      <c r="E36" s="41" t="s">
        <v>3940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 x14ac:dyDescent="0.25">
      <c r="A37" s="102"/>
      <c r="B37" s="102"/>
      <c r="C37" s="102"/>
      <c r="D37" s="120">
        <v>35000</v>
      </c>
      <c r="E37" s="41" t="s">
        <v>3941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 x14ac:dyDescent="0.25">
      <c r="A38" s="102"/>
      <c r="B38" s="102"/>
      <c r="C38" s="102"/>
      <c r="D38" s="120">
        <v>-2500000</v>
      </c>
      <c r="E38" s="41" t="s">
        <v>3944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 x14ac:dyDescent="0.25">
      <c r="A39" s="102"/>
      <c r="B39" s="102"/>
      <c r="C39" s="102"/>
      <c r="D39" s="120">
        <v>-131500</v>
      </c>
      <c r="E39" s="41" t="s">
        <v>3945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 x14ac:dyDescent="0.25">
      <c r="A40" s="102"/>
      <c r="B40" s="102"/>
      <c r="C40" s="102"/>
      <c r="D40" s="120">
        <v>130640</v>
      </c>
      <c r="E40" s="41" t="s">
        <v>3946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 x14ac:dyDescent="0.25">
      <c r="A41" s="102"/>
      <c r="B41" s="102"/>
      <c r="C41" s="102"/>
      <c r="D41" s="120">
        <v>479761</v>
      </c>
      <c r="E41" s="41" t="s">
        <v>3949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 x14ac:dyDescent="0.25">
      <c r="A42" s="102"/>
      <c r="B42" s="102"/>
      <c r="C42" s="102"/>
      <c r="D42" s="120">
        <v>-50500</v>
      </c>
      <c r="E42" s="41" t="s">
        <v>3950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 x14ac:dyDescent="0.25">
      <c r="A43" s="102"/>
      <c r="B43" s="102"/>
      <c r="C43" s="102"/>
      <c r="D43" s="120">
        <v>-18000</v>
      </c>
      <c r="E43" s="41" t="s">
        <v>3956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 x14ac:dyDescent="0.25">
      <c r="A44" s="102"/>
      <c r="B44" s="102"/>
      <c r="C44" s="102"/>
      <c r="D44" s="120">
        <v>-100000</v>
      </c>
      <c r="E44" s="41" t="s">
        <v>3957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 x14ac:dyDescent="0.25">
      <c r="A45" s="102"/>
      <c r="B45" s="102"/>
      <c r="C45" s="102"/>
      <c r="D45" s="120">
        <v>-482507</v>
      </c>
      <c r="E45" s="41" t="s">
        <v>3958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 x14ac:dyDescent="0.25">
      <c r="A46" s="102"/>
      <c r="B46" s="102"/>
      <c r="C46" s="102"/>
      <c r="D46" s="120">
        <v>-10295</v>
      </c>
      <c r="E46" s="41" t="s">
        <v>3959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 x14ac:dyDescent="0.25">
      <c r="A47" s="102"/>
      <c r="B47" s="102"/>
      <c r="C47" s="102"/>
      <c r="D47" s="120">
        <v>493437</v>
      </c>
      <c r="E47" s="41" t="s">
        <v>3964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 x14ac:dyDescent="0.25">
      <c r="A48" s="102"/>
      <c r="B48" s="102"/>
      <c r="C48" s="102"/>
      <c r="D48" s="120">
        <v>-39156</v>
      </c>
      <c r="E48" s="41" t="s">
        <v>3969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 x14ac:dyDescent="0.25">
      <c r="A49" s="102"/>
      <c r="B49" s="102"/>
      <c r="C49" s="102"/>
      <c r="D49" s="120">
        <v>8205299</v>
      </c>
      <c r="E49" s="54" t="s">
        <v>3970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 x14ac:dyDescent="0.25">
      <c r="A50" s="102"/>
      <c r="B50" s="102"/>
      <c r="C50" s="102"/>
      <c r="D50" s="120">
        <v>-6000000</v>
      </c>
      <c r="E50" s="41" t="s">
        <v>3974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 x14ac:dyDescent="0.25">
      <c r="A51" s="102"/>
      <c r="B51" s="102"/>
      <c r="C51" s="102"/>
      <c r="D51" s="120">
        <v>-1519000</v>
      </c>
      <c r="E51" s="41" t="s">
        <v>3977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 x14ac:dyDescent="0.25">
      <c r="A52" s="102"/>
      <c r="B52" s="102"/>
      <c r="C52" s="102"/>
      <c r="D52" s="120">
        <v>-32000</v>
      </c>
      <c r="E52" s="41" t="s">
        <v>3979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 x14ac:dyDescent="0.25">
      <c r="A53" s="102"/>
      <c r="B53" s="102"/>
      <c r="C53" s="102"/>
      <c r="D53" s="120">
        <v>-44280</v>
      </c>
      <c r="E53" s="41" t="s">
        <v>3982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 x14ac:dyDescent="0.25">
      <c r="A54" s="102"/>
      <c r="B54" s="102"/>
      <c r="C54" s="102"/>
      <c r="D54" s="120">
        <v>-8215</v>
      </c>
      <c r="E54" s="41" t="s">
        <v>3988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 x14ac:dyDescent="0.25">
      <c r="A55" s="102"/>
      <c r="B55" s="102"/>
      <c r="C55" s="102"/>
      <c r="D55" s="120">
        <v>49139</v>
      </c>
      <c r="E55" s="41" t="s">
        <v>3990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 x14ac:dyDescent="0.25">
      <c r="A56" s="102"/>
      <c r="B56" s="102"/>
      <c r="C56" s="102"/>
      <c r="D56" s="120">
        <v>-149500</v>
      </c>
      <c r="E56" s="41" t="s">
        <v>3992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 x14ac:dyDescent="0.25">
      <c r="A57" s="102"/>
      <c r="B57" s="102"/>
      <c r="C57" s="102"/>
      <c r="D57" s="120">
        <v>568682</v>
      </c>
      <c r="E57" s="41" t="s">
        <v>3996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 x14ac:dyDescent="0.25">
      <c r="A58" s="102"/>
      <c r="B58" s="102"/>
      <c r="C58" s="102"/>
      <c r="D58" s="120">
        <v>3800000</v>
      </c>
      <c r="E58" s="41" t="s">
        <v>3998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 x14ac:dyDescent="0.25">
      <c r="A59" s="102"/>
      <c r="B59" s="102"/>
      <c r="C59" s="102"/>
      <c r="D59" s="120">
        <v>-3000900</v>
      </c>
      <c r="E59" s="41" t="s">
        <v>3999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 x14ac:dyDescent="0.25">
      <c r="A60" s="102"/>
      <c r="B60" s="102"/>
      <c r="C60" s="102"/>
      <c r="D60" s="120">
        <v>80000</v>
      </c>
      <c r="E60" s="41" t="s">
        <v>3714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 x14ac:dyDescent="0.25">
      <c r="A61" s="102"/>
      <c r="B61" s="102"/>
      <c r="C61" s="102"/>
      <c r="D61" s="120">
        <v>3094183</v>
      </c>
      <c r="E61" s="41" t="s">
        <v>4009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 x14ac:dyDescent="0.25">
      <c r="A62" s="102"/>
      <c r="B62" s="102"/>
      <c r="C62" s="102"/>
      <c r="D62" s="120">
        <v>-1861938</v>
      </c>
      <c r="E62" s="41" t="s">
        <v>4010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 x14ac:dyDescent="0.25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 x14ac:dyDescent="0.25">
      <c r="A64" s="102"/>
      <c r="B64" s="102"/>
      <c r="C64" s="102"/>
      <c r="D64" s="120">
        <f>SUM(D30:D62)</f>
        <v>2536024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 x14ac:dyDescent="0.25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 x14ac:dyDescent="0.25">
      <c r="D66" s="102"/>
      <c r="E66" s="102"/>
    </row>
    <row r="67" spans="1:26" x14ac:dyDescent="0.25">
      <c r="D67" s="102"/>
      <c r="E67" s="10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 x14ac:dyDescent="0.25">
      <c r="A1" s="11" t="s">
        <v>943</v>
      </c>
      <c r="B1" s="11" t="s">
        <v>940</v>
      </c>
      <c r="C1" s="11" t="s">
        <v>941</v>
      </c>
      <c r="D1" s="11" t="s">
        <v>952</v>
      </c>
      <c r="E1" s="11" t="s">
        <v>954</v>
      </c>
      <c r="F1" s="11" t="s">
        <v>944</v>
      </c>
      <c r="G1" s="11" t="s">
        <v>183</v>
      </c>
      <c r="H1" s="11" t="s">
        <v>959</v>
      </c>
      <c r="I1" s="11" t="s">
        <v>949</v>
      </c>
      <c r="J1" s="11" t="s">
        <v>955</v>
      </c>
      <c r="K1" s="11" t="s">
        <v>956</v>
      </c>
      <c r="L1" s="11" t="s">
        <v>950</v>
      </c>
      <c r="M1" s="11" t="s">
        <v>957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1027</v>
      </c>
      <c r="S1" s="105" t="s">
        <v>38</v>
      </c>
      <c r="T1" s="11" t="s">
        <v>960</v>
      </c>
      <c r="U1" s="74" t="s">
        <v>1044</v>
      </c>
      <c r="AE1" s="11" t="s">
        <v>959</v>
      </c>
      <c r="AF1" s="25"/>
    </row>
    <row r="2" spans="1:38" x14ac:dyDescent="0.25">
      <c r="A2" s="75" t="s">
        <v>930</v>
      </c>
      <c r="B2" s="75" t="s">
        <v>951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 x14ac:dyDescent="0.25">
      <c r="A3" s="75" t="s">
        <v>930</v>
      </c>
      <c r="B3" s="75" t="s">
        <v>951</v>
      </c>
      <c r="C3" s="75">
        <v>400</v>
      </c>
      <c r="D3" s="75" t="s">
        <v>953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946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947</v>
      </c>
      <c r="AF3" s="113" t="s">
        <v>1033</v>
      </c>
      <c r="AG3" s="113" t="s">
        <v>1034</v>
      </c>
      <c r="AH3" s="113" t="s">
        <v>1141</v>
      </c>
      <c r="AI3" s="113" t="s">
        <v>1035</v>
      </c>
      <c r="AJ3" s="113" t="s">
        <v>1036</v>
      </c>
      <c r="AK3" s="113" t="s">
        <v>1142</v>
      </c>
      <c r="AL3" s="113" t="s">
        <v>948</v>
      </c>
    </row>
    <row r="4" spans="1:38" x14ac:dyDescent="0.25">
      <c r="A4" s="78" t="s">
        <v>930</v>
      </c>
      <c r="B4" s="78" t="s">
        <v>942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3754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 x14ac:dyDescent="0.25">
      <c r="A5" s="78" t="s">
        <v>1030</v>
      </c>
      <c r="B5" s="78" t="s">
        <v>942</v>
      </c>
      <c r="C5" s="78">
        <v>3</v>
      </c>
      <c r="D5" s="78" t="s">
        <v>953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 x14ac:dyDescent="0.25">
      <c r="A6" s="75" t="s">
        <v>930</v>
      </c>
      <c r="B6" s="75" t="s">
        <v>942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 x14ac:dyDescent="0.25">
      <c r="A7" s="75" t="s">
        <v>1041</v>
      </c>
      <c r="B7" s="75" t="s">
        <v>942</v>
      </c>
      <c r="C7" s="75">
        <v>497</v>
      </c>
      <c r="D7" s="75" t="s">
        <v>953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 x14ac:dyDescent="0.25">
      <c r="A8" s="78" t="s">
        <v>939</v>
      </c>
      <c r="B8" s="78" t="s">
        <v>958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 x14ac:dyDescent="0.25">
      <c r="A9" s="78" t="s">
        <v>938</v>
      </c>
      <c r="B9" s="78" t="s">
        <v>958</v>
      </c>
      <c r="C9" s="78">
        <v>300</v>
      </c>
      <c r="D9" s="78" t="s">
        <v>953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 x14ac:dyDescent="0.25">
      <c r="A10" s="75" t="s">
        <v>939</v>
      </c>
      <c r="B10" s="75" t="s">
        <v>958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 x14ac:dyDescent="0.25">
      <c r="A11" s="75" t="s">
        <v>1041</v>
      </c>
      <c r="B11" s="75" t="s">
        <v>958</v>
      </c>
      <c r="C11" s="75">
        <v>100</v>
      </c>
      <c r="D11" s="75" t="s">
        <v>953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 x14ac:dyDescent="0.25">
      <c r="A12" s="78" t="s">
        <v>938</v>
      </c>
      <c r="B12" s="78" t="s">
        <v>1020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 x14ac:dyDescent="0.25">
      <c r="A13" s="78" t="s">
        <v>938</v>
      </c>
      <c r="B13" s="78" t="s">
        <v>1020</v>
      </c>
      <c r="C13" s="78">
        <v>200</v>
      </c>
      <c r="D13" s="78" t="s">
        <v>953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 x14ac:dyDescent="0.25">
      <c r="A14" s="75" t="s">
        <v>938</v>
      </c>
      <c r="B14" s="75" t="s">
        <v>968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1103</v>
      </c>
      <c r="AE14" s="102"/>
      <c r="AF14" s="102"/>
      <c r="AG14" s="102"/>
      <c r="AI14" s="102"/>
      <c r="AJ14" s="102"/>
      <c r="AL14" s="102"/>
    </row>
    <row r="15" spans="1:38" x14ac:dyDescent="0.25">
      <c r="A15" s="75" t="s">
        <v>938</v>
      </c>
      <c r="B15" s="75" t="s">
        <v>968</v>
      </c>
      <c r="C15" s="75">
        <v>200</v>
      </c>
      <c r="D15" s="75" t="s">
        <v>953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1037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 x14ac:dyDescent="0.25">
      <c r="A16" s="78" t="s">
        <v>938</v>
      </c>
      <c r="B16" s="78" t="s">
        <v>951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1038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 x14ac:dyDescent="0.25">
      <c r="A17" s="78" t="s">
        <v>1041</v>
      </c>
      <c r="B17" s="78" t="s">
        <v>951</v>
      </c>
      <c r="C17" s="78">
        <v>100</v>
      </c>
      <c r="D17" s="78" t="s">
        <v>953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 x14ac:dyDescent="0.25">
      <c r="A18" s="75" t="s">
        <v>938</v>
      </c>
      <c r="B18" s="75" t="s">
        <v>951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1068</v>
      </c>
      <c r="AB18" s="102">
        <v>8</v>
      </c>
      <c r="AD18" s="102"/>
      <c r="AE18" s="102"/>
      <c r="AF18" s="102"/>
      <c r="AG18" s="102"/>
    </row>
    <row r="19" spans="1:33" x14ac:dyDescent="0.25">
      <c r="A19" s="75" t="s">
        <v>1041</v>
      </c>
      <c r="B19" s="75" t="s">
        <v>951</v>
      </c>
      <c r="C19" s="75">
        <v>100</v>
      </c>
      <c r="D19" s="75" t="s">
        <v>953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1069</v>
      </c>
      <c r="AB19" s="102">
        <v>70</v>
      </c>
      <c r="AD19" s="102"/>
      <c r="AE19" s="102"/>
      <c r="AF19" s="102"/>
      <c r="AG19" s="102"/>
    </row>
    <row r="20" spans="1:33" x14ac:dyDescent="0.25">
      <c r="A20" s="78" t="s">
        <v>938</v>
      </c>
      <c r="B20" s="78" t="s">
        <v>951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 x14ac:dyDescent="0.25">
      <c r="A21" s="78" t="s">
        <v>1041</v>
      </c>
      <c r="B21" s="78" t="s">
        <v>951</v>
      </c>
      <c r="C21" s="78">
        <v>200</v>
      </c>
      <c r="D21" s="78" t="s">
        <v>953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 x14ac:dyDescent="0.25">
      <c r="A22" s="75" t="s">
        <v>938</v>
      </c>
      <c r="B22" s="75" t="s">
        <v>964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961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 x14ac:dyDescent="0.25">
      <c r="A23" s="75" t="s">
        <v>1041</v>
      </c>
      <c r="B23" s="75" t="s">
        <v>964</v>
      </c>
      <c r="C23" s="75">
        <v>100</v>
      </c>
      <c r="D23" s="75" t="s">
        <v>953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962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 x14ac:dyDescent="0.25">
      <c r="A24" s="78" t="s">
        <v>938</v>
      </c>
      <c r="B24" s="78" t="s">
        <v>951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 x14ac:dyDescent="0.25">
      <c r="A25" s="78" t="s">
        <v>1041</v>
      </c>
      <c r="B25" s="78" t="s">
        <v>951</v>
      </c>
      <c r="C25" s="78">
        <v>300</v>
      </c>
      <c r="D25" s="78" t="s">
        <v>953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 x14ac:dyDescent="0.25">
      <c r="A26" s="75" t="s">
        <v>938</v>
      </c>
      <c r="B26" s="75" t="s">
        <v>964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 x14ac:dyDescent="0.25">
      <c r="A27" s="75" t="s">
        <v>1041</v>
      </c>
      <c r="B27" s="75" t="s">
        <v>964</v>
      </c>
      <c r="C27" s="75">
        <v>200</v>
      </c>
      <c r="D27" s="75" t="s">
        <v>953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 x14ac:dyDescent="0.25">
      <c r="A28" s="88" t="s">
        <v>938</v>
      </c>
      <c r="B28" s="88" t="s">
        <v>964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 x14ac:dyDescent="0.25">
      <c r="A29" s="88" t="s">
        <v>1078</v>
      </c>
      <c r="B29" s="88" t="s">
        <v>964</v>
      </c>
      <c r="C29" s="88">
        <v>100</v>
      </c>
      <c r="D29" s="88" t="s">
        <v>953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 x14ac:dyDescent="0.25">
      <c r="A30" s="78" t="s">
        <v>1030</v>
      </c>
      <c r="B30" s="78" t="s">
        <v>1020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 x14ac:dyDescent="0.25">
      <c r="A31" s="78" t="s">
        <v>1030</v>
      </c>
      <c r="B31" s="78" t="s">
        <v>1020</v>
      </c>
      <c r="C31" s="78">
        <v>143</v>
      </c>
      <c r="D31" s="78" t="s">
        <v>953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 x14ac:dyDescent="0.25">
      <c r="A32" s="75" t="s">
        <v>1030</v>
      </c>
      <c r="B32" s="75" t="s">
        <v>942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 x14ac:dyDescent="0.25">
      <c r="A33" s="75" t="s">
        <v>1030</v>
      </c>
      <c r="B33" s="75" t="s">
        <v>942</v>
      </c>
      <c r="C33" s="75">
        <v>500</v>
      </c>
      <c r="D33" s="75" t="s">
        <v>953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 x14ac:dyDescent="0.25">
      <c r="A34" s="78" t="s">
        <v>1030</v>
      </c>
      <c r="B34" s="78" t="s">
        <v>1020</v>
      </c>
      <c r="C34" s="78">
        <v>140</v>
      </c>
      <c r="D34" s="78" t="s">
        <v>1032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957</v>
      </c>
      <c r="Z34" s="103">
        <f>Z32-AL12</f>
        <v>0</v>
      </c>
    </row>
    <row r="35" spans="1:26" x14ac:dyDescent="0.25">
      <c r="A35" s="78" t="s">
        <v>1030</v>
      </c>
      <c r="B35" s="78" t="s">
        <v>1020</v>
      </c>
      <c r="C35" s="78">
        <v>140</v>
      </c>
      <c r="D35" s="78" t="s">
        <v>953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 x14ac:dyDescent="0.25">
      <c r="A36" s="75" t="s">
        <v>1041</v>
      </c>
      <c r="B36" s="75" t="s">
        <v>958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 x14ac:dyDescent="0.25">
      <c r="A37" s="75" t="s">
        <v>1041</v>
      </c>
      <c r="B37" s="75" t="s">
        <v>958</v>
      </c>
      <c r="C37" s="75">
        <v>100</v>
      </c>
      <c r="D37" s="75" t="s">
        <v>953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1041</v>
      </c>
      <c r="B38" s="78" t="s">
        <v>965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 x14ac:dyDescent="0.25">
      <c r="A39" s="78" t="s">
        <v>1041</v>
      </c>
      <c r="B39" s="78" t="s">
        <v>965</v>
      </c>
      <c r="C39" s="78">
        <v>500</v>
      </c>
      <c r="D39" s="78" t="s">
        <v>953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1041</v>
      </c>
      <c r="B40" s="75" t="s">
        <v>942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 x14ac:dyDescent="0.25">
      <c r="A41" s="75" t="s">
        <v>1078</v>
      </c>
      <c r="B41" s="75" t="s">
        <v>942</v>
      </c>
      <c r="C41" s="75">
        <v>8</v>
      </c>
      <c r="D41" s="75" t="s">
        <v>953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 x14ac:dyDescent="0.25">
      <c r="A42" s="78" t="s">
        <v>1041</v>
      </c>
      <c r="B42" s="78" t="s">
        <v>968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 x14ac:dyDescent="0.25">
      <c r="A43" s="78" t="s">
        <v>1079</v>
      </c>
      <c r="B43" s="78" t="s">
        <v>968</v>
      </c>
      <c r="C43" s="78">
        <v>1900</v>
      </c>
      <c r="D43" s="78" t="s">
        <v>953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 x14ac:dyDescent="0.25">
      <c r="A44" s="124" t="s">
        <v>1129</v>
      </c>
      <c r="B44" s="124" t="s">
        <v>1144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1145</v>
      </c>
      <c r="U44" s="76"/>
    </row>
    <row r="45" spans="1:26" x14ac:dyDescent="0.25">
      <c r="A45" s="124" t="s">
        <v>1129</v>
      </c>
      <c r="B45" s="124" t="s">
        <v>1146</v>
      </c>
      <c r="C45" s="124">
        <v>100</v>
      </c>
      <c r="D45" s="124" t="s">
        <v>953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 x14ac:dyDescent="0.25">
      <c r="A46" s="127" t="s">
        <v>1129</v>
      </c>
      <c r="B46" s="127" t="s">
        <v>942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 x14ac:dyDescent="0.25">
      <c r="A47" s="127"/>
      <c r="B47" s="127"/>
      <c r="C47" s="127">
        <v>347</v>
      </c>
      <c r="D47" s="127" t="s">
        <v>953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 x14ac:dyDescent="0.25">
      <c r="A48" s="124" t="s">
        <v>3754</v>
      </c>
      <c r="B48" s="124" t="s">
        <v>958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 x14ac:dyDescent="0.25">
      <c r="A49" s="124" t="s">
        <v>25</v>
      </c>
      <c r="B49" s="124"/>
      <c r="C49" s="124">
        <v>200</v>
      </c>
      <c r="D49" s="124" t="s">
        <v>953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3754</v>
      </c>
      <c r="B60" s="16" t="s">
        <v>942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 x14ac:dyDescent="0.25">
      <c r="A62" s="82" t="s">
        <v>3803</v>
      </c>
      <c r="B62" s="82" t="s">
        <v>1102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1028</v>
      </c>
      <c r="R71" s="11" t="s">
        <v>1029</v>
      </c>
      <c r="S71" s="105" t="s">
        <v>1143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1123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953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953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953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953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953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C1" activePane="topRight" state="frozen"/>
      <selection pane="topRight" activeCell="N17" sqref="N17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963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1064</v>
      </c>
      <c r="M1" s="11" t="s">
        <v>976</v>
      </c>
      <c r="N1" s="11" t="s">
        <v>1054</v>
      </c>
      <c r="O1" s="11" t="s">
        <v>978</v>
      </c>
      <c r="P1" s="11" t="s">
        <v>1060</v>
      </c>
      <c r="Q1" s="11" t="s">
        <v>979</v>
      </c>
      <c r="R1" s="11" t="s">
        <v>1013</v>
      </c>
      <c r="S1" s="11" t="s">
        <v>990</v>
      </c>
      <c r="T1" s="11" t="s">
        <v>945</v>
      </c>
      <c r="U1" s="69" t="s">
        <v>1059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959</v>
      </c>
      <c r="AD1" t="s">
        <v>1018</v>
      </c>
      <c r="AE1" t="s">
        <v>1019</v>
      </c>
      <c r="AI1">
        <v>0.51500000000000001</v>
      </c>
      <c r="AJ1" t="s">
        <v>1045</v>
      </c>
      <c r="AL1" t="s">
        <v>1055</v>
      </c>
      <c r="AM1" t="s">
        <v>1056</v>
      </c>
    </row>
    <row r="2" spans="1:39" x14ac:dyDescent="0.25">
      <c r="A2" s="90" t="s">
        <v>969</v>
      </c>
      <c r="B2" s="91">
        <f>$S2/(1+($AC$2-$O2+$P2)/36500)^$N2</f>
        <v>100593.31523561767</v>
      </c>
      <c r="C2" s="91">
        <f>$S2/(1+($AC$3-$O2+$P2)/36500)^$N2</f>
        <v>100461.20189295418</v>
      </c>
      <c r="D2" s="91">
        <f>$S2/(1+($AC$4-$O2+$P2)/36500)^$N2</f>
        <v>100450.19930396021</v>
      </c>
      <c r="E2" s="91">
        <f>$S2/(1+($AC$5-$O2+$P2)/36500)^$N2</f>
        <v>100439.19776936636</v>
      </c>
      <c r="F2" s="91">
        <f>$S2/(1+($AC$6-$O2+$P2)/36500)^$N2</f>
        <v>100428.19728908583</v>
      </c>
      <c r="G2" s="91">
        <f>$S2/(1+($AC$7-$O2+$P2)/36500)^$N2</f>
        <v>100417.19786303227</v>
      </c>
      <c r="H2" s="91">
        <f>$S2/(1+($AC$8-$O2+$P2)/36500)^$N2</f>
        <v>100406.19949111882</v>
      </c>
      <c r="I2" s="91">
        <f>$S2/(1+($AC$9-$O2+$P2)/36500)^$N2</f>
        <v>100395.20217325905</v>
      </c>
      <c r="J2" s="91">
        <f>$S2/(1+($AC$10-$O2+$P2)/36500)^$N2</f>
        <v>100384.20590936638</v>
      </c>
      <c r="K2" s="91">
        <f>$S2/(1+($AC$11-$O2+$P2)/36500)^$N2</f>
        <v>100373.21069935391</v>
      </c>
      <c r="L2" s="91">
        <f>$S2/(1+($AC$5-$O2+$P2)/36500)^$N2</f>
        <v>100439.19776936636</v>
      </c>
      <c r="M2" s="90" t="s">
        <v>999</v>
      </c>
      <c r="N2" s="90">
        <f>132-$AD$19</f>
        <v>-8</v>
      </c>
      <c r="O2" s="90">
        <v>0</v>
      </c>
      <c r="P2" s="90">
        <v>0</v>
      </c>
      <c r="Q2" s="90">
        <v>0</v>
      </c>
      <c r="R2" s="90">
        <f t="shared" ref="R2:R31" si="0">N2/30.5</f>
        <v>-0.26229508196721313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87437.109375</v>
      </c>
      <c r="AA2" s="3">
        <f t="shared" ref="AA2:AA49" si="1">Y2+AA1*(1+$AC$2/1200)</f>
        <v>1185</v>
      </c>
      <c r="AB2" t="s">
        <v>61</v>
      </c>
      <c r="AC2">
        <v>27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1046</v>
      </c>
    </row>
    <row r="3" spans="1:39" x14ac:dyDescent="0.25">
      <c r="A3" s="92" t="s">
        <v>970</v>
      </c>
      <c r="B3" s="93">
        <f t="shared" ref="B3:B31" si="2">$S3/(1+($AC$2-$O3+$P3)/36500)^$N3</f>
        <v>98023.276594107883</v>
      </c>
      <c r="C3" s="93">
        <f t="shared" ref="C3:C31" si="3">$S3/(1+($AC$3-$O3+$P3)/36500)^$N3</f>
        <v>98459.01856794364</v>
      </c>
      <c r="D3" s="93">
        <f t="shared" ref="D3:D31" si="4">$S3/(1+($AC$4-$O3+$P3)/36500)^$N3</f>
        <v>98495.420954303976</v>
      </c>
      <c r="E3" s="93">
        <f t="shared" ref="E3:E31" si="5">$S3/(1+($AC$5-$O3+$P3)/36500)^$N3</f>
        <v>98531.837298060593</v>
      </c>
      <c r="F3" s="93">
        <f t="shared" ref="F3:F31" si="6">$S3/(1+($AC$6-$O3+$P3)/36500)^$N3</f>
        <v>98568.267604756984</v>
      </c>
      <c r="G3" s="93">
        <f t="shared" ref="G3:G31" si="7">$S3/(1+($AC$7-$O3+$P3)/36500)^$N3</f>
        <v>98604.711879937284</v>
      </c>
      <c r="H3" s="93">
        <f t="shared" ref="H3:H31" si="8">$S3/(1+($AC$8-$O3+$P3)/36500)^$N3</f>
        <v>98641.170129149657</v>
      </c>
      <c r="I3" s="93">
        <f t="shared" ref="I3:I31" si="9">$S3/(1+($AC$9-$O3+$P3)/36500)^$N3</f>
        <v>98677.642357943085</v>
      </c>
      <c r="J3" s="93">
        <f t="shared" ref="J3:J31" si="10">$S3/(1+($AC$10-$O3+$P3)/36500)^$N3</f>
        <v>98714.128571869529</v>
      </c>
      <c r="K3" s="93">
        <f t="shared" ref="K3:K31" si="11">$S3/(1+($AC$11-$O3+$P3)/36500)^$N3</f>
        <v>98750.628776484096</v>
      </c>
      <c r="L3" s="93">
        <f t="shared" ref="L3:L31" si="12">$S3/(1+($AC$5-$O3+$P3)/36500)^$N3</f>
        <v>98531.837298060593</v>
      </c>
      <c r="M3" s="92" t="s">
        <v>1000</v>
      </c>
      <c r="N3" s="92">
        <f>167-$AD$19</f>
        <v>27</v>
      </c>
      <c r="O3" s="92">
        <v>0</v>
      </c>
      <c r="P3" s="92">
        <v>0</v>
      </c>
      <c r="Q3" s="92">
        <v>0</v>
      </c>
      <c r="R3" s="92">
        <f t="shared" si="0"/>
        <v>0.88524590163934425</v>
      </c>
      <c r="S3" s="93">
        <v>100000</v>
      </c>
      <c r="T3" s="93">
        <v>92000</v>
      </c>
      <c r="U3" s="93">
        <f t="shared" ref="U3:U31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89418.106384277344</v>
      </c>
      <c r="AA3" s="3">
        <f t="shared" si="1"/>
        <v>2396.6624999999999</v>
      </c>
      <c r="AC3">
        <v>21</v>
      </c>
    </row>
    <row r="4" spans="1:39" x14ac:dyDescent="0.25">
      <c r="A4" s="94" t="s">
        <v>971</v>
      </c>
      <c r="B4" s="95">
        <f t="shared" si="2"/>
        <v>95943.631040525957</v>
      </c>
      <c r="C4" s="95">
        <f t="shared" si="3"/>
        <v>96830.330119171238</v>
      </c>
      <c r="D4" s="95">
        <f t="shared" si="4"/>
        <v>96904.597182400496</v>
      </c>
      <c r="E4" s="95">
        <f t="shared" si="5"/>
        <v>96978.922225048766</v>
      </c>
      <c r="F4" s="95">
        <f t="shared" si="6"/>
        <v>97053.305293176294</v>
      </c>
      <c r="G4" s="95">
        <f t="shared" si="7"/>
        <v>97127.746432877015</v>
      </c>
      <c r="H4" s="95">
        <f t="shared" si="8"/>
        <v>97202.245690285694</v>
      </c>
      <c r="I4" s="95">
        <f t="shared" si="9"/>
        <v>97276.803111571557</v>
      </c>
      <c r="J4" s="95">
        <f t="shared" si="10"/>
        <v>97351.418742942289</v>
      </c>
      <c r="K4" s="95">
        <f t="shared" si="11"/>
        <v>97426.092630645115</v>
      </c>
      <c r="L4" s="95">
        <f t="shared" si="12"/>
        <v>96978.922225048766</v>
      </c>
      <c r="M4" s="94" t="s">
        <v>1001</v>
      </c>
      <c r="N4" s="94">
        <f>196-$AD$19</f>
        <v>56</v>
      </c>
      <c r="O4" s="94">
        <v>0</v>
      </c>
      <c r="P4" s="94">
        <v>0</v>
      </c>
      <c r="Q4" s="94">
        <v>0</v>
      </c>
      <c r="R4" s="94">
        <f t="shared" si="0"/>
        <v>1.8360655737704918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91443.985357046127</v>
      </c>
      <c r="AA4" s="3">
        <f t="shared" si="1"/>
        <v>3635.5874062499997</v>
      </c>
      <c r="AC4">
        <v>20.5</v>
      </c>
    </row>
    <row r="5" spans="1:39" x14ac:dyDescent="0.25">
      <c r="A5" s="90" t="s">
        <v>972</v>
      </c>
      <c r="B5" s="91">
        <f t="shared" si="2"/>
        <v>71113.881264898097</v>
      </c>
      <c r="C5" s="91">
        <f t="shared" si="3"/>
        <v>76708.581025412481</v>
      </c>
      <c r="D5" s="91">
        <f t="shared" si="4"/>
        <v>77194.256789978201</v>
      </c>
      <c r="E5" s="91">
        <f t="shared" si="5"/>
        <v>77683.014294057357</v>
      </c>
      <c r="F5" s="91">
        <f t="shared" si="6"/>
        <v>78174.873134697584</v>
      </c>
      <c r="G5" s="91">
        <f t="shared" si="7"/>
        <v>78669.853033812935</v>
      </c>
      <c r="H5" s="91">
        <f t="shared" si="8"/>
        <v>79167.973839028811</v>
      </c>
      <c r="I5" s="91">
        <f t="shared" si="9"/>
        <v>79669.255524442357</v>
      </c>
      <c r="J5" s="91">
        <f t="shared" si="10"/>
        <v>80173.718191456966</v>
      </c>
      <c r="K5" s="91">
        <f t="shared" si="11"/>
        <v>80681.382069601648</v>
      </c>
      <c r="L5" s="91">
        <f t="shared" si="12"/>
        <v>77683.014294057357</v>
      </c>
      <c r="M5" s="90" t="s">
        <v>1002</v>
      </c>
      <c r="N5" s="90">
        <f>601-$AD$19</f>
        <v>461</v>
      </c>
      <c r="O5" s="90">
        <v>0</v>
      </c>
      <c r="P5" s="90">
        <v>0</v>
      </c>
      <c r="Q5" s="90">
        <v>0</v>
      </c>
      <c r="R5" s="90">
        <f t="shared" si="0"/>
        <v>15.114754098360656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93515.763150291707</v>
      </c>
      <c r="AA5" s="3">
        <f t="shared" si="1"/>
        <v>4902.3881228906248</v>
      </c>
      <c r="AB5" t="s">
        <v>953</v>
      </c>
      <c r="AC5">
        <v>20</v>
      </c>
    </row>
    <row r="6" spans="1:39" x14ac:dyDescent="0.25">
      <c r="A6" s="92" t="s">
        <v>973</v>
      </c>
      <c r="B6" s="93">
        <f t="shared" si="2"/>
        <v>90700.461690811091</v>
      </c>
      <c r="C6" s="93">
        <f t="shared" si="3"/>
        <v>92688.723435359861</v>
      </c>
      <c r="D6" s="93">
        <f t="shared" si="4"/>
        <v>92856.381185712831</v>
      </c>
      <c r="E6" s="93">
        <f t="shared" si="5"/>
        <v>93024.344501359636</v>
      </c>
      <c r="F6" s="93">
        <f t="shared" si="6"/>
        <v>93192.613943408287</v>
      </c>
      <c r="G6" s="93">
        <f t="shared" si="7"/>
        <v>93361.190073996826</v>
      </c>
      <c r="H6" s="93">
        <f t="shared" si="8"/>
        <v>93530.073456311322</v>
      </c>
      <c r="I6" s="93">
        <f t="shared" si="9"/>
        <v>93699.264654573417</v>
      </c>
      <c r="J6" s="93">
        <f t="shared" si="10"/>
        <v>93868.764234051356</v>
      </c>
      <c r="K6" s="93">
        <f t="shared" si="11"/>
        <v>94038.572761063901</v>
      </c>
      <c r="L6" s="93">
        <f t="shared" si="12"/>
        <v>93024.344501359636</v>
      </c>
      <c r="M6" s="92" t="s">
        <v>1003</v>
      </c>
      <c r="N6" s="92">
        <f>272-$AD$19</f>
        <v>132</v>
      </c>
      <c r="O6" s="92">
        <v>0</v>
      </c>
      <c r="P6" s="92">
        <v>0</v>
      </c>
      <c r="Q6" s="92">
        <v>0</v>
      </c>
      <c r="R6" s="92">
        <f t="shared" si="0"/>
        <v>4.3278688524590168</v>
      </c>
      <c r="S6" s="93">
        <v>100000</v>
      </c>
      <c r="T6" s="93">
        <v>87200</v>
      </c>
      <c r="U6" s="93">
        <f t="shared" si="13"/>
        <v>99999.999999999985</v>
      </c>
      <c r="W6">
        <v>97</v>
      </c>
      <c r="X6">
        <v>5</v>
      </c>
      <c r="Y6">
        <f t="shared" si="15"/>
        <v>1185</v>
      </c>
      <c r="Z6" s="3">
        <f t="shared" si="14"/>
        <v>95634.479659165503</v>
      </c>
      <c r="AA6" s="3">
        <f t="shared" si="1"/>
        <v>6197.6918556556639</v>
      </c>
      <c r="AC6">
        <v>19.5</v>
      </c>
    </row>
    <row r="7" spans="1:39" x14ac:dyDescent="0.25">
      <c r="A7" s="94" t="s">
        <v>974</v>
      </c>
      <c r="B7" s="95">
        <f t="shared" si="2"/>
        <v>72601.619254642195</v>
      </c>
      <c r="C7" s="95">
        <f t="shared" si="3"/>
        <v>77953.970947414375</v>
      </c>
      <c r="D7" s="95">
        <f t="shared" si="4"/>
        <v>78417.46521828961</v>
      </c>
      <c r="E7" s="95">
        <f t="shared" si="5"/>
        <v>78883.721709324978</v>
      </c>
      <c r="F7" s="95">
        <f t="shared" si="6"/>
        <v>79352.75692029389</v>
      </c>
      <c r="G7" s="95">
        <f t="shared" si="7"/>
        <v>79824.587449734492</v>
      </c>
      <c r="H7" s="95">
        <f t="shared" si="8"/>
        <v>80299.229995587302</v>
      </c>
      <c r="I7" s="95">
        <f t="shared" si="9"/>
        <v>80776.701355751444</v>
      </c>
      <c r="J7" s="95">
        <f t="shared" si="10"/>
        <v>81257.018428709867</v>
      </c>
      <c r="K7" s="95">
        <f t="shared" si="11"/>
        <v>81740.198214139004</v>
      </c>
      <c r="L7" s="95">
        <f t="shared" si="12"/>
        <v>78883.721709324978</v>
      </c>
      <c r="M7" s="94" t="s">
        <v>1004</v>
      </c>
      <c r="N7" s="94">
        <f>573-$AD$19</f>
        <v>433</v>
      </c>
      <c r="O7" s="94">
        <v>0</v>
      </c>
      <c r="P7" s="94">
        <v>0</v>
      </c>
      <c r="Q7" s="94">
        <v>0</v>
      </c>
      <c r="R7" s="94">
        <f t="shared" si="0"/>
        <v>14.196721311475409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97801.198338943475</v>
      </c>
      <c r="AA7" s="3">
        <f t="shared" si="1"/>
        <v>7522.1399224079159</v>
      </c>
      <c r="AC7">
        <v>19</v>
      </c>
    </row>
    <row r="8" spans="1:39" x14ac:dyDescent="0.25">
      <c r="A8" s="90" t="s">
        <v>975</v>
      </c>
      <c r="B8" s="91">
        <f t="shared" si="2"/>
        <v>89766.343539207563</v>
      </c>
      <c r="C8" s="91">
        <f t="shared" si="3"/>
        <v>91945.346533477103</v>
      </c>
      <c r="D8" s="91">
        <f t="shared" si="4"/>
        <v>92129.316549582101</v>
      </c>
      <c r="E8" s="91">
        <f t="shared" si="5"/>
        <v>92313.657190734419</v>
      </c>
      <c r="F8" s="91">
        <f t="shared" si="6"/>
        <v>92498.369208687072</v>
      </c>
      <c r="G8" s="91">
        <f t="shared" si="7"/>
        <v>92683.453356719561</v>
      </c>
      <c r="H8" s="91">
        <f t="shared" si="8"/>
        <v>92868.910389658369</v>
      </c>
      <c r="I8" s="91">
        <f t="shared" si="9"/>
        <v>93054.74106386448</v>
      </c>
      <c r="J8" s="91">
        <f t="shared" si="10"/>
        <v>93240.946137246487</v>
      </c>
      <c r="K8" s="91">
        <f t="shared" si="11"/>
        <v>93427.52636926595</v>
      </c>
      <c r="L8" s="91">
        <f t="shared" si="12"/>
        <v>92313.657190734419</v>
      </c>
      <c r="M8" s="90" t="s">
        <v>1006</v>
      </c>
      <c r="N8" s="90">
        <f>286-$AD$19</f>
        <v>146</v>
      </c>
      <c r="O8" s="90">
        <v>0</v>
      </c>
      <c r="P8" s="90">
        <v>0</v>
      </c>
      <c r="Q8" s="90">
        <v>0</v>
      </c>
      <c r="R8" s="90">
        <f t="shared" si="0"/>
        <v>4.7868852459016393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100017.00673881017</v>
      </c>
      <c r="AA8" s="3">
        <f t="shared" si="1"/>
        <v>8876.3880706620948</v>
      </c>
      <c r="AC8">
        <v>18.5</v>
      </c>
    </row>
    <row r="9" spans="1:39" x14ac:dyDescent="0.25">
      <c r="A9" s="92" t="s">
        <v>991</v>
      </c>
      <c r="B9" s="93">
        <f t="shared" si="2"/>
        <v>78405.203170098845</v>
      </c>
      <c r="C9" s="93">
        <f t="shared" si="3"/>
        <v>82759.345670466879</v>
      </c>
      <c r="D9" s="93">
        <f t="shared" si="4"/>
        <v>83132.95845073869</v>
      </c>
      <c r="E9" s="93">
        <f t="shared" si="5"/>
        <v>83508.263036373188</v>
      </c>
      <c r="F9" s="93">
        <f t="shared" si="6"/>
        <v>83885.267111586421</v>
      </c>
      <c r="G9" s="93">
        <f t="shared" si="7"/>
        <v>84263.978395584127</v>
      </c>
      <c r="H9" s="93">
        <f t="shared" si="8"/>
        <v>84644.404642757829</v>
      </c>
      <c r="I9" s="93">
        <f t="shared" si="9"/>
        <v>85026.553642813131</v>
      </c>
      <c r="J9" s="93">
        <f t="shared" si="10"/>
        <v>85410.433220951614</v>
      </c>
      <c r="K9" s="93">
        <f t="shared" si="11"/>
        <v>85796.051238037617</v>
      </c>
      <c r="L9" s="93">
        <f t="shared" si="12"/>
        <v>83508.263036373188</v>
      </c>
      <c r="M9" s="92" t="s">
        <v>1005</v>
      </c>
      <c r="N9" s="92">
        <f>469-$AD$19</f>
        <v>329</v>
      </c>
      <c r="O9" s="92">
        <v>0</v>
      </c>
      <c r="P9" s="92">
        <v>0</v>
      </c>
      <c r="Q9" s="92">
        <v>0</v>
      </c>
      <c r="R9" s="92">
        <f t="shared" si="0"/>
        <v>10.78688524590164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5"/>
        <v>1185</v>
      </c>
      <c r="Z9" s="3">
        <f t="shared" si="14"/>
        <v>102283.01704773634</v>
      </c>
      <c r="AA9" s="3">
        <f t="shared" si="1"/>
        <v>10261.106802251992</v>
      </c>
      <c r="AC9">
        <v>18</v>
      </c>
    </row>
    <row r="10" spans="1:39" x14ac:dyDescent="0.25">
      <c r="A10" s="94" t="s">
        <v>992</v>
      </c>
      <c r="B10" s="95">
        <f t="shared" si="2"/>
        <v>78405.203170098845</v>
      </c>
      <c r="C10" s="95">
        <f t="shared" si="3"/>
        <v>82759.345670466879</v>
      </c>
      <c r="D10" s="95">
        <f t="shared" si="4"/>
        <v>83132.95845073869</v>
      </c>
      <c r="E10" s="95">
        <f t="shared" si="5"/>
        <v>83508.263036373188</v>
      </c>
      <c r="F10" s="95">
        <f t="shared" si="6"/>
        <v>83885.267111586421</v>
      </c>
      <c r="G10" s="95">
        <f t="shared" si="7"/>
        <v>84263.978395584127</v>
      </c>
      <c r="H10" s="95">
        <f t="shared" si="8"/>
        <v>84644.404642757829</v>
      </c>
      <c r="I10" s="95">
        <f t="shared" si="9"/>
        <v>85026.553642813131</v>
      </c>
      <c r="J10" s="95">
        <f t="shared" si="10"/>
        <v>85410.433220951614</v>
      </c>
      <c r="K10" s="95">
        <f t="shared" si="11"/>
        <v>85796.051238037617</v>
      </c>
      <c r="L10" s="95">
        <f t="shared" si="12"/>
        <v>83508.263036373188</v>
      </c>
      <c r="M10" s="94" t="s">
        <v>1005</v>
      </c>
      <c r="N10" s="94">
        <f>469-$AD$19</f>
        <v>329</v>
      </c>
      <c r="O10" s="94">
        <v>0</v>
      </c>
      <c r="P10" s="94">
        <v>0</v>
      </c>
      <c r="Q10" s="94">
        <v>0</v>
      </c>
      <c r="R10" s="94">
        <f t="shared" si="0"/>
        <v>10.78688524590164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104600.36665272413</v>
      </c>
      <c r="AA10" s="3">
        <f t="shared" si="1"/>
        <v>11676.981705302662</v>
      </c>
      <c r="AC10">
        <v>17.5</v>
      </c>
      <c r="AF10" s="26"/>
    </row>
    <row r="11" spans="1:39" x14ac:dyDescent="0.25">
      <c r="A11" s="90" t="s">
        <v>993</v>
      </c>
      <c r="B11" s="91">
        <f t="shared" si="2"/>
        <v>70018.118878867419</v>
      </c>
      <c r="C11" s="91">
        <f t="shared" si="3"/>
        <v>75787.613005236504</v>
      </c>
      <c r="D11" s="91">
        <f t="shared" si="4"/>
        <v>76289.388356632087</v>
      </c>
      <c r="E11" s="91">
        <f t="shared" si="5"/>
        <v>76794.492805206333</v>
      </c>
      <c r="F11" s="91">
        <f t="shared" si="6"/>
        <v>77302.948484354551</v>
      </c>
      <c r="G11" s="91">
        <f t="shared" si="7"/>
        <v>77814.777674907004</v>
      </c>
      <c r="H11" s="91">
        <f t="shared" si="8"/>
        <v>78330.00280616169</v>
      </c>
      <c r="I11" s="91">
        <f t="shared" si="9"/>
        <v>78848.646456832008</v>
      </c>
      <c r="J11" s="91">
        <f t="shared" si="10"/>
        <v>79370.73135607173</v>
      </c>
      <c r="K11" s="91">
        <f t="shared" si="11"/>
        <v>79896.280384486119</v>
      </c>
      <c r="L11" s="91">
        <f t="shared" si="12"/>
        <v>76794.492805206333</v>
      </c>
      <c r="M11" s="90" t="s">
        <v>1009</v>
      </c>
      <c r="N11" s="90">
        <f>622-$AD$19</f>
        <v>482</v>
      </c>
      <c r="O11" s="90">
        <v>0</v>
      </c>
      <c r="P11" s="90">
        <v>0</v>
      </c>
      <c r="Q11" s="90">
        <v>0</v>
      </c>
      <c r="R11" s="90">
        <f t="shared" si="0"/>
        <v>15.803278688524591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106970.21870969991</v>
      </c>
      <c r="AA11" s="3">
        <f t="shared" si="1"/>
        <v>13124.713793671972</v>
      </c>
      <c r="AC11">
        <v>17</v>
      </c>
      <c r="AF11" s="26"/>
    </row>
    <row r="12" spans="1:39" x14ac:dyDescent="0.25">
      <c r="A12" s="92" t="s">
        <v>994</v>
      </c>
      <c r="B12" s="93">
        <f>$S12/(1+($AC$2-$O12+$P12)/36500)^$N12</f>
        <v>91576.558811545969</v>
      </c>
      <c r="C12" s="93">
        <f>$S12/(1+($AC$3-$O12+$P12)/36500)^$N12</f>
        <v>93384.382528684597</v>
      </c>
      <c r="D12" s="93">
        <f t="shared" si="4"/>
        <v>93536.64937614165</v>
      </c>
      <c r="E12" s="93">
        <f t="shared" si="5"/>
        <v>93689.16659037213</v>
      </c>
      <c r="F12" s="93">
        <f t="shared" si="6"/>
        <v>93841.934586484509</v>
      </c>
      <c r="G12" s="93">
        <f t="shared" si="7"/>
        <v>93994.953780274154</v>
      </c>
      <c r="H12" s="93">
        <f t="shared" si="8"/>
        <v>94148.224588238649</v>
      </c>
      <c r="I12" s="93">
        <f t="shared" si="9"/>
        <v>94301.747427566137</v>
      </c>
      <c r="J12" s="93">
        <f t="shared" si="10"/>
        <v>94455.522716144711</v>
      </c>
      <c r="K12" s="93">
        <f t="shared" si="11"/>
        <v>94609.550872565422</v>
      </c>
      <c r="L12" s="93">
        <f t="shared" si="12"/>
        <v>93689.16659037213</v>
      </c>
      <c r="M12" s="92" t="s">
        <v>1010</v>
      </c>
      <c r="N12" s="92">
        <f>259-$AD$19</f>
        <v>119</v>
      </c>
      <c r="O12" s="92">
        <v>0</v>
      </c>
      <c r="P12" s="92">
        <v>0</v>
      </c>
      <c r="Q12" s="92">
        <v>0</v>
      </c>
      <c r="R12" s="92">
        <f t="shared" si="0"/>
        <v>3.901639344262295</v>
      </c>
      <c r="S12" s="93">
        <v>100000</v>
      </c>
      <c r="T12" s="93">
        <v>86600</v>
      </c>
      <c r="U12" s="93">
        <f t="shared" si="13"/>
        <v>100000.00000000001</v>
      </c>
      <c r="W12">
        <v>97</v>
      </c>
      <c r="X12">
        <v>11</v>
      </c>
      <c r="Y12">
        <f t="shared" si="15"/>
        <v>1185</v>
      </c>
      <c r="Z12" s="3">
        <f t="shared" si="14"/>
        <v>109393.76272734156</v>
      </c>
      <c r="AA12" s="3">
        <f t="shared" si="1"/>
        <v>14605.019854029591</v>
      </c>
      <c r="AF12" s="26"/>
    </row>
    <row r="13" spans="1:39" x14ac:dyDescent="0.25">
      <c r="A13" s="94" t="s">
        <v>995</v>
      </c>
      <c r="B13" s="95">
        <f t="shared" si="2"/>
        <v>66831.099801465956</v>
      </c>
      <c r="C13" s="95">
        <f t="shared" si="3"/>
        <v>73090.522722649286</v>
      </c>
      <c r="D13" s="95">
        <f t="shared" si="4"/>
        <v>73637.928202756055</v>
      </c>
      <c r="E13" s="95">
        <f t="shared" si="5"/>
        <v>74189.441010221461</v>
      </c>
      <c r="F13" s="95">
        <f t="shared" si="6"/>
        <v>74745.092020284064</v>
      </c>
      <c r="G13" s="95">
        <f t="shared" si="7"/>
        <v>75304.912340675815</v>
      </c>
      <c r="H13" s="95">
        <f t="shared" si="8"/>
        <v>75868.933313429457</v>
      </c>
      <c r="I13" s="95">
        <f t="shared" si="9"/>
        <v>76437.186516598551</v>
      </c>
      <c r="J13" s="95">
        <f t="shared" si="10"/>
        <v>77009.703766068284</v>
      </c>
      <c r="K13" s="95">
        <f t="shared" si="11"/>
        <v>77586.517117357347</v>
      </c>
      <c r="L13" s="95">
        <f t="shared" si="12"/>
        <v>74189.441010221461</v>
      </c>
      <c r="M13" s="94" t="s">
        <v>1011</v>
      </c>
      <c r="N13" s="94">
        <f>685-$AD$19</f>
        <v>545</v>
      </c>
      <c r="O13" s="94">
        <v>0</v>
      </c>
      <c r="P13" s="94">
        <v>0</v>
      </c>
      <c r="Q13" s="94">
        <v>0</v>
      </c>
      <c r="R13" s="94">
        <f t="shared" si="0"/>
        <v>17.868852459016395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111872.2151641329</v>
      </c>
      <c r="AA13" s="3">
        <f t="shared" si="1"/>
        <v>16118.632800745258</v>
      </c>
      <c r="AF13" s="26"/>
    </row>
    <row r="14" spans="1:39" x14ac:dyDescent="0.25">
      <c r="A14" s="90" t="s">
        <v>996</v>
      </c>
      <c r="B14" s="91">
        <f t="shared" si="2"/>
        <v>68229.239859391571</v>
      </c>
      <c r="C14" s="91">
        <f t="shared" si="3"/>
        <v>74277.172236638886</v>
      </c>
      <c r="D14" s="91">
        <f t="shared" si="4"/>
        <v>74804.783590276216</v>
      </c>
      <c r="E14" s="91">
        <f t="shared" si="5"/>
        <v>75336.150014307408</v>
      </c>
      <c r="F14" s="91">
        <f t="shared" si="6"/>
        <v>75871.298285971279</v>
      </c>
      <c r="G14" s="91">
        <f t="shared" si="7"/>
        <v>76410.255373798835</v>
      </c>
      <c r="H14" s="91">
        <f t="shared" si="8"/>
        <v>76953.048439033868</v>
      </c>
      <c r="I14" s="91">
        <f t="shared" si="9"/>
        <v>77499.70483696663</v>
      </c>
      <c r="J14" s="91">
        <f t="shared" si="10"/>
        <v>78050.252118351753</v>
      </c>
      <c r="K14" s="91">
        <f t="shared" si="11"/>
        <v>78604.718030814809</v>
      </c>
      <c r="L14" s="91">
        <f t="shared" si="12"/>
        <v>75336.150014307408</v>
      </c>
      <c r="M14" s="90" t="s">
        <v>1012</v>
      </c>
      <c r="N14" s="90">
        <f>657-$AD$19</f>
        <v>517</v>
      </c>
      <c r="O14" s="90">
        <v>0</v>
      </c>
      <c r="P14" s="90">
        <v>0</v>
      </c>
      <c r="Q14" s="90">
        <v>0</v>
      </c>
      <c r="R14" s="90">
        <f t="shared" si="0"/>
        <v>16.950819672131146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114406.82003894528</v>
      </c>
      <c r="AA14" s="3">
        <f t="shared" si="1"/>
        <v>17666.302038762024</v>
      </c>
      <c r="AF14" s="26"/>
    </row>
    <row r="15" spans="1:39" x14ac:dyDescent="0.25">
      <c r="A15" s="92" t="s">
        <v>997</v>
      </c>
      <c r="B15" s="93">
        <f t="shared" si="2"/>
        <v>68229.239859391571</v>
      </c>
      <c r="C15" s="93">
        <f t="shared" si="3"/>
        <v>74277.172236638886</v>
      </c>
      <c r="D15" s="93">
        <f t="shared" si="4"/>
        <v>74804.783590276216</v>
      </c>
      <c r="E15" s="93">
        <f t="shared" si="5"/>
        <v>75336.150014307408</v>
      </c>
      <c r="F15" s="93">
        <f t="shared" si="6"/>
        <v>75871.298285971279</v>
      </c>
      <c r="G15" s="93">
        <f t="shared" si="7"/>
        <v>76410.255373798835</v>
      </c>
      <c r="H15" s="93">
        <f t="shared" si="8"/>
        <v>76953.048439033868</v>
      </c>
      <c r="I15" s="93">
        <f t="shared" si="9"/>
        <v>77499.70483696663</v>
      </c>
      <c r="J15" s="93">
        <f t="shared" si="10"/>
        <v>78050.252118351753</v>
      </c>
      <c r="K15" s="93">
        <f t="shared" si="11"/>
        <v>78604.718030814809</v>
      </c>
      <c r="L15" s="93">
        <f t="shared" si="12"/>
        <v>75336.150014307408</v>
      </c>
      <c r="M15" s="92" t="s">
        <v>1012</v>
      </c>
      <c r="N15" s="92">
        <f>657-$AD$19</f>
        <v>517</v>
      </c>
      <c r="O15" s="92">
        <v>0</v>
      </c>
      <c r="P15" s="92">
        <v>0</v>
      </c>
      <c r="Q15" s="92">
        <v>0</v>
      </c>
      <c r="R15" s="92">
        <f t="shared" si="0"/>
        <v>16.950819672131146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116998.84955545265</v>
      </c>
      <c r="AA15" s="3">
        <f t="shared" si="1"/>
        <v>19248.793834634169</v>
      </c>
      <c r="AC15" s="85">
        <f>AE2*((1+$AC$2/36500)^365)</f>
        <v>130983.37047373746</v>
      </c>
      <c r="AD15">
        <v>21.4</v>
      </c>
      <c r="AF15" s="26"/>
    </row>
    <row r="16" spans="1:39" x14ac:dyDescent="0.25">
      <c r="A16" s="94" t="s">
        <v>998</v>
      </c>
      <c r="B16" s="95">
        <f t="shared" si="2"/>
        <v>71113.881264898097</v>
      </c>
      <c r="C16" s="95">
        <f t="shared" si="3"/>
        <v>76708.581025412481</v>
      </c>
      <c r="D16" s="95">
        <f t="shared" si="4"/>
        <v>77194.256789978201</v>
      </c>
      <c r="E16" s="95">
        <f t="shared" si="5"/>
        <v>77683.014294057357</v>
      </c>
      <c r="F16" s="95">
        <f t="shared" si="6"/>
        <v>78174.873134697584</v>
      </c>
      <c r="G16" s="95">
        <f>$S16/(1+($AC$7-$O16+$P16)/36500)^$N16</f>
        <v>78669.853033812935</v>
      </c>
      <c r="H16" s="95">
        <f t="shared" si="8"/>
        <v>79167.973839028811</v>
      </c>
      <c r="I16" s="95">
        <f t="shared" si="9"/>
        <v>79669.255524442357</v>
      </c>
      <c r="J16" s="95">
        <f t="shared" si="10"/>
        <v>80173.718191456966</v>
      </c>
      <c r="K16" s="95">
        <f t="shared" si="11"/>
        <v>80681.382069601648</v>
      </c>
      <c r="L16" s="95">
        <f t="shared" si="12"/>
        <v>77683.014294057357</v>
      </c>
      <c r="M16" s="94" t="s">
        <v>1002</v>
      </c>
      <c r="N16" s="94">
        <f>601-$AD$19</f>
        <v>461</v>
      </c>
      <c r="O16" s="94">
        <v>0</v>
      </c>
      <c r="P16" s="94">
        <v>0</v>
      </c>
      <c r="Q16" s="94">
        <v>0</v>
      </c>
      <c r="R16" s="94">
        <f t="shared" si="0"/>
        <v>15.114754098360656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119649.60474069338</v>
      </c>
      <c r="AA16" s="3">
        <f t="shared" si="1"/>
        <v>20866.891695913437</v>
      </c>
      <c r="AF16" s="26"/>
    </row>
    <row r="17" spans="1:32" x14ac:dyDescent="0.25">
      <c r="A17" s="172" t="s">
        <v>3899</v>
      </c>
      <c r="B17" s="174">
        <f>$S17/(1+($AC$2-$O17+$P17)/36500)^$N17</f>
        <v>75951.412894670968</v>
      </c>
      <c r="C17" s="174">
        <f t="shared" si="3"/>
        <v>80737.595535844011</v>
      </c>
      <c r="D17" s="174">
        <f t="shared" si="4"/>
        <v>81149.84060249904</v>
      </c>
      <c r="E17" s="174">
        <f t="shared" si="5"/>
        <v>81564.196274200891</v>
      </c>
      <c r="F17" s="174">
        <f t="shared" si="6"/>
        <v>81980.673385916467</v>
      </c>
      <c r="G17" s="174">
        <f t="shared" si="7"/>
        <v>82399.282828364332</v>
      </c>
      <c r="H17" s="174">
        <f t="shared" si="8"/>
        <v>82820.035548342305</v>
      </c>
      <c r="I17" s="174">
        <f t="shared" si="9"/>
        <v>83242.942548981431</v>
      </c>
      <c r="J17" s="174">
        <f t="shared" si="10"/>
        <v>83668.01489005897</v>
      </c>
      <c r="K17" s="174">
        <f t="shared" si="11"/>
        <v>84095.263688296138</v>
      </c>
      <c r="L17" s="174">
        <f t="shared" si="12"/>
        <v>81564.196274200891</v>
      </c>
      <c r="M17" s="172" t="s">
        <v>3900</v>
      </c>
      <c r="N17" s="172">
        <f>512-$AD$19</f>
        <v>372</v>
      </c>
      <c r="O17" s="172">
        <v>0</v>
      </c>
      <c r="P17" s="172">
        <v>0</v>
      </c>
      <c r="Q17" s="172">
        <v>0</v>
      </c>
      <c r="R17" s="172">
        <f t="shared" si="0"/>
        <v>12.196721311475409</v>
      </c>
      <c r="S17" s="174">
        <v>100000</v>
      </c>
      <c r="T17" s="174">
        <v>50000</v>
      </c>
      <c r="U17" s="174">
        <f>B17*(1+$AC$2/36500)^N17</f>
        <v>100000.00000000001</v>
      </c>
      <c r="W17">
        <v>98</v>
      </c>
      <c r="X17">
        <v>4</v>
      </c>
      <c r="Y17">
        <f t="shared" si="15"/>
        <v>1185</v>
      </c>
      <c r="Z17" s="3">
        <f t="shared" si="14"/>
        <v>122360.41609809973</v>
      </c>
      <c r="AA17" s="3">
        <f t="shared" si="1"/>
        <v>22521.396759071489</v>
      </c>
      <c r="AF17" s="26"/>
    </row>
    <row r="18" spans="1:32" x14ac:dyDescent="0.25">
      <c r="A18" s="94" t="s">
        <v>3954</v>
      </c>
      <c r="B18" s="95">
        <f>$S18/(1+($AC$2-$O18+$P18)/36500)^$N18</f>
        <v>57771.546697054451</v>
      </c>
      <c r="C18" s="95">
        <f>$S18/(1+($AC$3-$O18+$P18)/36500)^$N18</f>
        <v>65260.622986757422</v>
      </c>
      <c r="D18" s="95">
        <f t="shared" si="4"/>
        <v>65926.958896176599</v>
      </c>
      <c r="E18" s="95">
        <f t="shared" si="5"/>
        <v>66600.107612825086</v>
      </c>
      <c r="F18" s="95">
        <f t="shared" si="6"/>
        <v>67280.138887499532</v>
      </c>
      <c r="G18" s="95">
        <f t="shared" si="7"/>
        <v>67967.123186055294</v>
      </c>
      <c r="H18" s="95">
        <f t="shared" si="8"/>
        <v>68661.13169681243</v>
      </c>
      <c r="I18" s="95">
        <f t="shared" si="9"/>
        <v>69362.236337914073</v>
      </c>
      <c r="J18" s="95">
        <f t="shared" si="10"/>
        <v>70070.5097648558</v>
      </c>
      <c r="K18" s="95">
        <f t="shared" si="11"/>
        <v>70786.025378064922</v>
      </c>
      <c r="L18" s="95">
        <f t="shared" si="12"/>
        <v>66600.107612825086</v>
      </c>
      <c r="M18" s="94" t="s">
        <v>3955</v>
      </c>
      <c r="N18" s="94">
        <f>882-$AD$19</f>
        <v>742</v>
      </c>
      <c r="O18" s="94">
        <v>0</v>
      </c>
      <c r="P18" s="94">
        <v>0</v>
      </c>
      <c r="Q18" s="94">
        <v>0</v>
      </c>
      <c r="R18" s="94"/>
      <c r="S18" s="95">
        <v>100000</v>
      </c>
      <c r="T18" s="95"/>
      <c r="U18" s="95">
        <v>100000</v>
      </c>
      <c r="W18">
        <v>98</v>
      </c>
      <c r="X18">
        <v>5</v>
      </c>
      <c r="Y18">
        <f t="shared" si="15"/>
        <v>1185</v>
      </c>
      <c r="Z18" s="3">
        <f t="shared" si="14"/>
        <v>125132.64427532231</v>
      </c>
      <c r="AA18" s="3">
        <f t="shared" si="1"/>
        <v>24213.128186150596</v>
      </c>
      <c r="AC18" t="s">
        <v>1014</v>
      </c>
      <c r="AD18" t="s">
        <v>1053</v>
      </c>
      <c r="AF18" s="26"/>
    </row>
    <row r="19" spans="1:32" x14ac:dyDescent="0.25">
      <c r="A19" s="90" t="s">
        <v>1016</v>
      </c>
      <c r="B19" s="91">
        <f t="shared" si="2"/>
        <v>69563.660401044413</v>
      </c>
      <c r="C19" s="91">
        <f t="shared" si="3"/>
        <v>85526.799552626151</v>
      </c>
      <c r="D19" s="91">
        <f t="shared" si="4"/>
        <v>87012.077109081714</v>
      </c>
      <c r="E19" s="91">
        <f t="shared" si="5"/>
        <v>88523.169204411548</v>
      </c>
      <c r="F19" s="91">
        <f t="shared" si="6"/>
        <v>90060.524865300991</v>
      </c>
      <c r="G19" s="91">
        <f t="shared" si="7"/>
        <v>91624.600935350754</v>
      </c>
      <c r="H19" s="91">
        <f t="shared" si="8"/>
        <v>93215.862211196974</v>
      </c>
      <c r="I19" s="91">
        <f t="shared" si="9"/>
        <v>94834.781580928975</v>
      </c>
      <c r="J19" s="91">
        <f t="shared" si="10"/>
        <v>96481.840165379384</v>
      </c>
      <c r="K19" s="91">
        <f t="shared" si="11"/>
        <v>98157.52746123531</v>
      </c>
      <c r="L19" s="91">
        <f t="shared" si="12"/>
        <v>88523.169204411548</v>
      </c>
      <c r="M19" s="90" t="s">
        <v>1017</v>
      </c>
      <c r="N19" s="90">
        <f>1397-$AD$19</f>
        <v>1257</v>
      </c>
      <c r="O19" s="90">
        <v>17</v>
      </c>
      <c r="P19" s="90">
        <f>$AI$2</f>
        <v>0.54</v>
      </c>
      <c r="Q19" s="90">
        <v>6</v>
      </c>
      <c r="R19" s="90">
        <f t="shared" si="0"/>
        <v>41.213114754098363</v>
      </c>
      <c r="S19" s="91">
        <v>100000</v>
      </c>
      <c r="T19" s="91">
        <v>96000</v>
      </c>
      <c r="U19" s="91">
        <f t="shared" si="13"/>
        <v>176220.17093632877</v>
      </c>
      <c r="W19">
        <v>98</v>
      </c>
      <c r="X19">
        <v>6</v>
      </c>
      <c r="Y19">
        <f t="shared" si="15"/>
        <v>1185</v>
      </c>
      <c r="Z19" s="3">
        <f t="shared" si="14"/>
        <v>127967.68074718509</v>
      </c>
      <c r="AA19" s="3">
        <f t="shared" si="1"/>
        <v>25942.923570338982</v>
      </c>
      <c r="AC19" t="s">
        <v>1062</v>
      </c>
      <c r="AD19">
        <v>140</v>
      </c>
      <c r="AF19" s="26"/>
    </row>
    <row r="20" spans="1:32" x14ac:dyDescent="0.25">
      <c r="A20" s="92" t="s">
        <v>964</v>
      </c>
      <c r="B20" s="93">
        <f>$S20/(1+($AC$2-$O20+$P20)/36500)^$N20</f>
        <v>92711.808043765952</v>
      </c>
      <c r="C20" s="93">
        <f t="shared" si="3"/>
        <v>99403.54355157449</v>
      </c>
      <c r="D20" s="93">
        <f>$S20/(1+($AC$4-$O20+$P20)/36500)^$N20</f>
        <v>99982.576864053015</v>
      </c>
      <c r="E20" s="93">
        <f t="shared" si="5"/>
        <v>100564.9910916683</v>
      </c>
      <c r="F20" s="93">
        <f t="shared" si="6"/>
        <v>101150.80602195955</v>
      </c>
      <c r="G20" s="93">
        <f t="shared" si="7"/>
        <v>101740.04155853897</v>
      </c>
      <c r="H20" s="93">
        <f t="shared" si="8"/>
        <v>102332.71772179531</v>
      </c>
      <c r="I20" s="93">
        <f t="shared" si="9"/>
        <v>102928.85464955265</v>
      </c>
      <c r="J20" s="93">
        <f t="shared" si="10"/>
        <v>103528.47259780212</v>
      </c>
      <c r="K20" s="93">
        <f t="shared" si="11"/>
        <v>104131.59194136238</v>
      </c>
      <c r="L20" s="93">
        <f t="shared" si="12"/>
        <v>100564.9910916683</v>
      </c>
      <c r="M20" s="92" t="s">
        <v>983</v>
      </c>
      <c r="N20" s="92">
        <f>564-$AD$19</f>
        <v>424</v>
      </c>
      <c r="O20" s="92">
        <v>21</v>
      </c>
      <c r="P20" s="92">
        <f t="shared" ref="P20:P25" si="16">$AI$1</f>
        <v>0.51500000000000001</v>
      </c>
      <c r="Q20" s="92">
        <v>3</v>
      </c>
      <c r="R20" s="92">
        <f t="shared" si="0"/>
        <v>13.901639344262295</v>
      </c>
      <c r="S20" s="93">
        <v>100000</v>
      </c>
      <c r="T20" s="93">
        <v>100000</v>
      </c>
      <c r="U20" s="93">
        <f t="shared" si="13"/>
        <v>126852.33977819573</v>
      </c>
      <c r="W20">
        <v>98</v>
      </c>
      <c r="X20" s="9">
        <v>7</v>
      </c>
      <c r="Y20">
        <f t="shared" si="15"/>
        <v>1185</v>
      </c>
      <c r="Z20" s="3">
        <f t="shared" si="14"/>
        <v>130866.94851411351</v>
      </c>
      <c r="AA20" s="3">
        <f t="shared" si="1"/>
        <v>27711.639350671609</v>
      </c>
      <c r="AF20" s="26"/>
    </row>
    <row r="21" spans="1:32" x14ac:dyDescent="0.25">
      <c r="A21" s="94" t="s">
        <v>965</v>
      </c>
      <c r="B21" s="95">
        <f t="shared" si="2"/>
        <v>87013.709681320208</v>
      </c>
      <c r="C21" s="95">
        <f t="shared" si="3"/>
        <v>93554.292088046437</v>
      </c>
      <c r="D21" s="95">
        <f t="shared" si="4"/>
        <v>94121.091098766148</v>
      </c>
      <c r="E21" s="95">
        <f t="shared" si="5"/>
        <v>94691.331897318451</v>
      </c>
      <c r="F21" s="95">
        <f t="shared" si="6"/>
        <v>95265.035430907708</v>
      </c>
      <c r="G21" s="95">
        <f t="shared" si="7"/>
        <v>95842.222774556081</v>
      </c>
      <c r="H21" s="95">
        <f t="shared" si="8"/>
        <v>96422.915131810762</v>
      </c>
      <c r="I21" s="95">
        <f t="shared" si="9"/>
        <v>97007.133835585046</v>
      </c>
      <c r="J21" s="95">
        <f t="shared" si="10"/>
        <v>97594.900348931478</v>
      </c>
      <c r="K21" s="95">
        <f t="shared" si="11"/>
        <v>98186.236265810003</v>
      </c>
      <c r="L21" s="95">
        <f t="shared" si="12"/>
        <v>94691.331897318451</v>
      </c>
      <c r="M21" s="94" t="s">
        <v>984</v>
      </c>
      <c r="N21" s="94">
        <f>581-$AD$19</f>
        <v>441</v>
      </c>
      <c r="O21" s="94">
        <v>16</v>
      </c>
      <c r="P21" s="94">
        <f t="shared" si="16"/>
        <v>0.51500000000000001</v>
      </c>
      <c r="Q21" s="94">
        <v>3</v>
      </c>
      <c r="R21" s="94">
        <f t="shared" si="0"/>
        <v>14.459016393442623</v>
      </c>
      <c r="S21" s="95">
        <v>100000</v>
      </c>
      <c r="T21" s="95">
        <v>92000</v>
      </c>
      <c r="U21" s="95">
        <f t="shared" si="13"/>
        <v>120562.01525056055</v>
      </c>
      <c r="W21">
        <v>98</v>
      </c>
      <c r="X21">
        <v>8</v>
      </c>
      <c r="Y21">
        <f t="shared" si="15"/>
        <v>1185</v>
      </c>
      <c r="Z21" s="3">
        <f t="shared" si="14"/>
        <v>133831.9028163864</v>
      </c>
      <c r="AA21" s="3">
        <f t="shared" si="1"/>
        <v>29520.15123606172</v>
      </c>
      <c r="AE21" s="25"/>
      <c r="AF21" s="26"/>
    </row>
    <row r="22" spans="1:32" x14ac:dyDescent="0.25">
      <c r="A22" s="90" t="s">
        <v>958</v>
      </c>
      <c r="B22" s="91">
        <f>$S22/(1+($AC$2-$O22+$P22)/36500)^$N22</f>
        <v>91577.070217578133</v>
      </c>
      <c r="C22" s="91">
        <f t="shared" si="3"/>
        <v>99306.815849533843</v>
      </c>
      <c r="D22" s="91">
        <f t="shared" si="4"/>
        <v>99979.74178244709</v>
      </c>
      <c r="E22" s="91">
        <f t="shared" si="5"/>
        <v>100657.23692904264</v>
      </c>
      <c r="F22" s="91">
        <f t="shared" si="6"/>
        <v>101339.3323778379</v>
      </c>
      <c r="G22" s="91">
        <f t="shared" si="7"/>
        <v>102026.05942929079</v>
      </c>
      <c r="H22" s="91">
        <f t="shared" si="8"/>
        <v>102717.44959727203</v>
      </c>
      <c r="I22" s="91">
        <f t="shared" si="9"/>
        <v>103413.53461049069</v>
      </c>
      <c r="J22" s="91">
        <f t="shared" si="10"/>
        <v>104114.34641400976</v>
      </c>
      <c r="K22" s="91">
        <f t="shared" si="11"/>
        <v>104819.91717068429</v>
      </c>
      <c r="L22" s="91">
        <f t="shared" si="12"/>
        <v>100657.23692904264</v>
      </c>
      <c r="M22" s="90" t="s">
        <v>985</v>
      </c>
      <c r="N22" s="90">
        <f>633-$AD$19</f>
        <v>493</v>
      </c>
      <c r="O22" s="90">
        <v>21</v>
      </c>
      <c r="P22" s="90">
        <f t="shared" si="16"/>
        <v>0.51500000000000001</v>
      </c>
      <c r="Q22" s="90">
        <v>3</v>
      </c>
      <c r="R22" s="90">
        <f t="shared" si="0"/>
        <v>16.16393442622951</v>
      </c>
      <c r="S22" s="91">
        <v>100000</v>
      </c>
      <c r="T22" s="91">
        <v>100000</v>
      </c>
      <c r="U22" s="91">
        <f t="shared" si="13"/>
        <v>131858.71780524275</v>
      </c>
      <c r="W22">
        <v>98</v>
      </c>
      <c r="X22" s="9">
        <v>9</v>
      </c>
      <c r="Y22">
        <f t="shared" si="15"/>
        <v>1185</v>
      </c>
      <c r="Z22" s="3">
        <f t="shared" si="14"/>
        <v>136864.03186457016</v>
      </c>
      <c r="AA22" s="3">
        <f t="shared" si="1"/>
        <v>31369.354638873108</v>
      </c>
      <c r="AE22" s="25"/>
      <c r="AF22" s="26"/>
    </row>
    <row r="23" spans="1:32" x14ac:dyDescent="0.25">
      <c r="A23" s="92" t="s">
        <v>951</v>
      </c>
      <c r="B23" s="93">
        <f>$S23/(1+($AC$2-$O23+$P23)/36500)^$N23</f>
        <v>90472.366728704685</v>
      </c>
      <c r="C23" s="93">
        <f t="shared" si="3"/>
        <v>99211.582086285183</v>
      </c>
      <c r="D23" s="93">
        <f t="shared" si="4"/>
        <v>99976.947867632072</v>
      </c>
      <c r="E23" s="93">
        <f t="shared" si="5"/>
        <v>100748.22865416737</v>
      </c>
      <c r="F23" s="93">
        <f t="shared" si="6"/>
        <v>101525.4702410279</v>
      </c>
      <c r="G23" s="93">
        <f t="shared" si="7"/>
        <v>102308.71877852516</v>
      </c>
      <c r="H23" s="93">
        <f t="shared" si="8"/>
        <v>103098.02077493268</v>
      </c>
      <c r="I23" s="93">
        <f t="shared" si="9"/>
        <v>103893.42309923045</v>
      </c>
      <c r="J23" s="93">
        <f t="shared" si="10"/>
        <v>104694.97298396235</v>
      </c>
      <c r="K23" s="93">
        <f t="shared" si="11"/>
        <v>105502.71802801527</v>
      </c>
      <c r="L23" s="93">
        <f t="shared" si="12"/>
        <v>100748.22865416737</v>
      </c>
      <c r="M23" s="92" t="s">
        <v>986</v>
      </c>
      <c r="N23" s="92">
        <f>701-$AD$19</f>
        <v>561</v>
      </c>
      <c r="O23" s="92">
        <v>21</v>
      </c>
      <c r="P23" s="92">
        <f t="shared" si="16"/>
        <v>0.51500000000000001</v>
      </c>
      <c r="Q23" s="92">
        <v>3</v>
      </c>
      <c r="R23" s="92">
        <f t="shared" si="0"/>
        <v>18.393442622950818</v>
      </c>
      <c r="S23" s="93">
        <v>100000</v>
      </c>
      <c r="T23" s="93">
        <v>100000</v>
      </c>
      <c r="U23" s="93">
        <f t="shared" si="13"/>
        <v>136985.81125768085</v>
      </c>
      <c r="W23">
        <v>98</v>
      </c>
      <c r="X23">
        <v>10</v>
      </c>
      <c r="Y23">
        <f t="shared" si="15"/>
        <v>1185</v>
      </c>
      <c r="Z23" s="3">
        <f t="shared" si="14"/>
        <v>139964.85758650184</v>
      </c>
      <c r="AA23" s="3">
        <f t="shared" si="1"/>
        <v>33260.165118247751</v>
      </c>
      <c r="AC23" t="s">
        <v>954</v>
      </c>
      <c r="AD23" t="s">
        <v>1063</v>
      </c>
      <c r="AE23" s="25"/>
      <c r="AF23" s="26"/>
    </row>
    <row r="24" spans="1:32" x14ac:dyDescent="0.25">
      <c r="A24" s="94" t="s">
        <v>966</v>
      </c>
      <c r="B24" s="95">
        <f t="shared" si="2"/>
        <v>85790.42658806128</v>
      </c>
      <c r="C24" s="95">
        <f t="shared" si="3"/>
        <v>94495.074067957758</v>
      </c>
      <c r="D24" s="95">
        <f t="shared" si="4"/>
        <v>95259.217496660785</v>
      </c>
      <c r="E24" s="95">
        <f t="shared" si="5"/>
        <v>96029.550838193129</v>
      </c>
      <c r="F24" s="95">
        <f t="shared" si="6"/>
        <v>96806.124319525101</v>
      </c>
      <c r="G24" s="95">
        <f t="shared" si="7"/>
        <v>97588.988575850366</v>
      </c>
      <c r="H24" s="95">
        <f t="shared" si="8"/>
        <v>98378.194653975035</v>
      </c>
      <c r="I24" s="95">
        <f t="shared" si="9"/>
        <v>99173.794015592968</v>
      </c>
      <c r="J24" s="95">
        <f t="shared" si="10"/>
        <v>99975.838540757497</v>
      </c>
      <c r="K24" s="95">
        <f t="shared" si="11"/>
        <v>100784.38053119036</v>
      </c>
      <c r="L24" s="95">
        <f t="shared" si="12"/>
        <v>96029.550838193129</v>
      </c>
      <c r="M24" s="94" t="s">
        <v>1015</v>
      </c>
      <c r="N24" s="94">
        <f>728-$AD$19</f>
        <v>588</v>
      </c>
      <c r="O24" s="94">
        <v>18</v>
      </c>
      <c r="P24" s="94">
        <f t="shared" si="16"/>
        <v>0.51500000000000001</v>
      </c>
      <c r="Q24" s="94">
        <v>3</v>
      </c>
      <c r="R24" s="94">
        <f t="shared" si="0"/>
        <v>19.278688524590162</v>
      </c>
      <c r="S24" s="95">
        <v>100000</v>
      </c>
      <c r="T24" s="95">
        <v>95000</v>
      </c>
      <c r="U24" s="95">
        <f t="shared" si="13"/>
        <v>132516.28323710797</v>
      </c>
      <c r="W24">
        <v>98</v>
      </c>
      <c r="X24">
        <v>11</v>
      </c>
      <c r="Y24">
        <f t="shared" si="15"/>
        <v>1185</v>
      </c>
      <c r="Z24" s="3">
        <f t="shared" si="14"/>
        <v>143135.93639119601</v>
      </c>
      <c r="AA24" s="3">
        <f t="shared" si="1"/>
        <v>35193.518833408321</v>
      </c>
      <c r="AC24">
        <v>85600</v>
      </c>
      <c r="AD24">
        <v>980</v>
      </c>
      <c r="AE24" s="3">
        <f>AC24*(1+AC2/36500)^AD24</f>
        <v>176681.5212336886</v>
      </c>
      <c r="AF24" s="26"/>
    </row>
    <row r="25" spans="1:32" x14ac:dyDescent="0.25">
      <c r="A25" s="90" t="s">
        <v>967</v>
      </c>
      <c r="B25" s="91">
        <f t="shared" si="2"/>
        <v>84578.239387551192</v>
      </c>
      <c r="C25" s="91">
        <f t="shared" si="3"/>
        <v>92290.787758352963</v>
      </c>
      <c r="D25" s="91">
        <f t="shared" si="4"/>
        <v>92964.458406300284</v>
      </c>
      <c r="E25" s="91">
        <f t="shared" si="5"/>
        <v>93643.055798024565</v>
      </c>
      <c r="F25" s="91">
        <f t="shared" si="6"/>
        <v>94326.61603239135</v>
      </c>
      <c r="G25" s="91">
        <f t="shared" si="7"/>
        <v>95015.175473315641</v>
      </c>
      <c r="H25" s="91">
        <f t="shared" si="8"/>
        <v>95708.770751622316</v>
      </c>
      <c r="I25" s="91">
        <f t="shared" si="9"/>
        <v>96407.438767075873</v>
      </c>
      <c r="J25" s="91">
        <f t="shared" si="10"/>
        <v>97111.21669033634</v>
      </c>
      <c r="K25" s="91">
        <f t="shared" si="11"/>
        <v>97820.141964919661</v>
      </c>
      <c r="L25" s="91">
        <f t="shared" si="12"/>
        <v>93643.055798024565</v>
      </c>
      <c r="M25" s="90" t="s">
        <v>987</v>
      </c>
      <c r="N25" s="90">
        <f>671-$AD$19</f>
        <v>531</v>
      </c>
      <c r="O25" s="90">
        <v>16</v>
      </c>
      <c r="P25" s="90">
        <f t="shared" si="16"/>
        <v>0.51500000000000001</v>
      </c>
      <c r="Q25" s="90">
        <v>3</v>
      </c>
      <c r="R25" s="90">
        <f t="shared" si="0"/>
        <v>17.409836065573771</v>
      </c>
      <c r="S25" s="91">
        <v>100000</v>
      </c>
      <c r="T25" s="91">
        <v>90600</v>
      </c>
      <c r="U25" s="91">
        <f t="shared" si="13"/>
        <v>125251.8271488037</v>
      </c>
      <c r="W25">
        <v>98</v>
      </c>
      <c r="X25">
        <v>12</v>
      </c>
      <c r="Y25">
        <f t="shared" si="15"/>
        <v>1185</v>
      </c>
      <c r="Z25" s="3">
        <f t="shared" si="14"/>
        <v>146378.85995005906</v>
      </c>
      <c r="AA25" s="3">
        <f t="shared" si="1"/>
        <v>37170.373007160008</v>
      </c>
      <c r="AE25" s="25"/>
      <c r="AF25" s="26"/>
    </row>
    <row r="26" spans="1:32" x14ac:dyDescent="0.25">
      <c r="A26" s="92" t="s">
        <v>968</v>
      </c>
      <c r="B26" s="93">
        <f t="shared" si="2"/>
        <v>74806.924568996372</v>
      </c>
      <c r="C26" s="93">
        <f t="shared" si="3"/>
        <v>85951.0775927465</v>
      </c>
      <c r="D26" s="93">
        <f>$S26/(1+($AC$4-$O26+$P26)/36500)^$N26</f>
        <v>86951.597845494616</v>
      </c>
      <c r="E26" s="93">
        <f t="shared" si="5"/>
        <v>87963.778676099784</v>
      </c>
      <c r="F26" s="93">
        <f t="shared" si="6"/>
        <v>88987.756145452309</v>
      </c>
      <c r="G26" s="93">
        <f t="shared" si="7"/>
        <v>90023.66790397944</v>
      </c>
      <c r="H26" s="93">
        <f t="shared" si="8"/>
        <v>91071.653210145741</v>
      </c>
      <c r="I26" s="93">
        <f t="shared" si="9"/>
        <v>92131.852949412161</v>
      </c>
      <c r="J26" s="93">
        <f t="shared" si="10"/>
        <v>93204.409653110808</v>
      </c>
      <c r="K26" s="93">
        <f t="shared" si="11"/>
        <v>94289.467517829922</v>
      </c>
      <c r="L26" s="93">
        <f t="shared" si="12"/>
        <v>87963.778676099784</v>
      </c>
      <c r="M26" s="92" t="s">
        <v>988</v>
      </c>
      <c r="N26" s="92">
        <f>985-$AD$19</f>
        <v>845</v>
      </c>
      <c r="O26" s="92">
        <v>15</v>
      </c>
      <c r="P26" s="92">
        <f>$AI$2</f>
        <v>0.54</v>
      </c>
      <c r="Q26" s="92">
        <v>6</v>
      </c>
      <c r="R26" s="92">
        <f t="shared" si="0"/>
        <v>27.704918032786885</v>
      </c>
      <c r="S26" s="93">
        <v>100000</v>
      </c>
      <c r="T26" s="93">
        <v>85800</v>
      </c>
      <c r="U26" s="93">
        <f t="shared" si="13"/>
        <v>139735.01408267449</v>
      </c>
      <c r="W26">
        <v>99</v>
      </c>
      <c r="X26">
        <v>1</v>
      </c>
      <c r="Y26">
        <f t="shared" si="15"/>
        <v>1185</v>
      </c>
      <c r="Z26" s="3">
        <f t="shared" si="14"/>
        <v>149695.25599580261</v>
      </c>
      <c r="AA26" s="3">
        <f t="shared" si="1"/>
        <v>39191.706399821109</v>
      </c>
      <c r="AE26" s="25"/>
      <c r="AF26" s="26"/>
    </row>
    <row r="27" spans="1:32" x14ac:dyDescent="0.25">
      <c r="A27" s="94" t="s">
        <v>942</v>
      </c>
      <c r="B27" s="95">
        <f>$S27/(1+($AC$2-$O27+$P27)/36500)^$N27</f>
        <v>84798.025981288054</v>
      </c>
      <c r="C27" s="95">
        <f t="shared" si="3"/>
        <v>87962.071033883316</v>
      </c>
      <c r="D27" s="95">
        <f t="shared" si="4"/>
        <v>88231.034787909244</v>
      </c>
      <c r="E27" s="95">
        <f t="shared" si="5"/>
        <v>88500.824658207144</v>
      </c>
      <c r="F27" s="95">
        <f t="shared" si="6"/>
        <v>88771.443193543644</v>
      </c>
      <c r="G27" s="95">
        <f t="shared" si="7"/>
        <v>89042.892950571229</v>
      </c>
      <c r="H27" s="95">
        <f t="shared" si="8"/>
        <v>89315.176493878505</v>
      </c>
      <c r="I27" s="95">
        <f t="shared" si="9"/>
        <v>89588.296395991463</v>
      </c>
      <c r="J27" s="95">
        <f t="shared" si="10"/>
        <v>89862.255237413279</v>
      </c>
      <c r="K27" s="95">
        <f t="shared" si="11"/>
        <v>90137.055606652008</v>
      </c>
      <c r="L27" s="95">
        <f t="shared" si="12"/>
        <v>88500.824658207144</v>
      </c>
      <c r="M27" s="94" t="s">
        <v>989</v>
      </c>
      <c r="N27" s="94">
        <f>363-$AD$19</f>
        <v>223</v>
      </c>
      <c r="O27" s="94">
        <v>0</v>
      </c>
      <c r="P27" s="94">
        <v>0</v>
      </c>
      <c r="Q27" s="94">
        <v>0</v>
      </c>
      <c r="R27" s="94">
        <f t="shared" si="0"/>
        <v>7.3114754098360653</v>
      </c>
      <c r="S27" s="95">
        <v>100000</v>
      </c>
      <c r="T27" s="95">
        <v>82800</v>
      </c>
      <c r="U27" s="95">
        <f>B27*(1+$AC$2/36500)^N27</f>
        <v>100000</v>
      </c>
      <c r="W27">
        <v>99</v>
      </c>
      <c r="X27">
        <v>2</v>
      </c>
      <c r="Y27">
        <f t="shared" si="15"/>
        <v>1185</v>
      </c>
      <c r="Z27" s="3">
        <f t="shared" si="14"/>
        <v>153086.78913945751</v>
      </c>
      <c r="AA27" s="3">
        <f t="shared" si="1"/>
        <v>41258.519793817082</v>
      </c>
      <c r="AE27" s="25"/>
      <c r="AF27" s="26"/>
    </row>
    <row r="28" spans="1:32" x14ac:dyDescent="0.25">
      <c r="A28" s="90" t="s">
        <v>977</v>
      </c>
      <c r="B28" s="91">
        <f t="shared" si="2"/>
        <v>79183.200081530129</v>
      </c>
      <c r="C28" s="91">
        <f t="shared" si="3"/>
        <v>95344.293222244043</v>
      </c>
      <c r="D28" s="91">
        <f t="shared" si="4"/>
        <v>96831.599720600439</v>
      </c>
      <c r="E28" s="91">
        <f t="shared" si="5"/>
        <v>98342.128046526021</v>
      </c>
      <c r="F28" s="91">
        <f t="shared" si="6"/>
        <v>99876.241095997131</v>
      </c>
      <c r="G28" s="91">
        <f t="shared" si="7"/>
        <v>101434.30744114557</v>
      </c>
      <c r="H28" s="91">
        <f t="shared" si="8"/>
        <v>103016.70141919548</v>
      </c>
      <c r="I28" s="91">
        <f t="shared" si="9"/>
        <v>104623.80322266779</v>
      </c>
      <c r="J28" s="91">
        <f t="shared" si="10"/>
        <v>106255.9989910515</v>
      </c>
      <c r="K28" s="91">
        <f t="shared" si="11"/>
        <v>107913.68090396495</v>
      </c>
      <c r="L28" s="91">
        <f t="shared" si="12"/>
        <v>98342.128046526021</v>
      </c>
      <c r="M28" s="90" t="s">
        <v>980</v>
      </c>
      <c r="N28" s="90">
        <f>1270-$AD$19</f>
        <v>1130</v>
      </c>
      <c r="O28" s="90">
        <v>20</v>
      </c>
      <c r="P28" s="90">
        <f>$AI$2</f>
        <v>0.54</v>
      </c>
      <c r="Q28" s="90">
        <v>6</v>
      </c>
      <c r="R28" s="90">
        <f t="shared" si="0"/>
        <v>37.049180327868854</v>
      </c>
      <c r="S28" s="91">
        <v>100000</v>
      </c>
      <c r="T28" s="91">
        <v>100000</v>
      </c>
      <c r="U28" s="91">
        <f t="shared" si="13"/>
        <v>182608.6894777343</v>
      </c>
      <c r="W28">
        <v>99</v>
      </c>
      <c r="X28">
        <v>3</v>
      </c>
      <c r="Y28">
        <f t="shared" si="15"/>
        <v>1185</v>
      </c>
      <c r="Z28" s="3">
        <f t="shared" si="14"/>
        <v>156555.16170589835</v>
      </c>
      <c r="AA28" s="3">
        <f t="shared" si="1"/>
        <v>43371.836489177964</v>
      </c>
      <c r="AC28" s="85">
        <f>AD28*((1+$AC$2/36500)^30)</f>
        <v>10224314.620911133</v>
      </c>
      <c r="AD28" s="3">
        <v>10000000</v>
      </c>
      <c r="AE28" s="25"/>
      <c r="AF28" s="26"/>
    </row>
    <row r="29" spans="1:32" x14ac:dyDescent="0.25">
      <c r="A29" s="92" t="s">
        <v>981</v>
      </c>
      <c r="B29" s="93">
        <f t="shared" si="2"/>
        <v>96818.501575813614</v>
      </c>
      <c r="C29" s="93">
        <f t="shared" si="3"/>
        <v>100284.76273461958</v>
      </c>
      <c r="D29" s="93">
        <f t="shared" si="4"/>
        <v>100579.1854725326</v>
      </c>
      <c r="E29" s="93">
        <f t="shared" si="5"/>
        <v>100874.4766475798</v>
      </c>
      <c r="F29" s="93">
        <f t="shared" si="6"/>
        <v>101170.63883327898</v>
      </c>
      <c r="G29" s="93">
        <f t="shared" si="7"/>
        <v>101467.67461080063</v>
      </c>
      <c r="H29" s="93">
        <f t="shared" si="8"/>
        <v>101765.58656901128</v>
      </c>
      <c r="I29" s="93">
        <f t="shared" si="9"/>
        <v>102064.37730447935</v>
      </c>
      <c r="J29" s="93">
        <f t="shared" si="10"/>
        <v>102364.04942150334</v>
      </c>
      <c r="K29" s="93">
        <f t="shared" si="11"/>
        <v>102664.60553213712</v>
      </c>
      <c r="L29" s="93">
        <f t="shared" si="12"/>
        <v>100874.4766475798</v>
      </c>
      <c r="M29" s="92" t="s">
        <v>982</v>
      </c>
      <c r="N29" s="92">
        <f>354-$AD$19</f>
        <v>214</v>
      </c>
      <c r="O29" s="92">
        <v>22</v>
      </c>
      <c r="P29" s="92">
        <f>AI1</f>
        <v>0.51500000000000001</v>
      </c>
      <c r="Q29" s="92">
        <v>3</v>
      </c>
      <c r="R29" s="92">
        <f t="shared" si="0"/>
        <v>7.0163934426229506</v>
      </c>
      <c r="S29" s="93">
        <v>100000</v>
      </c>
      <c r="T29" s="93">
        <v>103000</v>
      </c>
      <c r="U29" s="93">
        <f t="shared" si="13"/>
        <v>113418.09618347116</v>
      </c>
      <c r="W29">
        <v>99</v>
      </c>
      <c r="X29">
        <v>4</v>
      </c>
      <c r="Y29">
        <f t="shared" si="15"/>
        <v>1185</v>
      </c>
      <c r="Z29" s="3">
        <f t="shared" si="14"/>
        <v>160102.11458829761</v>
      </c>
      <c r="AA29" s="3">
        <f t="shared" si="1"/>
        <v>45532.70281018447</v>
      </c>
      <c r="AE29" s="25"/>
      <c r="AF29" s="26"/>
    </row>
    <row r="30" spans="1:32" x14ac:dyDescent="0.25">
      <c r="A30" s="94" t="s">
        <v>1007</v>
      </c>
      <c r="B30" s="95">
        <f t="shared" si="2"/>
        <v>90088.741650731725</v>
      </c>
      <c r="C30" s="95">
        <f t="shared" si="3"/>
        <v>100000</v>
      </c>
      <c r="D30" s="95">
        <f t="shared" si="4"/>
        <v>100873.66332585072</v>
      </c>
      <c r="E30" s="95">
        <f t="shared" si="5"/>
        <v>101754.97165315154</v>
      </c>
      <c r="F30" s="95">
        <f t="shared" si="6"/>
        <v>102643.99198569726</v>
      </c>
      <c r="G30" s="95">
        <f t="shared" si="7"/>
        <v>103540.79191542503</v>
      </c>
      <c r="H30" s="95">
        <f t="shared" si="8"/>
        <v>104445.43962767247</v>
      </c>
      <c r="I30" s="95">
        <f t="shared" si="9"/>
        <v>105358.00390630083</v>
      </c>
      <c r="J30" s="95">
        <f t="shared" si="10"/>
        <v>106278.55413901916</v>
      </c>
      <c r="K30" s="95">
        <f t="shared" si="11"/>
        <v>107207.16032265934</v>
      </c>
      <c r="L30" s="95">
        <f t="shared" si="12"/>
        <v>101754.97165315154</v>
      </c>
      <c r="M30" s="94" t="s">
        <v>1008</v>
      </c>
      <c r="N30" s="94">
        <f>775-$AD$19</f>
        <v>635</v>
      </c>
      <c r="O30" s="94">
        <v>21</v>
      </c>
      <c r="P30" s="94">
        <v>0</v>
      </c>
      <c r="Q30" s="94">
        <v>1</v>
      </c>
      <c r="R30" s="94">
        <f t="shared" si="0"/>
        <v>20.819672131147541</v>
      </c>
      <c r="S30" s="95">
        <v>100000</v>
      </c>
      <c r="T30" s="95">
        <v>104000</v>
      </c>
      <c r="U30" s="95">
        <f t="shared" si="13"/>
        <v>144076.95717061439</v>
      </c>
      <c r="W30">
        <v>99</v>
      </c>
      <c r="X30">
        <v>5</v>
      </c>
      <c r="Y30">
        <f t="shared" si="15"/>
        <v>1185</v>
      </c>
      <c r="Z30" s="3">
        <f t="shared" si="14"/>
        <v>163729.42812193875</v>
      </c>
      <c r="AA30" s="3">
        <f t="shared" si="1"/>
        <v>47742.188623413618</v>
      </c>
      <c r="AD30" s="25"/>
      <c r="AE30" s="26"/>
    </row>
    <row r="31" spans="1:32" x14ac:dyDescent="0.25">
      <c r="A31" s="90" t="s">
        <v>1057</v>
      </c>
      <c r="B31" s="91">
        <f t="shared" si="2"/>
        <v>70901.967905652753</v>
      </c>
      <c r="C31" s="91">
        <f t="shared" si="3"/>
        <v>86231.761824837478</v>
      </c>
      <c r="D31" s="91">
        <f t="shared" si="4"/>
        <v>87650.010186689964</v>
      </c>
      <c r="E31" s="91">
        <f t="shared" si="5"/>
        <v>89091.604297189115</v>
      </c>
      <c r="F31" s="91">
        <f t="shared" si="6"/>
        <v>90556.928777729248</v>
      </c>
      <c r="G31" s="91">
        <f t="shared" si="7"/>
        <v>92046.374591824482</v>
      </c>
      <c r="H31" s="91">
        <f t="shared" si="8"/>
        <v>93560.339149706429</v>
      </c>
      <c r="I31" s="91">
        <f t="shared" si="9"/>
        <v>95099.226414578108</v>
      </c>
      <c r="J31" s="91">
        <f t="shared" si="10"/>
        <v>96663.44701105915</v>
      </c>
      <c r="K31" s="91">
        <f t="shared" si="11"/>
        <v>98253.41833481146</v>
      </c>
      <c r="L31" s="91">
        <f t="shared" si="12"/>
        <v>89091.604297189115</v>
      </c>
      <c r="M31" s="90" t="s">
        <v>1058</v>
      </c>
      <c r="N31" s="90">
        <f>1331-$AD$19</f>
        <v>1191</v>
      </c>
      <c r="O31" s="90">
        <v>17</v>
      </c>
      <c r="P31" s="90">
        <f>AI2</f>
        <v>0.54</v>
      </c>
      <c r="Q31" s="90">
        <v>6</v>
      </c>
      <c r="R31" s="90">
        <f t="shared" si="0"/>
        <v>39.049180327868854</v>
      </c>
      <c r="S31" s="91">
        <v>100000</v>
      </c>
      <c r="T31" s="91"/>
      <c r="U31" s="91">
        <f t="shared" si="13"/>
        <v>171055.17992711044</v>
      </c>
      <c r="W31">
        <v>99</v>
      </c>
      <c r="X31">
        <v>6</v>
      </c>
      <c r="Y31">
        <f t="shared" si="15"/>
        <v>1185</v>
      </c>
      <c r="Z31" s="3">
        <f t="shared" si="14"/>
        <v>167438.92297782644</v>
      </c>
      <c r="AA31" s="3">
        <f t="shared" si="1"/>
        <v>50001.387867440426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171232.46107654282</v>
      </c>
      <c r="AA32" s="3">
        <f t="shared" si="1"/>
        <v>52311.419094457837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175111.94652280826</v>
      </c>
      <c r="AA33" s="3">
        <f t="shared" si="1"/>
        <v>54673.426024083135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179079.32656121562</v>
      </c>
      <c r="AA34" s="3">
        <f t="shared" si="1"/>
        <v>57088.578109625007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6"/>
      <c r="W35">
        <v>99</v>
      </c>
      <c r="X35">
        <v>10</v>
      </c>
      <c r="Y35">
        <f t="shared" si="15"/>
        <v>1185</v>
      </c>
      <c r="Z35" s="3">
        <f t="shared" si="14"/>
        <v>183136.59255361816</v>
      </c>
      <c r="AA35" s="3">
        <f t="shared" si="1"/>
        <v>59558.071117091567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187285.78097866109</v>
      </c>
      <c r="AA36" s="3">
        <f t="shared" si="1"/>
        <v>62083.127717226125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191528.97445395889</v>
      </c>
      <c r="AA37" s="3">
        <f t="shared" si="1"/>
        <v>64664.998090863708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195868.30278143141</v>
      </c>
      <c r="AA38" s="3">
        <f t="shared" si="1"/>
        <v>67304.960547908137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 t="s">
        <v>25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200305.94401632322</v>
      </c>
      <c r="AA39" s="3">
        <f t="shared" si="1"/>
        <v>70004.322160236072</v>
      </c>
      <c r="AD39" s="25"/>
      <c r="AE39" s="26"/>
    </row>
    <row r="40" spans="1:3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204844.12556044306</v>
      </c>
      <c r="AA40" s="3">
        <f t="shared" si="1"/>
        <v>72764.419408841379</v>
      </c>
      <c r="AD40" s="25"/>
      <c r="AE40" s="26"/>
    </row>
    <row r="41" spans="1:3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4"/>
        <v>209485.12528017187</v>
      </c>
      <c r="AA41" s="3">
        <f t="shared" si="1"/>
        <v>75586.618845540303</v>
      </c>
      <c r="AD41" s="25"/>
      <c r="AE41" s="26"/>
    </row>
    <row r="42" spans="1:31" x14ac:dyDescent="0.25">
      <c r="W42">
        <v>100</v>
      </c>
      <c r="X42">
        <v>5</v>
      </c>
      <c r="Y42">
        <f t="shared" si="15"/>
        <v>1185</v>
      </c>
      <c r="Z42" s="3">
        <f t="shared" si="14"/>
        <v>214231.27264980078</v>
      </c>
      <c r="AA42" s="3">
        <f t="shared" si="1"/>
        <v>78472.31776956495</v>
      </c>
      <c r="AD42" s="25"/>
      <c r="AE42" s="26"/>
    </row>
    <row r="43" spans="1:31" x14ac:dyDescent="0.25">
      <c r="D43" t="s">
        <v>1124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219084.94992077284</v>
      </c>
      <c r="AA43" s="3">
        <f t="shared" si="1"/>
        <v>81422.944919380156</v>
      </c>
      <c r="AD43" s="25"/>
      <c r="AE43" s="26"/>
    </row>
    <row r="44" spans="1:31" x14ac:dyDescent="0.25">
      <c r="D44" t="s">
        <v>1125</v>
      </c>
      <c r="E44">
        <v>7.2499999999999995E-2</v>
      </c>
      <c r="W44">
        <v>100</v>
      </c>
      <c r="X44">
        <v>7</v>
      </c>
      <c r="Y44">
        <f t="shared" si="15"/>
        <v>1185</v>
      </c>
      <c r="Z44" s="3">
        <f t="shared" si="14"/>
        <v>224048.59331741536</v>
      </c>
      <c r="AA44" s="3">
        <f t="shared" si="1"/>
        <v>84439.96118006621</v>
      </c>
      <c r="AD44" s="25"/>
      <c r="AE44" s="26"/>
    </row>
    <row r="45" spans="1:31" x14ac:dyDescent="0.25">
      <c r="D45" t="s">
        <v>1126</v>
      </c>
      <c r="E45">
        <v>0.125</v>
      </c>
      <c r="W45">
        <v>100</v>
      </c>
      <c r="X45">
        <v>8</v>
      </c>
      <c r="Y45">
        <f t="shared" si="15"/>
        <v>1185</v>
      </c>
      <c r="Z45" s="3">
        <f t="shared" si="14"/>
        <v>229124.69425976306</v>
      </c>
      <c r="AA45" s="3">
        <f t="shared" si="1"/>
        <v>87524.860306617702</v>
      </c>
      <c r="AD45" s="25"/>
      <c r="AE45" s="26"/>
    </row>
    <row r="46" spans="1:31" x14ac:dyDescent="0.25">
      <c r="D46" t="s">
        <v>3831</v>
      </c>
      <c r="E46">
        <v>0.49</v>
      </c>
      <c r="W46">
        <v>100</v>
      </c>
      <c r="X46">
        <v>9</v>
      </c>
      <c r="Y46">
        <f t="shared" si="15"/>
        <v>1185</v>
      </c>
      <c r="Z46" s="3">
        <f t="shared" si="14"/>
        <v>234315.80061408583</v>
      </c>
      <c r="AA46" s="3">
        <f t="shared" si="1"/>
        <v>90679.169663516601</v>
      </c>
      <c r="AD46" s="25"/>
      <c r="AE46" s="26"/>
    </row>
    <row r="47" spans="1:31" x14ac:dyDescent="0.25">
      <c r="D47" t="s">
        <v>3832</v>
      </c>
      <c r="E47">
        <v>1.03</v>
      </c>
      <c r="H47">
        <v>120377</v>
      </c>
      <c r="I47" s="91">
        <v>72.585300000000004</v>
      </c>
      <c r="J47" s="91">
        <f>H47*I47</f>
        <v>8737600.6580999997</v>
      </c>
      <c r="W47">
        <v>100</v>
      </c>
      <c r="X47">
        <v>10</v>
      </c>
      <c r="Y47">
        <f t="shared" si="15"/>
        <v>1185</v>
      </c>
      <c r="Z47" s="3">
        <f t="shared" si="14"/>
        <v>239624.51797174872</v>
      </c>
      <c r="AA47" s="3">
        <f t="shared" si="1"/>
        <v>93904.450980945723</v>
      </c>
      <c r="AD47" s="25"/>
      <c r="AE47" s="26"/>
    </row>
    <row r="48" spans="1:31" x14ac:dyDescent="0.25">
      <c r="H48">
        <v>25183</v>
      </c>
      <c r="I48" s="91">
        <v>71.859800000000007</v>
      </c>
      <c r="J48" s="91">
        <f>H48*I48</f>
        <v>1809645.3434000001</v>
      </c>
      <c r="W48">
        <v>100</v>
      </c>
      <c r="X48">
        <v>11</v>
      </c>
      <c r="Y48">
        <f t="shared" si="15"/>
        <v>1185</v>
      </c>
      <c r="Z48" s="3">
        <f t="shared" si="14"/>
        <v>245053.51095704615</v>
      </c>
      <c r="AA48" s="3">
        <f t="shared" si="1"/>
        <v>97202.301128017003</v>
      </c>
      <c r="AD48" s="25"/>
      <c r="AE48" s="26"/>
    </row>
    <row r="49" spans="1:31" x14ac:dyDescent="0.25">
      <c r="W49">
        <v>100</v>
      </c>
      <c r="X49">
        <v>12</v>
      </c>
      <c r="Y49">
        <f t="shared" si="15"/>
        <v>1185</v>
      </c>
      <c r="Z49" s="3">
        <f t="shared" si="14"/>
        <v>250605.50456466674</v>
      </c>
      <c r="AA49" s="3">
        <f t="shared" si="1"/>
        <v>100574.35290339738</v>
      </c>
      <c r="AD49" s="25"/>
      <c r="AE49" s="26"/>
    </row>
    <row r="50" spans="1:31" x14ac:dyDescent="0.25">
      <c r="H50">
        <v>145560</v>
      </c>
      <c r="I50">
        <v>72.252300000000005</v>
      </c>
      <c r="J50">
        <f>H50*I50</f>
        <v>10517044.788000001</v>
      </c>
      <c r="L50" s="120">
        <f>J47+J48-J50</f>
        <v>30201.213499998674</v>
      </c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D62" s="25"/>
      <c r="AE62" s="26"/>
    </row>
    <row r="63" spans="1:31" x14ac:dyDescent="0.25">
      <c r="AD63" s="25"/>
      <c r="AE63" s="26"/>
    </row>
    <row r="64" spans="1:3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26"/>
      <c r="T64" s="26"/>
      <c r="AD64" s="25"/>
      <c r="AE64" s="26"/>
    </row>
    <row r="65" spans="19:31" x14ac:dyDescent="0.25">
      <c r="AD65" s="25"/>
      <c r="AE65" s="26"/>
    </row>
    <row r="66" spans="19:31" x14ac:dyDescent="0.25">
      <c r="AD66" s="25"/>
      <c r="AE66" s="26"/>
    </row>
    <row r="67" spans="19:31" x14ac:dyDescent="0.25">
      <c r="S67" t="s">
        <v>25</v>
      </c>
      <c r="AD67" s="25"/>
      <c r="AE67" s="26"/>
    </row>
    <row r="68" spans="19:31" x14ac:dyDescent="0.25">
      <c r="T68" t="s">
        <v>25</v>
      </c>
      <c r="AD68" s="25"/>
      <c r="AE68" s="26"/>
    </row>
    <row r="69" spans="19:31" x14ac:dyDescent="0.25">
      <c r="AD69" s="25"/>
      <c r="AE69" s="26"/>
    </row>
    <row r="70" spans="19:31" x14ac:dyDescent="0.25">
      <c r="AD70" s="25"/>
      <c r="AE70" s="26"/>
    </row>
    <row r="71" spans="19:31" x14ac:dyDescent="0.25">
      <c r="AD71" s="25"/>
      <c r="AE71" s="26"/>
    </row>
    <row r="72" spans="19:31" x14ac:dyDescent="0.25">
      <c r="AD72" s="25"/>
      <c r="AE72" s="26"/>
    </row>
    <row r="73" spans="19:31" x14ac:dyDescent="0.25">
      <c r="AD73" s="25"/>
      <c r="AE73" s="26"/>
    </row>
    <row r="74" spans="19:31" x14ac:dyDescent="0.25">
      <c r="AD74" s="25"/>
      <c r="AE74" s="26"/>
    </row>
    <row r="75" spans="19:31" x14ac:dyDescent="0.25">
      <c r="AD75" s="25"/>
      <c r="AE75" s="26"/>
    </row>
    <row r="76" spans="19:31" x14ac:dyDescent="0.25">
      <c r="AD76" s="25"/>
      <c r="AE76" s="26"/>
    </row>
    <row r="77" spans="19:31" x14ac:dyDescent="0.25">
      <c r="AD77" s="25"/>
      <c r="AE77" s="26"/>
    </row>
    <row r="78" spans="19:31" x14ac:dyDescent="0.25">
      <c r="AD78" s="25"/>
      <c r="AE78" s="26"/>
    </row>
    <row r="79" spans="19:31" x14ac:dyDescent="0.25">
      <c r="AD79" s="25"/>
      <c r="AE79" s="26"/>
    </row>
    <row r="80" spans="19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1070</v>
      </c>
    </row>
    <row r="2" spans="1:1" x14ac:dyDescent="0.25">
      <c r="A2" t="s">
        <v>1071</v>
      </c>
    </row>
    <row r="3" spans="1:1" x14ac:dyDescent="0.25">
      <c r="A3" t="s">
        <v>1072</v>
      </c>
    </row>
    <row r="4" spans="1:1" x14ac:dyDescent="0.25">
      <c r="A4" t="s">
        <v>1073</v>
      </c>
    </row>
    <row r="5" spans="1:1" x14ac:dyDescent="0.25">
      <c r="A5" t="s">
        <v>1074</v>
      </c>
    </row>
    <row r="6" spans="1:1" x14ac:dyDescent="0.25">
      <c r="A6" t="s">
        <v>1105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16" workbookViewId="0">
      <selection activeCell="G42" sqref="G42"/>
    </sheetView>
  </sheetViews>
  <sheetFormatPr defaultRowHeight="15" x14ac:dyDescent="0.2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 x14ac:dyDescent="0.25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1094</v>
      </c>
      <c r="X1" s="11" t="s">
        <v>35</v>
      </c>
      <c r="Y1" s="11" t="s">
        <v>37</v>
      </c>
      <c r="Z1" s="11" t="s">
        <v>484</v>
      </c>
      <c r="AH1" s="189" t="s">
        <v>1106</v>
      </c>
      <c r="AI1" s="189"/>
      <c r="AJ1" s="189"/>
      <c r="AK1" s="189"/>
    </row>
    <row r="2" spans="10:37" x14ac:dyDescent="0.25">
      <c r="R2" s="11" t="s">
        <v>1093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89"/>
      <c r="AI2" s="189"/>
      <c r="AJ2" s="189"/>
      <c r="AK2" s="189"/>
    </row>
    <row r="3" spans="10:37" x14ac:dyDescent="0.25">
      <c r="R3" s="11" t="s">
        <v>1095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90" t="s">
        <v>1107</v>
      </c>
      <c r="AI3" s="191" t="s">
        <v>1108</v>
      </c>
      <c r="AJ3" s="190" t="s">
        <v>1109</v>
      </c>
      <c r="AK3" s="192" t="s">
        <v>1110</v>
      </c>
    </row>
    <row r="4" spans="10:37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90"/>
      <c r="AI4" s="191"/>
      <c r="AJ4" s="190"/>
      <c r="AK4" s="192"/>
    </row>
    <row r="5" spans="10:37" ht="30.75" customHeight="1" x14ac:dyDescent="0.25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1111</v>
      </c>
      <c r="AI5" s="96" t="s">
        <v>1112</v>
      </c>
      <c r="AJ5" s="96" t="s">
        <v>1113</v>
      </c>
      <c r="AK5" s="96" t="s">
        <v>1114</v>
      </c>
    </row>
    <row r="6" spans="10:37" ht="27.75" customHeight="1" x14ac:dyDescent="0.25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1115</v>
      </c>
      <c r="AI6" s="97" t="s">
        <v>1116</v>
      </c>
      <c r="AJ6" s="97" t="s">
        <v>1117</v>
      </c>
      <c r="AK6" s="97" t="s">
        <v>1118</v>
      </c>
    </row>
    <row r="7" spans="10:37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 x14ac:dyDescent="0.25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 x14ac:dyDescent="0.25">
      <c r="J9">
        <v>232</v>
      </c>
      <c r="K9">
        <v>2.12</v>
      </c>
      <c r="L9">
        <f t="shared" ref="L9:L14" si="1">$J$9/K9</f>
        <v>109.43396226415094</v>
      </c>
      <c r="O9" t="s">
        <v>1090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 x14ac:dyDescent="0.25">
      <c r="K10">
        <v>2.02</v>
      </c>
      <c r="L10">
        <f t="shared" si="1"/>
        <v>114.85148514851485</v>
      </c>
      <c r="O10" t="s">
        <v>1091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1153</v>
      </c>
      <c r="AE10" s="105">
        <v>28</v>
      </c>
      <c r="AF10" s="105"/>
      <c r="AG10" s="105"/>
      <c r="AH10" s="105"/>
      <c r="AI10" s="105"/>
    </row>
    <row r="11" spans="10:37" x14ac:dyDescent="0.25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 x14ac:dyDescent="0.25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 x14ac:dyDescent="0.25">
      <c r="K13">
        <v>1.72</v>
      </c>
      <c r="L13">
        <f t="shared" si="1"/>
        <v>134.88372093023256</v>
      </c>
      <c r="O13" t="s">
        <v>1103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 x14ac:dyDescent="0.25">
      <c r="K14">
        <v>1.62</v>
      </c>
      <c r="L14">
        <f t="shared" si="1"/>
        <v>143.20987654320987</v>
      </c>
      <c r="O14" t="s">
        <v>1104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1149</v>
      </c>
      <c r="AC14" s="105" t="s">
        <v>1150</v>
      </c>
      <c r="AD14" s="105" t="s">
        <v>1151</v>
      </c>
      <c r="AE14" s="105" t="s">
        <v>183</v>
      </c>
      <c r="AF14" s="105" t="s">
        <v>957</v>
      </c>
      <c r="AG14" s="105" t="s">
        <v>1152</v>
      </c>
      <c r="AH14" s="105" t="s">
        <v>1161</v>
      </c>
      <c r="AI14" s="105" t="s">
        <v>1154</v>
      </c>
    </row>
    <row r="15" spans="10:37" x14ac:dyDescent="0.25">
      <c r="O15" t="s">
        <v>1092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1155</v>
      </c>
    </row>
    <row r="16" spans="10:37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1156</v>
      </c>
    </row>
    <row r="17" spans="5:37" x14ac:dyDescent="0.25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1157</v>
      </c>
    </row>
    <row r="18" spans="5:37" x14ac:dyDescent="0.25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1158</v>
      </c>
    </row>
    <row r="19" spans="5:37" x14ac:dyDescent="0.25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1159</v>
      </c>
    </row>
    <row r="20" spans="5:37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1160</v>
      </c>
    </row>
    <row r="21" spans="5:37" x14ac:dyDescent="0.25">
      <c r="R21" s="11"/>
      <c r="S21" s="11"/>
      <c r="T21" s="11"/>
      <c r="U21" s="11"/>
      <c r="V21" s="11"/>
      <c r="W21" s="11"/>
      <c r="X21" s="11"/>
      <c r="Y21" s="11"/>
      <c r="Z21" s="11"/>
    </row>
    <row r="22" spans="5:37" x14ac:dyDescent="0.25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 x14ac:dyDescent="0.25">
      <c r="AD23" t="s">
        <v>25</v>
      </c>
      <c r="AJ23" s="105" t="s">
        <v>3740</v>
      </c>
      <c r="AK23" s="105"/>
    </row>
    <row r="24" spans="5:37" x14ac:dyDescent="0.25">
      <c r="T24" t="s">
        <v>25</v>
      </c>
      <c r="AJ24" s="105" t="s">
        <v>3741</v>
      </c>
      <c r="AK24" s="105">
        <v>6145</v>
      </c>
    </row>
    <row r="25" spans="5:37" x14ac:dyDescent="0.25">
      <c r="AJ25" s="105" t="s">
        <v>3747</v>
      </c>
      <c r="AK25" s="105">
        <v>6110</v>
      </c>
    </row>
    <row r="26" spans="5:37" x14ac:dyDescent="0.25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1103</v>
      </c>
      <c r="W26" s="105" t="s">
        <v>280</v>
      </c>
      <c r="X26" s="105" t="s">
        <v>1094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3751</v>
      </c>
      <c r="AK26" s="105">
        <v>6150</v>
      </c>
    </row>
    <row r="27" spans="5:37" x14ac:dyDescent="0.25">
      <c r="R27" s="105" t="s">
        <v>1231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3754</v>
      </c>
      <c r="AK27" s="105">
        <v>6400</v>
      </c>
    </row>
    <row r="28" spans="5:37" x14ac:dyDescent="0.25">
      <c r="E28" t="s">
        <v>25</v>
      </c>
      <c r="R28" s="105" t="s">
        <v>1095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 x14ac:dyDescent="0.25">
      <c r="I29" s="105" t="s">
        <v>1286</v>
      </c>
      <c r="J29" s="105" t="s">
        <v>1287</v>
      </c>
      <c r="L29" s="105" t="s">
        <v>1203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 x14ac:dyDescent="0.25">
      <c r="I30" s="140">
        <v>-0.1</v>
      </c>
      <c r="J30" s="140">
        <v>-0.44</v>
      </c>
      <c r="L30" s="105" t="s">
        <v>4015</v>
      </c>
      <c r="M30" s="105" t="s">
        <v>3731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 x14ac:dyDescent="0.25">
      <c r="I31" s="105">
        <v>0</v>
      </c>
      <c r="J31" s="140">
        <v>-0.14000000000000001</v>
      </c>
      <c r="L31" s="105" t="s">
        <v>1174</v>
      </c>
      <c r="M31" s="105" t="s">
        <v>3732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 x14ac:dyDescent="0.25">
      <c r="I32" s="141">
        <v>0.113</v>
      </c>
      <c r="J32" s="140">
        <v>0.2</v>
      </c>
      <c r="L32" s="105" t="s">
        <v>3727</v>
      </c>
      <c r="M32" s="105" t="s">
        <v>3728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 x14ac:dyDescent="0.25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 x14ac:dyDescent="0.25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 x14ac:dyDescent="0.25">
      <c r="F35" s="98" t="s">
        <v>1131</v>
      </c>
      <c r="G35" s="98">
        <v>24</v>
      </c>
      <c r="I35" s="140">
        <v>0.5</v>
      </c>
      <c r="J35" s="140">
        <v>1.36</v>
      </c>
      <c r="L35" s="105" t="s">
        <v>3729</v>
      </c>
      <c r="M35" s="105" t="s">
        <v>3722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 x14ac:dyDescent="0.25">
      <c r="F36" s="98" t="s">
        <v>1130</v>
      </c>
      <c r="G36" s="98">
        <v>21.6</v>
      </c>
      <c r="L36" s="105" t="s">
        <v>3928</v>
      </c>
      <c r="M36" s="105" t="s">
        <v>3723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 x14ac:dyDescent="0.25">
      <c r="F37" s="98" t="s">
        <v>1132</v>
      </c>
      <c r="G37" s="98">
        <v>31.1</v>
      </c>
      <c r="L37" s="105" t="s">
        <v>3733</v>
      </c>
      <c r="M37" s="105" t="s">
        <v>3734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 x14ac:dyDescent="0.25">
      <c r="F38" s="98" t="s">
        <v>1133</v>
      </c>
      <c r="G38" s="98">
        <v>8.1329999999999991</v>
      </c>
      <c r="L38" s="59">
        <v>35679</v>
      </c>
      <c r="M38" s="69" t="s">
        <v>3766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 x14ac:dyDescent="0.25">
      <c r="F39" s="98" t="s">
        <v>1134</v>
      </c>
      <c r="G39" s="98">
        <v>1214</v>
      </c>
      <c r="L39" s="105" t="s">
        <v>3735</v>
      </c>
      <c r="M39" s="105" t="s">
        <v>3736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 x14ac:dyDescent="0.25">
      <c r="F40" s="98" t="s">
        <v>1135</v>
      </c>
      <c r="G40" s="98">
        <v>10500</v>
      </c>
      <c r="H40">
        <v>375</v>
      </c>
      <c r="L40" s="105" t="s">
        <v>3929</v>
      </c>
      <c r="M40" s="105" t="s">
        <v>3726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 x14ac:dyDescent="0.25">
      <c r="F41" s="98" t="s">
        <v>1137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 x14ac:dyDescent="0.25">
      <c r="F42" s="98" t="s">
        <v>1136</v>
      </c>
      <c r="G42" s="101">
        <f>G36*G38*G39*G40/(G35*G37)+G41</f>
        <v>3005135.55948553</v>
      </c>
      <c r="L42" s="105" t="s">
        <v>3737</v>
      </c>
      <c r="M42" s="105" t="s">
        <v>3738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 x14ac:dyDescent="0.25">
      <c r="F43" s="99"/>
      <c r="G43" s="100"/>
      <c r="L43" s="105" t="s">
        <v>3730</v>
      </c>
      <c r="M43" s="105" t="s">
        <v>3739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 x14ac:dyDescent="0.25">
      <c r="F44" s="99"/>
      <c r="G44" s="99"/>
      <c r="L44" s="59">
        <v>35715</v>
      </c>
      <c r="M44" s="105" t="s">
        <v>3767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 x14ac:dyDescent="0.25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 x14ac:dyDescent="0.25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 x14ac:dyDescent="0.25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 x14ac:dyDescent="0.25"/>
    <row r="51" spans="1:26" x14ac:dyDescent="0.25">
      <c r="R51" s="105" t="s">
        <v>180</v>
      </c>
      <c r="S51" s="105" t="s">
        <v>267</v>
      </c>
      <c r="T51" s="105" t="s">
        <v>452</v>
      </c>
      <c r="U51" s="105" t="s">
        <v>1172</v>
      </c>
      <c r="V51" s="105" t="s">
        <v>280</v>
      </c>
      <c r="W51" s="105" t="s">
        <v>1094</v>
      </c>
      <c r="X51" s="105" t="s">
        <v>35</v>
      </c>
      <c r="Y51" s="105" t="s">
        <v>37</v>
      </c>
      <c r="Z51" s="105" t="s">
        <v>1260</v>
      </c>
    </row>
    <row r="52" spans="1:26" x14ac:dyDescent="0.25">
      <c r="R52" s="105" t="s">
        <v>1254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 x14ac:dyDescent="0.25">
      <c r="R53" s="105" t="s">
        <v>1095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 x14ac:dyDescent="0.25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 x14ac:dyDescent="0.25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 x14ac:dyDescent="0.25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 x14ac:dyDescent="0.25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 x14ac:dyDescent="0.25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 x14ac:dyDescent="0.25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 x14ac:dyDescent="0.25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 x14ac:dyDescent="0.25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 x14ac:dyDescent="0.25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 x14ac:dyDescent="0.25">
      <c r="A63" s="136"/>
      <c r="B63" s="136"/>
      <c r="C63" s="136"/>
      <c r="D63" s="136"/>
      <c r="E63" s="138" t="s">
        <v>1264</v>
      </c>
      <c r="F63" s="138" t="s">
        <v>1136</v>
      </c>
      <c r="G63" s="116">
        <v>14100000</v>
      </c>
      <c r="H63" s="138" t="s">
        <v>1265</v>
      </c>
      <c r="I63" s="116">
        <f>G67*G63/G65</f>
        <v>7497073.1707317075</v>
      </c>
      <c r="J63" s="138" t="s">
        <v>1266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 x14ac:dyDescent="0.25">
      <c r="A64" s="136"/>
      <c r="B64" s="136"/>
      <c r="C64" s="136"/>
      <c r="D64" s="136"/>
      <c r="E64" s="138" t="s">
        <v>5</v>
      </c>
      <c r="F64" s="138" t="s">
        <v>1151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1267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 x14ac:dyDescent="0.25">
      <c r="A65" s="136"/>
      <c r="B65" s="136"/>
      <c r="C65" s="136"/>
      <c r="D65" s="136"/>
      <c r="E65" s="138"/>
      <c r="F65" s="138" t="s">
        <v>948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 x14ac:dyDescent="0.25">
      <c r="A66" s="136"/>
      <c r="B66" s="136"/>
      <c r="C66" s="136"/>
      <c r="D66" s="136"/>
      <c r="E66" s="138"/>
      <c r="F66" s="138" t="s">
        <v>1149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 x14ac:dyDescent="0.25">
      <c r="A67" s="136"/>
      <c r="B67" s="136"/>
      <c r="C67" s="136"/>
      <c r="D67" s="136"/>
      <c r="E67" s="138"/>
      <c r="F67" s="138" t="s">
        <v>957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 x14ac:dyDescent="0.25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 x14ac:dyDescent="0.25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 x14ac:dyDescent="0.25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 x14ac:dyDescent="0.25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 x14ac:dyDescent="0.25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 x14ac:dyDescent="0.25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 x14ac:dyDescent="0.25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 x14ac:dyDescent="0.25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 x14ac:dyDescent="0.25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 x14ac:dyDescent="0.25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 x14ac:dyDescent="0.25">
      <c r="H80" s="136"/>
      <c r="I80" s="136"/>
      <c r="J80" s="136"/>
    </row>
    <row r="81" spans="1:12" x14ac:dyDescent="0.25">
      <c r="H81" s="136"/>
      <c r="I81" s="136"/>
      <c r="J81" s="136"/>
    </row>
    <row r="82" spans="1:12" x14ac:dyDescent="0.25">
      <c r="H82" s="136"/>
      <c r="I82" s="136"/>
      <c r="J82" s="136"/>
    </row>
    <row r="83" spans="1:12" x14ac:dyDescent="0.25">
      <c r="H83" s="136"/>
      <c r="I83" s="136"/>
      <c r="J83" s="136"/>
      <c r="K83" s="102"/>
    </row>
    <row r="84" spans="1:12" x14ac:dyDescent="0.25">
      <c r="H84" s="136"/>
      <c r="I84" s="136"/>
      <c r="J84" s="136"/>
      <c r="K84" s="102"/>
    </row>
    <row r="85" spans="1:12" x14ac:dyDescent="0.25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 x14ac:dyDescent="0.25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 x14ac:dyDescent="0.25">
      <c r="A87" s="102"/>
      <c r="B87" s="102"/>
      <c r="C87" s="102"/>
      <c r="D87" s="102"/>
      <c r="E87" s="102"/>
      <c r="F87" s="102"/>
    </row>
    <row r="88" spans="1:12" x14ac:dyDescent="0.25">
      <c r="A88" s="102"/>
      <c r="B88" s="102"/>
      <c r="C88" s="102"/>
      <c r="D88" s="102"/>
      <c r="E88" s="102"/>
      <c r="F88" s="102"/>
    </row>
    <row r="89" spans="1:12" x14ac:dyDescent="0.25">
      <c r="A89" s="105" t="s">
        <v>3925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 x14ac:dyDescent="0.25">
      <c r="A90" s="105" t="s">
        <v>3901</v>
      </c>
      <c r="B90" s="105" t="s">
        <v>3924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 x14ac:dyDescent="0.25">
      <c r="A91" s="151" t="s">
        <v>3902</v>
      </c>
      <c r="B91" s="90">
        <f>116-'اوراق بدون ریسک'!$AD$19</f>
        <v>-24</v>
      </c>
      <c r="C91" s="152">
        <f>$B$89/(1+(C$90/36500))^$B91</f>
        <v>3035708.9470489561</v>
      </c>
      <c r="D91" s="152">
        <f>$B$89/(1+(D$90/36500))^$B91</f>
        <v>3037704.6741690729</v>
      </c>
      <c r="E91" s="152">
        <f t="shared" ref="E91:L106" si="5">$B$89/(1+(E$90/36500))^$B91</f>
        <v>3039701.6586122676</v>
      </c>
      <c r="F91" s="152">
        <f t="shared" si="5"/>
        <v>3041699.9011362046</v>
      </c>
      <c r="G91" s="152">
        <f t="shared" si="5"/>
        <v>3043699.402498953</v>
      </c>
      <c r="H91" s="152">
        <f t="shared" si="5"/>
        <v>3045700.1634590905</v>
      </c>
      <c r="I91" s="152">
        <f t="shared" si="5"/>
        <v>3047702.1847755727</v>
      </c>
      <c r="J91" s="152">
        <f t="shared" si="5"/>
        <v>3049705.4672077959</v>
      </c>
      <c r="K91" s="152">
        <f>$B$89/(1+(K$90/36500))^$B91</f>
        <v>3051710.0115156071</v>
      </c>
      <c r="L91" s="152">
        <f t="shared" si="5"/>
        <v>3053715.818459298</v>
      </c>
    </row>
    <row r="92" spans="1:12" x14ac:dyDescent="0.25">
      <c r="A92" s="153" t="s">
        <v>3903</v>
      </c>
      <c r="B92" s="92">
        <f>120-'اوراق بدون ریسک'!$AD$19</f>
        <v>-20</v>
      </c>
      <c r="C92" s="154">
        <f t="shared" ref="C92:L112" si="6">$B$89/(1+(C$90/36500))^$B92</f>
        <v>3029728.0747588817</v>
      </c>
      <c r="D92" s="154">
        <f t="shared" si="6"/>
        <v>3031387.8131755237</v>
      </c>
      <c r="E92" s="154">
        <f t="shared" si="5"/>
        <v>3033048.4153407593</v>
      </c>
      <c r="F92" s="154">
        <f t="shared" si="5"/>
        <v>3034709.8816804243</v>
      </c>
      <c r="G92" s="154">
        <f t="shared" si="5"/>
        <v>3036372.2126205298</v>
      </c>
      <c r="H92" s="154">
        <f t="shared" si="5"/>
        <v>3038035.408587344</v>
      </c>
      <c r="I92" s="154">
        <f t="shared" si="5"/>
        <v>3039699.4700072859</v>
      </c>
      <c r="J92" s="154">
        <f t="shared" si="5"/>
        <v>3041364.397306975</v>
      </c>
      <c r="K92" s="154">
        <f t="shared" si="5"/>
        <v>3043030.1909132446</v>
      </c>
      <c r="L92" s="154">
        <f t="shared" si="5"/>
        <v>3044696.8512531277</v>
      </c>
    </row>
    <row r="93" spans="1:12" x14ac:dyDescent="0.25">
      <c r="A93" s="155" t="s">
        <v>3904</v>
      </c>
      <c r="B93" s="156">
        <f>137-'اوراق بدون ریسک'!$AD$19</f>
        <v>-3</v>
      </c>
      <c r="C93" s="157">
        <f t="shared" si="6"/>
        <v>3004440.5453025647</v>
      </c>
      <c r="D93" s="157">
        <f t="shared" si="6"/>
        <v>3004687.3706614776</v>
      </c>
      <c r="E93" s="157">
        <f t="shared" si="5"/>
        <v>3004934.2095384006</v>
      </c>
      <c r="F93" s="157">
        <f t="shared" si="5"/>
        <v>3005181.0619337056</v>
      </c>
      <c r="G93" s="157">
        <f t="shared" si="5"/>
        <v>3005427.9278477593</v>
      </c>
      <c r="H93" s="157">
        <f t="shared" si="5"/>
        <v>3005674.8072809358</v>
      </c>
      <c r="I93" s="157">
        <f t="shared" si="5"/>
        <v>3005921.7002336038</v>
      </c>
      <c r="J93" s="157">
        <f t="shared" si="5"/>
        <v>3006168.6067061336</v>
      </c>
      <c r="K93" s="157">
        <f t="shared" si="5"/>
        <v>3006415.5266988953</v>
      </c>
      <c r="L93" s="157">
        <f t="shared" si="5"/>
        <v>3006662.4602122591</v>
      </c>
    </row>
    <row r="94" spans="1:12" x14ac:dyDescent="0.25">
      <c r="A94" s="158" t="s">
        <v>3905</v>
      </c>
      <c r="B94" s="159">
        <f>116-'اوراق بدون ریسک'!$AD$19</f>
        <v>-24</v>
      </c>
      <c r="C94" s="160">
        <f t="shared" si="6"/>
        <v>3035708.9470489561</v>
      </c>
      <c r="D94" s="160">
        <f t="shared" si="6"/>
        <v>3037704.6741690729</v>
      </c>
      <c r="E94" s="160">
        <f t="shared" si="5"/>
        <v>3039701.6586122676</v>
      </c>
      <c r="F94" s="160">
        <f t="shared" si="5"/>
        <v>3041699.9011362046</v>
      </c>
      <c r="G94" s="160">
        <f t="shared" si="5"/>
        <v>3043699.402498953</v>
      </c>
      <c r="H94" s="160">
        <f t="shared" si="5"/>
        <v>3045700.1634590905</v>
      </c>
      <c r="I94" s="160">
        <f t="shared" si="5"/>
        <v>3047702.1847755727</v>
      </c>
      <c r="J94" s="160">
        <f t="shared" si="5"/>
        <v>3049705.4672077959</v>
      </c>
      <c r="K94" s="160">
        <f t="shared" si="5"/>
        <v>3051710.0115156071</v>
      </c>
      <c r="L94" s="160">
        <f t="shared" si="5"/>
        <v>3053715.818459298</v>
      </c>
    </row>
    <row r="95" spans="1:12" x14ac:dyDescent="0.25">
      <c r="A95" s="161" t="s">
        <v>3906</v>
      </c>
      <c r="B95" s="162">
        <f>167-'اوراق بدون ریسک'!$AD$19</f>
        <v>27</v>
      </c>
      <c r="C95" s="163">
        <f t="shared" si="6"/>
        <v>2960329.2707382925</v>
      </c>
      <c r="D95" s="163">
        <f t="shared" si="6"/>
        <v>2958141.3563981187</v>
      </c>
      <c r="E95" s="163">
        <f t="shared" si="5"/>
        <v>2955955.1189418174</v>
      </c>
      <c r="F95" s="163">
        <f t="shared" si="5"/>
        <v>2953770.5570383095</v>
      </c>
      <c r="G95" s="163">
        <f t="shared" si="5"/>
        <v>2951587.6693576383</v>
      </c>
      <c r="H95" s="163">
        <f t="shared" si="5"/>
        <v>2949406.4545708648</v>
      </c>
      <c r="I95" s="163">
        <f t="shared" si="5"/>
        <v>2947226.9113502009</v>
      </c>
      <c r="J95" s="163">
        <f t="shared" si="5"/>
        <v>2945049.0383689469</v>
      </c>
      <c r="K95" s="163">
        <f t="shared" si="5"/>
        <v>2942872.8343014726</v>
      </c>
      <c r="L95" s="163">
        <f t="shared" si="5"/>
        <v>2940698.2978232363</v>
      </c>
    </row>
    <row r="96" spans="1:12" x14ac:dyDescent="0.25">
      <c r="A96" s="166" t="s">
        <v>3907</v>
      </c>
      <c r="B96" s="167">
        <f>181-'اوراق بدون ریسک'!$AD$19</f>
        <v>41</v>
      </c>
      <c r="C96" s="168">
        <f t="shared" si="6"/>
        <v>2939966.2288479325</v>
      </c>
      <c r="D96" s="168">
        <f t="shared" si="6"/>
        <v>2936667.3262305688</v>
      </c>
      <c r="E96" s="168">
        <f t="shared" si="5"/>
        <v>2933372.215454882</v>
      </c>
      <c r="F96" s="168">
        <f t="shared" si="5"/>
        <v>2930080.8920587832</v>
      </c>
      <c r="G96" s="168">
        <f t="shared" si="5"/>
        <v>2926793.3515855996</v>
      </c>
      <c r="H96" s="168">
        <f t="shared" si="5"/>
        <v>2923509.5895839129</v>
      </c>
      <c r="I96" s="168">
        <f t="shared" si="5"/>
        <v>2920229.6016077558</v>
      </c>
      <c r="J96" s="168">
        <f t="shared" si="5"/>
        <v>2916953.3832165105</v>
      </c>
      <c r="K96" s="168">
        <f t="shared" si="5"/>
        <v>2913680.9299748763</v>
      </c>
      <c r="L96" s="168">
        <f t="shared" si="5"/>
        <v>2910412.2374528884</v>
      </c>
    </row>
    <row r="97" spans="1:12" x14ac:dyDescent="0.25">
      <c r="A97" s="169" t="s">
        <v>3908</v>
      </c>
      <c r="B97" s="88">
        <f>197-'اوراق بدون ریسک'!$AD$19</f>
        <v>57</v>
      </c>
      <c r="C97" s="148">
        <f t="shared" si="6"/>
        <v>2916865.6390593918</v>
      </c>
      <c r="D97" s="148">
        <f t="shared" si="6"/>
        <v>2912316.3926723166</v>
      </c>
      <c r="E97" s="148">
        <f t="shared" si="5"/>
        <v>2907774.3657291452</v>
      </c>
      <c r="F97" s="148">
        <f t="shared" si="5"/>
        <v>2903239.5465757377</v>
      </c>
      <c r="G97" s="148">
        <f t="shared" si="5"/>
        <v>2898711.9235771471</v>
      </c>
      <c r="H97" s="148">
        <f t="shared" si="5"/>
        <v>2894191.4851173707</v>
      </c>
      <c r="I97" s="148">
        <f t="shared" si="5"/>
        <v>2889678.2195996</v>
      </c>
      <c r="J97" s="148">
        <f t="shared" si="5"/>
        <v>2885172.1154460553</v>
      </c>
      <c r="K97" s="148">
        <f t="shared" si="5"/>
        <v>2880673.1610979242</v>
      </c>
      <c r="L97" s="148">
        <f t="shared" si="5"/>
        <v>2876181.3450153568</v>
      </c>
    </row>
    <row r="98" spans="1:12" x14ac:dyDescent="0.25">
      <c r="A98" s="170" t="s">
        <v>3909</v>
      </c>
      <c r="B98" s="127">
        <f>214-'اوراق بدون ریسک'!$AD$19</f>
        <v>74</v>
      </c>
      <c r="C98" s="112">
        <f t="shared" si="6"/>
        <v>2892520.1123494725</v>
      </c>
      <c r="D98" s="112">
        <f t="shared" si="6"/>
        <v>2886664.7303916649</v>
      </c>
      <c r="E98" s="112">
        <f t="shared" si="5"/>
        <v>2880821.3614409678</v>
      </c>
      <c r="F98" s="112">
        <f t="shared" si="5"/>
        <v>2874989.9805233451</v>
      </c>
      <c r="G98" s="112">
        <f t="shared" si="5"/>
        <v>2869170.5627174452</v>
      </c>
      <c r="H98" s="112">
        <f t="shared" si="5"/>
        <v>2863363.0831541978</v>
      </c>
      <c r="I98" s="112">
        <f t="shared" si="5"/>
        <v>2857567.5170170758</v>
      </c>
      <c r="J98" s="112">
        <f t="shared" si="5"/>
        <v>2851783.8395418124</v>
      </c>
      <c r="K98" s="112">
        <f t="shared" si="5"/>
        <v>2846012.0260162395</v>
      </c>
      <c r="L98" s="112">
        <f t="shared" si="5"/>
        <v>2840252.0517802224</v>
      </c>
    </row>
    <row r="99" spans="1:12" x14ac:dyDescent="0.25">
      <c r="A99" s="171" t="s">
        <v>3910</v>
      </c>
      <c r="B99" s="172">
        <f>272-'اوراق بدون ریسک'!$AD$19</f>
        <v>132</v>
      </c>
      <c r="C99" s="173">
        <f t="shared" si="6"/>
        <v>2810977.9396372028</v>
      </c>
      <c r="D99" s="173">
        <f t="shared" si="6"/>
        <v>2800835.7022199044</v>
      </c>
      <c r="E99" s="173">
        <f t="shared" si="5"/>
        <v>2790730.3350407891</v>
      </c>
      <c r="F99" s="173">
        <f t="shared" si="5"/>
        <v>2780661.7030607956</v>
      </c>
      <c r="G99" s="173">
        <f t="shared" si="5"/>
        <v>2770629.6717392704</v>
      </c>
      <c r="H99" s="173">
        <f t="shared" si="5"/>
        <v>2760634.107031615</v>
      </c>
      <c r="I99" s="173">
        <f t="shared" si="5"/>
        <v>2750674.8753880882</v>
      </c>
      <c r="J99" s="173">
        <f t="shared" si="5"/>
        <v>2740751.8437516671</v>
      </c>
      <c r="K99" s="173">
        <f t="shared" si="5"/>
        <v>2730864.8795561343</v>
      </c>
      <c r="L99" s="173">
        <f t="shared" si="5"/>
        <v>2721013.850724333</v>
      </c>
    </row>
    <row r="100" spans="1:12" x14ac:dyDescent="0.25">
      <c r="A100" s="155" t="s">
        <v>3911</v>
      </c>
      <c r="B100" s="156">
        <f>302-'اوراق بدون ریسک'!$AD$19</f>
        <v>162</v>
      </c>
      <c r="C100" s="157">
        <f t="shared" si="6"/>
        <v>2769707.0881026913</v>
      </c>
      <c r="D100" s="157">
        <f t="shared" si="6"/>
        <v>2757447.5814397554</v>
      </c>
      <c r="E100" s="157">
        <f t="shared" si="5"/>
        <v>2745242.6722903978</v>
      </c>
      <c r="F100" s="157">
        <f t="shared" si="5"/>
        <v>2733092.1160204518</v>
      </c>
      <c r="G100" s="157">
        <f t="shared" si="5"/>
        <v>2720995.6690986999</v>
      </c>
      <c r="H100" s="157">
        <f t="shared" si="5"/>
        <v>2708953.0890912777</v>
      </c>
      <c r="I100" s="157">
        <f t="shared" si="5"/>
        <v>2696964.13465747</v>
      </c>
      <c r="J100" s="157">
        <f t="shared" si="5"/>
        <v>2685028.5655443957</v>
      </c>
      <c r="K100" s="157">
        <f t="shared" si="5"/>
        <v>2673146.1425819765</v>
      </c>
      <c r="L100" s="157">
        <f t="shared" si="5"/>
        <v>2661316.6276781219</v>
      </c>
    </row>
    <row r="101" spans="1:12" x14ac:dyDescent="0.25">
      <c r="A101" s="158" t="s">
        <v>3912</v>
      </c>
      <c r="B101" s="159">
        <f>319-'اوراق بدون ریسک'!$AD$19</f>
        <v>179</v>
      </c>
      <c r="C101" s="160">
        <f t="shared" si="6"/>
        <v>2746589.8155793673</v>
      </c>
      <c r="D101" s="160">
        <f t="shared" si="6"/>
        <v>2733160.0025579873</v>
      </c>
      <c r="E101" s="160">
        <f t="shared" si="5"/>
        <v>2719796.2214273582</v>
      </c>
      <c r="F101" s="160">
        <f t="shared" si="5"/>
        <v>2706498.1457261788</v>
      </c>
      <c r="G101" s="160">
        <f t="shared" si="5"/>
        <v>2693265.4506162303</v>
      </c>
      <c r="H101" s="160">
        <f t="shared" si="5"/>
        <v>2680097.8128736084</v>
      </c>
      <c r="I101" s="160">
        <f t="shared" si="5"/>
        <v>2666994.910881503</v>
      </c>
      <c r="J101" s="160">
        <f t="shared" si="5"/>
        <v>2653956.4246217706</v>
      </c>
      <c r="K101" s="160">
        <f t="shared" si="5"/>
        <v>2640982.0356668402</v>
      </c>
      <c r="L101" s="160">
        <f t="shared" si="5"/>
        <v>2628071.4271718659</v>
      </c>
    </row>
    <row r="102" spans="1:12" x14ac:dyDescent="0.25">
      <c r="A102" s="155" t="s">
        <v>3913</v>
      </c>
      <c r="B102" s="156">
        <f>334-'اوراق بدون ریسک'!$AD$19</f>
        <v>194</v>
      </c>
      <c r="C102" s="157">
        <f t="shared" si="6"/>
        <v>2726352.5080326502</v>
      </c>
      <c r="D102" s="157">
        <f t="shared" si="6"/>
        <v>2711907.5012457608</v>
      </c>
      <c r="E102" s="157">
        <f t="shared" si="5"/>
        <v>2697539.4206992905</v>
      </c>
      <c r="F102" s="157">
        <f t="shared" si="5"/>
        <v>2683247.8546363609</v>
      </c>
      <c r="G102" s="157">
        <f t="shared" si="5"/>
        <v>2669032.3935154532</v>
      </c>
      <c r="H102" s="157">
        <f t="shared" si="5"/>
        <v>2654892.6299977298</v>
      </c>
      <c r="I102" s="157">
        <f t="shared" si="5"/>
        <v>2640828.1589360368</v>
      </c>
      <c r="J102" s="157">
        <f t="shared" si="5"/>
        <v>2626838.5773626287</v>
      </c>
      <c r="K102" s="157">
        <f t="shared" si="5"/>
        <v>2612923.4844772713</v>
      </c>
      <c r="L102" s="157">
        <f t="shared" si="5"/>
        <v>2599082.4816356376</v>
      </c>
    </row>
    <row r="103" spans="1:12" x14ac:dyDescent="0.25">
      <c r="A103" s="158" t="s">
        <v>3914</v>
      </c>
      <c r="B103" s="159">
        <f>349-'اوراق بدون ریسک'!$AD$19</f>
        <v>209</v>
      </c>
      <c r="C103" s="160">
        <f t="shared" si="6"/>
        <v>2706264.3121641371</v>
      </c>
      <c r="D103" s="160">
        <f t="shared" si="6"/>
        <v>2690820.255100301</v>
      </c>
      <c r="E103" s="160">
        <f t="shared" si="5"/>
        <v>2675464.7531673596</v>
      </c>
      <c r="F103" s="160">
        <f t="shared" si="5"/>
        <v>2660197.2961924393</v>
      </c>
      <c r="G103" s="160">
        <f t="shared" si="5"/>
        <v>2645017.3769558757</v>
      </c>
      <c r="H103" s="160">
        <f t="shared" si="5"/>
        <v>2629924.4911732869</v>
      </c>
      <c r="I103" s="160">
        <f t="shared" si="5"/>
        <v>2614918.1374794752</v>
      </c>
      <c r="J103" s="160">
        <f t="shared" si="5"/>
        <v>2599997.8174110055</v>
      </c>
      <c r="K103" s="160">
        <f t="shared" si="5"/>
        <v>2585163.035389204</v>
      </c>
      <c r="L103" s="160">
        <f t="shared" si="5"/>
        <v>2570413.2987035047</v>
      </c>
    </row>
    <row r="104" spans="1:12" x14ac:dyDescent="0.25">
      <c r="A104" s="171" t="s">
        <v>3915</v>
      </c>
      <c r="B104" s="172">
        <f>361-'اوراق بدون ریسک'!$AD$19</f>
        <v>221</v>
      </c>
      <c r="C104" s="173">
        <f t="shared" si="6"/>
        <v>2690300.3772932705</v>
      </c>
      <c r="D104" s="173">
        <f t="shared" si="6"/>
        <v>2674068.5780537892</v>
      </c>
      <c r="E104" s="173">
        <f t="shared" si="5"/>
        <v>2657935.1530544707</v>
      </c>
      <c r="F104" s="173">
        <f t="shared" si="5"/>
        <v>2641899.5034203641</v>
      </c>
      <c r="G104" s="173">
        <f t="shared" si="5"/>
        <v>2625961.033938772</v>
      </c>
      <c r="H104" s="173">
        <f t="shared" si="5"/>
        <v>2610119.1530359737</v>
      </c>
      <c r="I104" s="173">
        <f t="shared" si="5"/>
        <v>2594373.2727558981</v>
      </c>
      <c r="J104" s="173">
        <f t="shared" si="5"/>
        <v>2578722.80873742</v>
      </c>
      <c r="K104" s="173">
        <f t="shared" si="5"/>
        <v>2563167.1801921688</v>
      </c>
      <c r="L104" s="173">
        <f t="shared" si="5"/>
        <v>2547705.8098827037</v>
      </c>
    </row>
    <row r="105" spans="1:12" x14ac:dyDescent="0.25">
      <c r="A105" s="164" t="s">
        <v>3916</v>
      </c>
      <c r="B105" s="94">
        <f>372-'اوراق بدون ریسک'!$AD$19</f>
        <v>232</v>
      </c>
      <c r="C105" s="165">
        <f t="shared" si="6"/>
        <v>2675749.5090845628</v>
      </c>
      <c r="D105" s="165">
        <f t="shared" si="6"/>
        <v>2658804.5035596839</v>
      </c>
      <c r="E105" s="165">
        <f t="shared" si="5"/>
        <v>2641967.2670837715</v>
      </c>
      <c r="F105" s="165">
        <f t="shared" si="5"/>
        <v>2625237.1113303634</v>
      </c>
      <c r="G105" s="165">
        <f t="shared" si="5"/>
        <v>2608613.35238828</v>
      </c>
      <c r="H105" s="165">
        <f t="shared" si="5"/>
        <v>2592095.3107323502</v>
      </c>
      <c r="I105" s="165">
        <f t="shared" si="5"/>
        <v>2575682.3111962397</v>
      </c>
      <c r="J105" s="165">
        <f t="shared" si="5"/>
        <v>2559373.6829438698</v>
      </c>
      <c r="K105" s="165">
        <f t="shared" si="5"/>
        <v>2543168.7594413999</v>
      </c>
      <c r="L105" s="165">
        <f t="shared" si="5"/>
        <v>2527066.878429648</v>
      </c>
    </row>
    <row r="106" spans="1:12" x14ac:dyDescent="0.25">
      <c r="A106" s="158" t="s">
        <v>3917</v>
      </c>
      <c r="B106" s="159">
        <f>391-'اوراق بدون ریسک'!$AD$19</f>
        <v>251</v>
      </c>
      <c r="C106" s="160">
        <f t="shared" si="6"/>
        <v>2650801.3168812762</v>
      </c>
      <c r="D106" s="160">
        <f t="shared" si="6"/>
        <v>2632644.2237630161</v>
      </c>
      <c r="E106" s="160">
        <f t="shared" si="5"/>
        <v>2614611.9926844155</v>
      </c>
      <c r="F106" s="160">
        <f t="shared" si="5"/>
        <v>2596703.761614929</v>
      </c>
      <c r="G106" s="160">
        <f t="shared" si="5"/>
        <v>2578918.6744989655</v>
      </c>
      <c r="H106" s="160">
        <f t="shared" si="5"/>
        <v>2561255.8812134308</v>
      </c>
      <c r="I106" s="160">
        <f t="shared" si="5"/>
        <v>2543714.5375275919</v>
      </c>
      <c r="J106" s="160">
        <f t="shared" si="5"/>
        <v>2526293.8050615476</v>
      </c>
      <c r="K106" s="160">
        <f t="shared" si="5"/>
        <v>2508992.8512453809</v>
      </c>
      <c r="L106" s="160">
        <f t="shared" si="5"/>
        <v>2491810.8492788803</v>
      </c>
    </row>
    <row r="107" spans="1:12" x14ac:dyDescent="0.25">
      <c r="A107" s="164" t="s">
        <v>3918</v>
      </c>
      <c r="B107" s="94">
        <f>407-'اوراق بدون ریسک'!$AD$19</f>
        <v>267</v>
      </c>
      <c r="C107" s="165">
        <f t="shared" si="6"/>
        <v>2629972.821223286</v>
      </c>
      <c r="D107" s="165">
        <f t="shared" si="6"/>
        <v>2610814.2588899932</v>
      </c>
      <c r="E107" s="165">
        <f t="shared" si="6"/>
        <v>2591795.7798195011</v>
      </c>
      <c r="F107" s="165">
        <f t="shared" si="6"/>
        <v>2572916.3559594979</v>
      </c>
      <c r="G107" s="165">
        <f t="shared" si="6"/>
        <v>2554174.9668305162</v>
      </c>
      <c r="H107" s="165">
        <f t="shared" si="6"/>
        <v>2535570.5994690163</v>
      </c>
      <c r="I107" s="165">
        <f t="shared" si="6"/>
        <v>2517102.2483730265</v>
      </c>
      <c r="J107" s="165">
        <f t="shared" si="6"/>
        <v>2498768.9154464211</v>
      </c>
      <c r="K107" s="165">
        <f t="shared" si="6"/>
        <v>2480569.6099440255</v>
      </c>
      <c r="L107" s="165">
        <f t="shared" si="6"/>
        <v>2462503.3484174255</v>
      </c>
    </row>
    <row r="108" spans="1:12" x14ac:dyDescent="0.25">
      <c r="A108" s="155" t="s">
        <v>3919</v>
      </c>
      <c r="B108" s="156">
        <f>573-'اوراق بدون ریسک'!$AD$19</f>
        <v>433</v>
      </c>
      <c r="C108" s="157">
        <f t="shared" si="6"/>
        <v>2423301.0406725435</v>
      </c>
      <c r="D108" s="157">
        <f t="shared" si="6"/>
        <v>2394737.6234920346</v>
      </c>
      <c r="E108" s="157">
        <f t="shared" si="6"/>
        <v>2366511.6512797493</v>
      </c>
      <c r="F108" s="157">
        <f t="shared" si="6"/>
        <v>2338619.1284224312</v>
      </c>
      <c r="G108" s="157">
        <f t="shared" si="6"/>
        <v>2311056.1067258804</v>
      </c>
      <c r="H108" s="157">
        <f t="shared" si="6"/>
        <v>2283818.6848495547</v>
      </c>
      <c r="I108" s="157">
        <f t="shared" si="6"/>
        <v>2256903.0077510537</v>
      </c>
      <c r="J108" s="157">
        <f t="shared" si="6"/>
        <v>2230305.266134622</v>
      </c>
      <c r="K108" s="157">
        <f t="shared" si="6"/>
        <v>2204021.6959068472</v>
      </c>
      <c r="L108" s="157">
        <f t="shared" si="6"/>
        <v>2178048.5776392659</v>
      </c>
    </row>
    <row r="109" spans="1:12" x14ac:dyDescent="0.25">
      <c r="A109" s="164" t="s">
        <v>3920</v>
      </c>
      <c r="B109" s="94">
        <f>579-'اوراق بدون ریسک'!$AD$19</f>
        <v>439</v>
      </c>
      <c r="C109" s="165">
        <f t="shared" si="6"/>
        <v>2416143.0851679109</v>
      </c>
      <c r="D109" s="165">
        <f t="shared" si="6"/>
        <v>2387271.777054267</v>
      </c>
      <c r="E109" s="165">
        <f t="shared" si="6"/>
        <v>2358746.2383726654</v>
      </c>
      <c r="F109" s="165">
        <f t="shared" si="6"/>
        <v>2330562.3188104657</v>
      </c>
      <c r="G109" s="165">
        <f t="shared" si="6"/>
        <v>2302715.9179837317</v>
      </c>
      <c r="H109" s="165">
        <f t="shared" si="6"/>
        <v>2275202.9848338692</v>
      </c>
      <c r="I109" s="165">
        <f t="shared" si="6"/>
        <v>2248019.5170347109</v>
      </c>
      <c r="J109" s="165">
        <f t="shared" si="6"/>
        <v>2221161.5604041605</v>
      </c>
      <c r="K109" s="165">
        <f t="shared" si="6"/>
        <v>2194625.2083235518</v>
      </c>
      <c r="L109" s="165">
        <f t="shared" si="6"/>
        <v>2168406.6011644597</v>
      </c>
    </row>
    <row r="110" spans="1:12" x14ac:dyDescent="0.25">
      <c r="A110" s="158" t="s">
        <v>3921</v>
      </c>
      <c r="B110" s="159">
        <f>753-'اوراق بدون ریسک'!$AD$19</f>
        <v>613</v>
      </c>
      <c r="C110" s="160">
        <f t="shared" si="6"/>
        <v>2217511.0856872811</v>
      </c>
      <c r="D110" s="160">
        <f t="shared" si="6"/>
        <v>2180598.5902675851</v>
      </c>
      <c r="E110" s="160">
        <f t="shared" si="6"/>
        <v>2144301.5226330645</v>
      </c>
      <c r="F110" s="160">
        <f t="shared" si="6"/>
        <v>2108609.605561919</v>
      </c>
      <c r="G110" s="160">
        <f t="shared" si="6"/>
        <v>2073512.7337297811</v>
      </c>
      <c r="H110" s="160">
        <f t="shared" si="6"/>
        <v>2039000.9708282345</v>
      </c>
      <c r="I110" s="160">
        <f t="shared" si="6"/>
        <v>2005064.5467356662</v>
      </c>
      <c r="J110" s="160">
        <f t="shared" si="6"/>
        <v>1971693.8547322813</v>
      </c>
      <c r="K110" s="160">
        <f t="shared" si="6"/>
        <v>1938879.4487626441</v>
      </c>
      <c r="L110" s="160">
        <f t="shared" si="6"/>
        <v>1906612.0407446716</v>
      </c>
    </row>
    <row r="111" spans="1:12" x14ac:dyDescent="0.25">
      <c r="A111" s="171" t="s">
        <v>3922</v>
      </c>
      <c r="B111" s="172">
        <f>757-'اوراق بدون ریسک'!$AD$19</f>
        <v>617</v>
      </c>
      <c r="C111" s="173">
        <f t="shared" si="6"/>
        <v>2213142.2048635073</v>
      </c>
      <c r="D111" s="173">
        <f t="shared" si="6"/>
        <v>2176064.0684312191</v>
      </c>
      <c r="E111" s="173">
        <f t="shared" si="6"/>
        <v>2139608.1147661693</v>
      </c>
      <c r="F111" s="173">
        <f t="shared" si="6"/>
        <v>2103763.8868366703</v>
      </c>
      <c r="G111" s="173">
        <f t="shared" si="6"/>
        <v>2068521.1036421009</v>
      </c>
      <c r="H111" s="173">
        <f t="shared" si="6"/>
        <v>2033869.6572432157</v>
      </c>
      <c r="I111" s="173">
        <f t="shared" si="6"/>
        <v>1999799.6098465938</v>
      </c>
      <c r="J111" s="173">
        <f t="shared" si="6"/>
        <v>1966301.1909350143</v>
      </c>
      <c r="K111" s="173">
        <f t="shared" si="6"/>
        <v>1933364.7944470758</v>
      </c>
      <c r="L111" s="173">
        <f t="shared" si="6"/>
        <v>1900980.9760049798</v>
      </c>
    </row>
    <row r="112" spans="1:12" x14ac:dyDescent="0.25">
      <c r="A112" s="155" t="s">
        <v>3923</v>
      </c>
      <c r="B112" s="156">
        <f>774-'اوراق بدون ریسک'!$AD$19</f>
        <v>634</v>
      </c>
      <c r="C112" s="157">
        <f t="shared" si="6"/>
        <v>2194670.2835175763</v>
      </c>
      <c r="D112" s="157">
        <f t="shared" si="6"/>
        <v>2156897.3114384334</v>
      </c>
      <c r="E112" s="157">
        <f t="shared" si="6"/>
        <v>2119775.4663420026</v>
      </c>
      <c r="F112" s="157">
        <f t="shared" si="6"/>
        <v>2083293.5067917551</v>
      </c>
      <c r="G112" s="157">
        <f t="shared" si="6"/>
        <v>2047440.3857302659</v>
      </c>
      <c r="H112" s="157">
        <f t="shared" si="6"/>
        <v>2012205.2471111913</v>
      </c>
      <c r="I112" s="157">
        <f t="shared" si="6"/>
        <v>1977577.4225937414</v>
      </c>
      <c r="J112" s="157">
        <f t="shared" si="6"/>
        <v>1943546.4282911122</v>
      </c>
      <c r="K112" s="157">
        <f t="shared" si="6"/>
        <v>1910101.9615761084</v>
      </c>
      <c r="L112" s="157">
        <f t="shared" si="6"/>
        <v>1877233.89794272</v>
      </c>
    </row>
    <row r="113" spans="1:12" x14ac:dyDescent="0.25">
      <c r="A113" s="102"/>
      <c r="B113" s="102"/>
      <c r="C113" s="102"/>
      <c r="D113" s="102"/>
      <c r="E113" s="102"/>
      <c r="F113" s="102"/>
    </row>
    <row r="114" spans="1:12" x14ac:dyDescent="0.25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 x14ac:dyDescent="0.25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 x14ac:dyDescent="0.25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 x14ac:dyDescent="0.25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 x14ac:dyDescent="0.25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 x14ac:dyDescent="0.25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 x14ac:dyDescent="0.25">
      <c r="A120" s="102"/>
      <c r="B120" s="102"/>
      <c r="C120" s="102"/>
      <c r="D120" s="102"/>
      <c r="E120" s="102"/>
      <c r="F120" s="102"/>
    </row>
    <row r="121" spans="1:12" x14ac:dyDescent="0.25">
      <c r="A121" s="102"/>
      <c r="B121" s="102"/>
      <c r="C121" s="102"/>
      <c r="D121" s="102"/>
      <c r="E121" s="102"/>
      <c r="F121" s="102"/>
    </row>
    <row r="122" spans="1:12" x14ac:dyDescent="0.25">
      <c r="A122" s="102"/>
      <c r="B122" s="102"/>
      <c r="C122" s="102"/>
      <c r="D122" s="102"/>
      <c r="E122" s="102"/>
      <c r="F122" s="102"/>
    </row>
    <row r="123" spans="1:12" x14ac:dyDescent="0.25">
      <c r="A123" s="102"/>
      <c r="B123" s="102"/>
      <c r="C123" s="102"/>
      <c r="D123" s="102"/>
      <c r="E123" s="102"/>
      <c r="F123" s="102"/>
    </row>
    <row r="124" spans="1:12" x14ac:dyDescent="0.25">
      <c r="A124" s="102"/>
      <c r="B124" s="102"/>
      <c r="C124" s="102"/>
      <c r="D124" s="102"/>
      <c r="E124" s="102"/>
      <c r="F124" s="102"/>
    </row>
    <row r="125" spans="1:12" x14ac:dyDescent="0.25">
      <c r="A125" s="102"/>
      <c r="B125" s="102"/>
      <c r="C125" s="102"/>
      <c r="D125" s="102"/>
      <c r="E125" s="102"/>
      <c r="F125" s="102"/>
    </row>
    <row r="126" spans="1:12" x14ac:dyDescent="0.25">
      <c r="A126" s="102"/>
      <c r="B126" s="102"/>
      <c r="C126" s="102"/>
      <c r="D126" s="102"/>
      <c r="E126" s="102"/>
      <c r="F126" s="102"/>
    </row>
    <row r="127" spans="1:12" x14ac:dyDescent="0.25">
      <c r="A127" s="102"/>
      <c r="B127" s="102"/>
      <c r="C127" s="102"/>
      <c r="D127" s="102"/>
      <c r="E127" s="102"/>
      <c r="F127" s="102"/>
    </row>
    <row r="128" spans="1:12" x14ac:dyDescent="0.25">
      <c r="A128" s="102"/>
      <c r="B128" s="102"/>
      <c r="C128" s="102"/>
      <c r="D128" s="102"/>
      <c r="E128" s="102"/>
      <c r="F128" s="102"/>
    </row>
    <row r="129" spans="1:10" x14ac:dyDescent="0.25">
      <c r="A129" s="102"/>
      <c r="B129" s="102"/>
      <c r="C129" s="102"/>
      <c r="D129" s="102"/>
      <c r="E129" s="102"/>
      <c r="F129" s="102"/>
    </row>
    <row r="130" spans="1:10" x14ac:dyDescent="0.25">
      <c r="A130" s="102"/>
      <c r="B130" s="102"/>
      <c r="C130" s="102"/>
      <c r="D130" s="102"/>
      <c r="E130" s="102"/>
      <c r="F130" s="102"/>
    </row>
    <row r="131" spans="1:10" x14ac:dyDescent="0.25">
      <c r="A131" s="102"/>
      <c r="B131" s="102"/>
      <c r="C131" s="102"/>
      <c r="D131" s="102"/>
      <c r="E131" s="102"/>
      <c r="F131" s="102"/>
    </row>
    <row r="132" spans="1:10" x14ac:dyDescent="0.25">
      <c r="A132" s="102"/>
      <c r="B132" s="102"/>
      <c r="C132" s="102"/>
      <c r="D132" s="102"/>
      <c r="E132" s="102"/>
      <c r="F132" s="102"/>
    </row>
    <row r="133" spans="1:10" x14ac:dyDescent="0.25">
      <c r="A133" s="102"/>
      <c r="B133" s="102"/>
      <c r="C133" s="102"/>
      <c r="D133" s="102"/>
      <c r="E133" s="102"/>
      <c r="F133" s="102"/>
    </row>
    <row r="134" spans="1:10" x14ac:dyDescent="0.25">
      <c r="A134" s="102"/>
      <c r="B134" s="102"/>
      <c r="C134" s="102"/>
      <c r="D134" s="102"/>
      <c r="E134" s="102"/>
      <c r="F134" s="102"/>
    </row>
    <row r="135" spans="1:10" x14ac:dyDescent="0.25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 x14ac:dyDescent="0.25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 x14ac:dyDescent="0.25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 x14ac:dyDescent="0.25">
      <c r="A138" s="102"/>
      <c r="B138" s="102"/>
      <c r="C138" s="102"/>
      <c r="D138" s="102"/>
      <c r="E138" s="102"/>
      <c r="F138" s="102"/>
      <c r="H138" s="149">
        <v>2308500</v>
      </c>
    </row>
    <row r="139" spans="1:10" x14ac:dyDescent="0.25">
      <c r="A139" s="102"/>
      <c r="B139" s="102"/>
      <c r="C139" s="102"/>
      <c r="D139" s="102"/>
      <c r="E139" s="102"/>
      <c r="F139" s="102"/>
    </row>
    <row r="140" spans="1:10" x14ac:dyDescent="0.25">
      <c r="A140" s="102"/>
      <c r="B140" s="102"/>
      <c r="C140" s="102"/>
      <c r="D140" s="102"/>
      <c r="E140" s="102"/>
      <c r="F140" s="102"/>
    </row>
    <row r="141" spans="1:10" x14ac:dyDescent="0.25">
      <c r="A141" s="102"/>
      <c r="B141" s="102"/>
      <c r="C141" s="102"/>
      <c r="D141" s="102"/>
      <c r="E141" s="102"/>
      <c r="F141" s="102"/>
    </row>
    <row r="142" spans="1:10" x14ac:dyDescent="0.25">
      <c r="A142" s="102"/>
      <c r="B142" s="102"/>
      <c r="C142" s="102"/>
      <c r="D142" s="102"/>
      <c r="E142" s="102"/>
      <c r="F142" s="102"/>
    </row>
    <row r="143" spans="1:10" x14ac:dyDescent="0.25">
      <c r="A143" s="102"/>
      <c r="B143" s="102"/>
      <c r="C143" s="102"/>
      <c r="D143" s="102"/>
      <c r="E143" s="102"/>
      <c r="F143" s="102"/>
    </row>
    <row r="144" spans="1:10" x14ac:dyDescent="0.25">
      <c r="A144" s="102"/>
      <c r="B144" s="102"/>
      <c r="C144" s="102"/>
      <c r="D144" s="102"/>
      <c r="E144" s="102"/>
      <c r="F144" s="102"/>
      <c r="G144" t="s">
        <v>25</v>
      </c>
    </row>
    <row r="145" spans="1:6" x14ac:dyDescent="0.25">
      <c r="A145" s="102"/>
      <c r="B145" s="102"/>
      <c r="C145" s="102"/>
      <c r="D145" s="102"/>
      <c r="E145" s="102"/>
      <c r="F145" s="102"/>
    </row>
    <row r="146" spans="1:6" x14ac:dyDescent="0.25">
      <c r="A146" s="102"/>
      <c r="B146" s="102"/>
      <c r="C146" s="102"/>
      <c r="D146" s="102"/>
      <c r="E146" s="102"/>
      <c r="F146" s="102"/>
    </row>
    <row r="147" spans="1:6" x14ac:dyDescent="0.25">
      <c r="A147" s="102"/>
      <c r="B147" s="102"/>
      <c r="C147" s="102"/>
      <c r="D147" s="102"/>
      <c r="E147" s="102"/>
      <c r="F147" s="102"/>
    </row>
    <row r="148" spans="1:6" x14ac:dyDescent="0.25">
      <c r="A148" s="102"/>
      <c r="B148" s="102"/>
      <c r="C148" s="102"/>
      <c r="D148" s="102"/>
      <c r="E148" s="102"/>
      <c r="F148" s="102"/>
    </row>
    <row r="149" spans="1:6" x14ac:dyDescent="0.25">
      <c r="A149" s="102"/>
      <c r="B149" s="102"/>
      <c r="C149" s="102"/>
      <c r="D149" s="102"/>
      <c r="E149" s="102"/>
      <c r="F149" s="102"/>
    </row>
    <row r="150" spans="1:6" x14ac:dyDescent="0.25">
      <c r="A150" s="102"/>
      <c r="B150" s="102"/>
      <c r="C150" s="102"/>
      <c r="D150" s="102"/>
      <c r="E150" s="102"/>
      <c r="F150" s="102"/>
    </row>
    <row r="151" spans="1:6" x14ac:dyDescent="0.25">
      <c r="A151" s="102"/>
      <c r="B151" s="102"/>
      <c r="C151" s="102"/>
      <c r="D151" s="102"/>
      <c r="E151" s="102"/>
      <c r="F151" s="102"/>
    </row>
    <row r="152" spans="1:6" x14ac:dyDescent="0.25">
      <c r="A152" s="102"/>
      <c r="B152" s="102"/>
      <c r="C152" s="102"/>
      <c r="D152" s="102"/>
      <c r="E152" s="102"/>
      <c r="F152" s="102"/>
    </row>
    <row r="153" spans="1:6" x14ac:dyDescent="0.25">
      <c r="A153" s="102"/>
      <c r="B153" s="102"/>
      <c r="C153" s="102"/>
      <c r="D153" s="102"/>
      <c r="E153" s="102"/>
      <c r="F153" s="102"/>
    </row>
    <row r="154" spans="1:6" x14ac:dyDescent="0.25">
      <c r="A154" s="102"/>
      <c r="B154" s="102"/>
      <c r="C154" s="102"/>
      <c r="D154" s="102"/>
      <c r="E154" s="102"/>
      <c r="F154" s="102"/>
    </row>
    <row r="155" spans="1:6" x14ac:dyDescent="0.25">
      <c r="A155" s="102"/>
      <c r="B155" s="102"/>
      <c r="C155" s="102"/>
      <c r="D155" s="102"/>
      <c r="E155" s="102"/>
      <c r="F155" s="102"/>
    </row>
    <row r="156" spans="1:6" x14ac:dyDescent="0.25">
      <c r="A156" s="102"/>
      <c r="B156" s="102"/>
      <c r="C156" s="102"/>
      <c r="D156" s="102"/>
      <c r="E156" s="102"/>
      <c r="F156" s="102"/>
    </row>
    <row r="157" spans="1:6" x14ac:dyDescent="0.25">
      <c r="A157" s="102"/>
      <c r="B157" s="102"/>
      <c r="C157" s="102"/>
      <c r="D157" s="102"/>
      <c r="E157" s="102"/>
      <c r="F157" s="102"/>
    </row>
    <row r="158" spans="1:6" x14ac:dyDescent="0.25">
      <c r="A158" s="102"/>
      <c r="B158" s="102"/>
      <c r="C158" s="102"/>
      <c r="D158" s="102"/>
      <c r="E158" s="102"/>
      <c r="F158" s="102"/>
    </row>
    <row r="159" spans="1:6" x14ac:dyDescent="0.25">
      <c r="A159" s="102"/>
      <c r="B159" s="102"/>
      <c r="C159" s="102"/>
      <c r="D159" s="102"/>
      <c r="E159" s="102"/>
      <c r="F159" s="102"/>
    </row>
    <row r="160" spans="1:6" x14ac:dyDescent="0.25">
      <c r="A160" s="102"/>
      <c r="B160" s="102"/>
      <c r="C160" s="102"/>
      <c r="D160" s="102"/>
      <c r="E160" s="102"/>
      <c r="F160" s="102"/>
    </row>
    <row r="161" spans="1:6" x14ac:dyDescent="0.25">
      <c r="A161" s="102"/>
      <c r="B161" s="102"/>
      <c r="C161" s="102"/>
      <c r="D161" s="102"/>
      <c r="E161" s="102"/>
      <c r="F161" s="102"/>
    </row>
    <row r="162" spans="1:6" x14ac:dyDescent="0.25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G259" sqref="G25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 x14ac:dyDescent="0.25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 x14ac:dyDescent="0.25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 x14ac:dyDescent="0.25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 x14ac:dyDescent="0.25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 x14ac:dyDescent="0.25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 x14ac:dyDescent="0.25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 x14ac:dyDescent="0.25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 x14ac:dyDescent="0.25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 x14ac:dyDescent="0.25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 x14ac:dyDescent="0.25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 x14ac:dyDescent="0.25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 x14ac:dyDescent="0.25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 x14ac:dyDescent="0.25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 x14ac:dyDescent="0.25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 x14ac:dyDescent="0.25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 x14ac:dyDescent="0.25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 x14ac:dyDescent="0.25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 x14ac:dyDescent="0.25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 x14ac:dyDescent="0.25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 x14ac:dyDescent="0.25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 x14ac:dyDescent="0.25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 x14ac:dyDescent="0.25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 x14ac:dyDescent="0.25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 x14ac:dyDescent="0.25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 x14ac:dyDescent="0.25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 x14ac:dyDescent="0.25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 x14ac:dyDescent="0.25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 x14ac:dyDescent="0.25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1031</v>
      </c>
    </row>
    <row r="187" spans="1:7" x14ac:dyDescent="0.25">
      <c r="A187" s="11" t="s">
        <v>1030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1031</v>
      </c>
    </row>
    <row r="188" spans="1:7" x14ac:dyDescent="0.25">
      <c r="A188" s="11" t="s">
        <v>1030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1042</v>
      </c>
    </row>
    <row r="189" spans="1:7" x14ac:dyDescent="0.25">
      <c r="A189" s="11" t="s">
        <v>1041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1042</v>
      </c>
    </row>
    <row r="190" spans="1:7" x14ac:dyDescent="0.25">
      <c r="A190" s="11" t="s">
        <v>1041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1031</v>
      </c>
    </row>
    <row r="191" spans="1:7" x14ac:dyDescent="0.25">
      <c r="A191" s="11" t="s">
        <v>1047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1049</v>
      </c>
    </row>
    <row r="192" spans="1:7" x14ac:dyDescent="0.25">
      <c r="A192" s="11" t="s">
        <v>1075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1076</v>
      </c>
    </row>
    <row r="193" spans="1:7" x14ac:dyDescent="0.25">
      <c r="A193" s="11" t="s">
        <v>1086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1087</v>
      </c>
    </row>
    <row r="194" spans="1:7" x14ac:dyDescent="0.25">
      <c r="A194" s="11" t="s">
        <v>1093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1099</v>
      </c>
    </row>
    <row r="195" spans="1:7" x14ac:dyDescent="0.25">
      <c r="A195" s="11" t="s">
        <v>1093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5">
        <f t="shared" si="5"/>
        <v>2625000000</v>
      </c>
      <c r="G195" s="11" t="s">
        <v>1100</v>
      </c>
    </row>
    <row r="196" spans="1:7" x14ac:dyDescent="0.25">
      <c r="A196" s="11" t="s">
        <v>1093</v>
      </c>
      <c r="B196" s="3">
        <v>-168000000</v>
      </c>
      <c r="C196" s="11">
        <v>7</v>
      </c>
      <c r="D196" s="105">
        <f t="shared" si="8"/>
        <v>106</v>
      </c>
      <c r="E196" s="105">
        <f t="shared" si="7"/>
        <v>0</v>
      </c>
      <c r="F196" s="105">
        <f t="shared" si="5"/>
        <v>-17808000000</v>
      </c>
      <c r="G196" s="11" t="s">
        <v>1101</v>
      </c>
    </row>
    <row r="197" spans="1:7" x14ac:dyDescent="0.25">
      <c r="A197" s="11" t="s">
        <v>1164</v>
      </c>
      <c r="B197" s="3">
        <v>-165500</v>
      </c>
      <c r="C197" s="11">
        <v>4</v>
      </c>
      <c r="D197" s="105">
        <f t="shared" si="8"/>
        <v>99</v>
      </c>
      <c r="E197" s="105">
        <f t="shared" si="7"/>
        <v>0</v>
      </c>
      <c r="F197" s="105">
        <f t="shared" si="5"/>
        <v>-16384500</v>
      </c>
      <c r="G197" s="11" t="s">
        <v>1165</v>
      </c>
    </row>
    <row r="198" spans="1:7" x14ac:dyDescent="0.25">
      <c r="A198" s="105" t="s">
        <v>1174</v>
      </c>
      <c r="B198" s="119">
        <v>-200000</v>
      </c>
      <c r="C198" s="105">
        <v>0</v>
      </c>
      <c r="D198" s="105">
        <f t="shared" si="8"/>
        <v>95</v>
      </c>
      <c r="E198" s="105">
        <f t="shared" si="7"/>
        <v>0</v>
      </c>
      <c r="F198" s="105">
        <f t="shared" si="5"/>
        <v>-19000000</v>
      </c>
      <c r="G198" s="105" t="s">
        <v>1175</v>
      </c>
    </row>
    <row r="199" spans="1:7" x14ac:dyDescent="0.25">
      <c r="A199" s="105" t="s">
        <v>1174</v>
      </c>
      <c r="B199" s="119">
        <v>-46981</v>
      </c>
      <c r="C199" s="105">
        <v>3</v>
      </c>
      <c r="D199" s="105">
        <f t="shared" si="8"/>
        <v>95</v>
      </c>
      <c r="E199" s="105">
        <f t="shared" si="7"/>
        <v>0</v>
      </c>
      <c r="F199" s="105">
        <f t="shared" si="5"/>
        <v>-4463195</v>
      </c>
      <c r="G199" s="105" t="s">
        <v>873</v>
      </c>
    </row>
    <row r="200" spans="1:7" x14ac:dyDescent="0.25">
      <c r="A200" s="105" t="s">
        <v>1184</v>
      </c>
      <c r="B200" s="119">
        <v>-4650</v>
      </c>
      <c r="C200" s="105">
        <v>2</v>
      </c>
      <c r="D200" s="105">
        <f t="shared" si="8"/>
        <v>92</v>
      </c>
      <c r="E200" s="105">
        <f t="shared" si="7"/>
        <v>0</v>
      </c>
      <c r="F200" s="105">
        <f t="shared" si="5"/>
        <v>-427800</v>
      </c>
      <c r="G200" s="105" t="s">
        <v>873</v>
      </c>
    </row>
    <row r="201" spans="1:7" x14ac:dyDescent="0.25">
      <c r="A201" s="105" t="s">
        <v>1186</v>
      </c>
      <c r="B201" s="119">
        <v>159828</v>
      </c>
      <c r="C201" s="105">
        <v>3</v>
      </c>
      <c r="D201" s="105">
        <f t="shared" si="8"/>
        <v>90</v>
      </c>
      <c r="E201" s="105">
        <f t="shared" si="7"/>
        <v>1</v>
      </c>
      <c r="F201" s="105">
        <f t="shared" si="5"/>
        <v>14224692</v>
      </c>
      <c r="G201" s="105" t="s">
        <v>510</v>
      </c>
    </row>
    <row r="202" spans="1:7" x14ac:dyDescent="0.25">
      <c r="A202" s="105" t="s">
        <v>1197</v>
      </c>
      <c r="B202" s="119">
        <v>-300500</v>
      </c>
      <c r="C202" s="105">
        <v>0</v>
      </c>
      <c r="D202" s="105">
        <f t="shared" si="8"/>
        <v>87</v>
      </c>
      <c r="E202" s="105">
        <f t="shared" si="7"/>
        <v>0</v>
      </c>
      <c r="F202" s="105">
        <f t="shared" si="5"/>
        <v>-26143500</v>
      </c>
      <c r="G202" s="105" t="s">
        <v>1201</v>
      </c>
    </row>
    <row r="203" spans="1:7" x14ac:dyDescent="0.25">
      <c r="A203" s="105" t="s">
        <v>1197</v>
      </c>
      <c r="B203" s="119">
        <v>6000000</v>
      </c>
      <c r="C203" s="105">
        <v>2</v>
      </c>
      <c r="D203" s="105">
        <f t="shared" si="8"/>
        <v>87</v>
      </c>
      <c r="E203" s="105">
        <f t="shared" si="7"/>
        <v>1</v>
      </c>
      <c r="F203" s="105">
        <f t="shared" si="5"/>
        <v>516000000</v>
      </c>
      <c r="G203" s="105" t="s">
        <v>1202</v>
      </c>
    </row>
    <row r="204" spans="1:7" x14ac:dyDescent="0.25">
      <c r="A204" s="105" t="s">
        <v>1206</v>
      </c>
      <c r="B204" s="119">
        <v>-685000</v>
      </c>
      <c r="C204" s="105">
        <v>1</v>
      </c>
      <c r="D204" s="105">
        <f t="shared" si="8"/>
        <v>85</v>
      </c>
      <c r="E204" s="105">
        <f t="shared" si="7"/>
        <v>0</v>
      </c>
      <c r="F204" s="105">
        <f t="shared" si="5"/>
        <v>-58225000</v>
      </c>
      <c r="G204" s="105" t="s">
        <v>1207</v>
      </c>
    </row>
    <row r="205" spans="1:7" x14ac:dyDescent="0.25">
      <c r="A205" s="105" t="s">
        <v>1208</v>
      </c>
      <c r="B205" s="119">
        <v>-3000000</v>
      </c>
      <c r="C205" s="105">
        <v>1</v>
      </c>
      <c r="D205" s="105">
        <f t="shared" si="8"/>
        <v>84</v>
      </c>
      <c r="E205" s="105">
        <f t="shared" si="7"/>
        <v>0</v>
      </c>
      <c r="F205" s="105">
        <f t="shared" si="5"/>
        <v>-252000000</v>
      </c>
      <c r="G205" s="105" t="s">
        <v>724</v>
      </c>
    </row>
    <row r="206" spans="1:7" x14ac:dyDescent="0.25">
      <c r="A206" s="105" t="s">
        <v>1213</v>
      </c>
      <c r="B206" s="119">
        <v>-156000</v>
      </c>
      <c r="C206" s="105">
        <v>1</v>
      </c>
      <c r="D206" s="105">
        <f t="shared" si="8"/>
        <v>83</v>
      </c>
      <c r="E206" s="105">
        <f t="shared" si="7"/>
        <v>0</v>
      </c>
      <c r="F206" s="105">
        <f t="shared" si="5"/>
        <v>-12948000</v>
      </c>
      <c r="G206" s="105" t="s">
        <v>1214</v>
      </c>
    </row>
    <row r="207" spans="1:7" x14ac:dyDescent="0.25">
      <c r="A207" s="105" t="s">
        <v>1216</v>
      </c>
      <c r="B207" s="119">
        <v>-66000</v>
      </c>
      <c r="C207" s="105">
        <v>1</v>
      </c>
      <c r="D207" s="105">
        <f t="shared" si="8"/>
        <v>82</v>
      </c>
      <c r="E207" s="105">
        <f t="shared" si="7"/>
        <v>0</v>
      </c>
      <c r="F207" s="105">
        <f t="shared" si="5"/>
        <v>-5412000</v>
      </c>
      <c r="G207" s="105" t="s">
        <v>1221</v>
      </c>
    </row>
    <row r="208" spans="1:7" x14ac:dyDescent="0.25">
      <c r="A208" s="105" t="s">
        <v>1222</v>
      </c>
      <c r="B208" s="119">
        <v>-2500900</v>
      </c>
      <c r="C208" s="105">
        <v>2</v>
      </c>
      <c r="D208" s="105">
        <f t="shared" si="8"/>
        <v>81</v>
      </c>
      <c r="E208" s="105">
        <f t="shared" si="7"/>
        <v>0</v>
      </c>
      <c r="F208" s="105">
        <f t="shared" si="5"/>
        <v>-202572900</v>
      </c>
      <c r="G208" s="105" t="s">
        <v>1229</v>
      </c>
    </row>
    <row r="209" spans="1:7" x14ac:dyDescent="0.25">
      <c r="A209" s="105" t="s">
        <v>1238</v>
      </c>
      <c r="B209" s="119">
        <v>3000000</v>
      </c>
      <c r="C209" s="105">
        <v>0</v>
      </c>
      <c r="D209" s="105">
        <f t="shared" si="8"/>
        <v>79</v>
      </c>
      <c r="E209" s="105">
        <f t="shared" si="7"/>
        <v>1</v>
      </c>
      <c r="F209" s="105">
        <f t="shared" si="5"/>
        <v>234000000</v>
      </c>
      <c r="G209" s="105" t="s">
        <v>1244</v>
      </c>
    </row>
    <row r="210" spans="1:7" x14ac:dyDescent="0.25">
      <c r="A210" s="105" t="s">
        <v>1238</v>
      </c>
      <c r="B210" s="119">
        <v>-2601400</v>
      </c>
      <c r="C210" s="105">
        <v>2</v>
      </c>
      <c r="D210" s="105">
        <f t="shared" si="8"/>
        <v>79</v>
      </c>
      <c r="E210" s="105">
        <f t="shared" si="7"/>
        <v>0</v>
      </c>
      <c r="F210" s="105">
        <f t="shared" si="5"/>
        <v>-205510600</v>
      </c>
      <c r="G210" s="105" t="s">
        <v>1245</v>
      </c>
    </row>
    <row r="211" spans="1:7" x14ac:dyDescent="0.25">
      <c r="A211" s="105" t="s">
        <v>1247</v>
      </c>
      <c r="B211" s="119">
        <v>1000000</v>
      </c>
      <c r="C211" s="105">
        <v>2</v>
      </c>
      <c r="D211" s="105">
        <f t="shared" si="8"/>
        <v>77</v>
      </c>
      <c r="E211" s="105">
        <f t="shared" si="7"/>
        <v>1</v>
      </c>
      <c r="F211" s="105">
        <f t="shared" si="5"/>
        <v>76000000</v>
      </c>
      <c r="G211" s="105" t="s">
        <v>1244</v>
      </c>
    </row>
    <row r="212" spans="1:7" x14ac:dyDescent="0.25">
      <c r="A212" s="105" t="s">
        <v>1250</v>
      </c>
      <c r="B212" s="119">
        <v>1350000</v>
      </c>
      <c r="C212" s="105">
        <v>1</v>
      </c>
      <c r="D212" s="105">
        <f t="shared" si="8"/>
        <v>75</v>
      </c>
      <c r="E212" s="105">
        <f t="shared" si="7"/>
        <v>1</v>
      </c>
      <c r="F212" s="105">
        <f t="shared" si="5"/>
        <v>99900000</v>
      </c>
      <c r="G212" s="105" t="s">
        <v>1253</v>
      </c>
    </row>
    <row r="213" spans="1:7" x14ac:dyDescent="0.25">
      <c r="A213" s="105" t="s">
        <v>1256</v>
      </c>
      <c r="B213" s="119">
        <v>-2200000</v>
      </c>
      <c r="C213" s="105">
        <v>0</v>
      </c>
      <c r="D213" s="105">
        <f t="shared" si="8"/>
        <v>74</v>
      </c>
      <c r="E213" s="105">
        <f t="shared" si="7"/>
        <v>0</v>
      </c>
      <c r="F213" s="105">
        <f t="shared" si="5"/>
        <v>-162800000</v>
      </c>
      <c r="G213" s="105" t="s">
        <v>1257</v>
      </c>
    </row>
    <row r="214" spans="1:7" x14ac:dyDescent="0.25">
      <c r="A214" s="105" t="s">
        <v>1254</v>
      </c>
      <c r="B214" s="119">
        <v>-500500</v>
      </c>
      <c r="C214" s="105">
        <v>3</v>
      </c>
      <c r="D214" s="105">
        <f t="shared" si="8"/>
        <v>74</v>
      </c>
      <c r="E214" s="105">
        <f t="shared" si="7"/>
        <v>0</v>
      </c>
      <c r="F214" s="105">
        <f t="shared" si="5"/>
        <v>-37037000</v>
      </c>
      <c r="G214" s="105" t="s">
        <v>1262</v>
      </c>
    </row>
    <row r="215" spans="1:7" x14ac:dyDescent="0.25">
      <c r="A215" s="105" t="s">
        <v>1269</v>
      </c>
      <c r="B215" s="119">
        <v>-45000</v>
      </c>
      <c r="C215" s="105">
        <v>0</v>
      </c>
      <c r="D215" s="105">
        <f t="shared" si="8"/>
        <v>71</v>
      </c>
      <c r="E215" s="105">
        <f t="shared" si="7"/>
        <v>0</v>
      </c>
      <c r="F215" s="105">
        <f t="shared" si="5"/>
        <v>-3195000</v>
      </c>
      <c r="G215" s="105" t="s">
        <v>1272</v>
      </c>
    </row>
    <row r="216" spans="1:7" x14ac:dyDescent="0.25">
      <c r="A216" s="105" t="s">
        <v>1269</v>
      </c>
      <c r="B216" s="119">
        <v>1000000</v>
      </c>
      <c r="C216" s="105">
        <v>0</v>
      </c>
      <c r="D216" s="105">
        <f t="shared" si="8"/>
        <v>71</v>
      </c>
      <c r="E216" s="105">
        <f t="shared" si="7"/>
        <v>1</v>
      </c>
      <c r="F216" s="105">
        <f t="shared" si="5"/>
        <v>70000000</v>
      </c>
      <c r="G216" s="105" t="s">
        <v>1273</v>
      </c>
    </row>
    <row r="217" spans="1:7" x14ac:dyDescent="0.25">
      <c r="A217" s="105" t="s">
        <v>1269</v>
      </c>
      <c r="B217" s="119">
        <v>-100000</v>
      </c>
      <c r="C217" s="105">
        <v>1</v>
      </c>
      <c r="D217" s="105">
        <f t="shared" si="8"/>
        <v>71</v>
      </c>
      <c r="E217" s="105">
        <f t="shared" si="7"/>
        <v>0</v>
      </c>
      <c r="F217" s="105">
        <f t="shared" si="5"/>
        <v>-7100000</v>
      </c>
      <c r="G217" s="105" t="s">
        <v>502</v>
      </c>
    </row>
    <row r="218" spans="1:7" x14ac:dyDescent="0.25">
      <c r="A218" s="105" t="s">
        <v>1275</v>
      </c>
      <c r="B218" s="119">
        <v>-300000</v>
      </c>
      <c r="C218" s="105">
        <v>3</v>
      </c>
      <c r="D218" s="105">
        <f t="shared" si="8"/>
        <v>70</v>
      </c>
      <c r="E218" s="105">
        <f t="shared" si="7"/>
        <v>0</v>
      </c>
      <c r="F218" s="105">
        <f t="shared" si="5"/>
        <v>-21000000</v>
      </c>
      <c r="G218" s="105" t="s">
        <v>1276</v>
      </c>
    </row>
    <row r="219" spans="1:7" x14ac:dyDescent="0.25">
      <c r="A219" s="105" t="s">
        <v>1288</v>
      </c>
      <c r="B219" s="119">
        <v>-50910</v>
      </c>
      <c r="C219" s="105">
        <v>0</v>
      </c>
      <c r="D219" s="105">
        <f t="shared" si="8"/>
        <v>67</v>
      </c>
      <c r="E219" s="105">
        <f t="shared" si="7"/>
        <v>0</v>
      </c>
      <c r="F219" s="105">
        <f t="shared" si="5"/>
        <v>-3410970</v>
      </c>
      <c r="G219" s="105" t="s">
        <v>1289</v>
      </c>
    </row>
    <row r="220" spans="1:7" x14ac:dyDescent="0.25">
      <c r="A220" s="105" t="s">
        <v>1288</v>
      </c>
      <c r="B220" s="119">
        <v>-550500</v>
      </c>
      <c r="C220" s="105">
        <v>2</v>
      </c>
      <c r="D220" s="105">
        <f t="shared" si="8"/>
        <v>67</v>
      </c>
      <c r="E220" s="105">
        <f t="shared" si="7"/>
        <v>0</v>
      </c>
      <c r="F220" s="105">
        <f t="shared" si="5"/>
        <v>-36883500</v>
      </c>
      <c r="G220" s="105" t="s">
        <v>1290</v>
      </c>
    </row>
    <row r="221" spans="1:7" x14ac:dyDescent="0.25">
      <c r="A221" s="105" t="s">
        <v>3706</v>
      </c>
      <c r="B221" s="119">
        <v>1600000</v>
      </c>
      <c r="C221" s="105">
        <v>1</v>
      </c>
      <c r="D221" s="105">
        <f t="shared" si="8"/>
        <v>65</v>
      </c>
      <c r="E221" s="105">
        <f t="shared" si="7"/>
        <v>1</v>
      </c>
      <c r="F221" s="105">
        <f t="shared" si="5"/>
        <v>102400000</v>
      </c>
      <c r="G221" s="105" t="s">
        <v>3707</v>
      </c>
    </row>
    <row r="222" spans="1:7" x14ac:dyDescent="0.25">
      <c r="A222" s="105" t="s">
        <v>3708</v>
      </c>
      <c r="B222" s="119">
        <v>-1500700</v>
      </c>
      <c r="C222" s="105">
        <v>5</v>
      </c>
      <c r="D222" s="105">
        <f t="shared" si="8"/>
        <v>64</v>
      </c>
      <c r="E222" s="105">
        <f t="shared" si="7"/>
        <v>0</v>
      </c>
      <c r="F222" s="105">
        <f t="shared" si="5"/>
        <v>-96044800</v>
      </c>
      <c r="G222" s="105" t="s">
        <v>3710</v>
      </c>
    </row>
    <row r="223" spans="1:7" x14ac:dyDescent="0.25">
      <c r="A223" s="105" t="s">
        <v>3718</v>
      </c>
      <c r="B223" s="119">
        <v>8619</v>
      </c>
      <c r="C223" s="105">
        <v>3</v>
      </c>
      <c r="D223" s="105">
        <f t="shared" si="8"/>
        <v>59</v>
      </c>
      <c r="E223" s="105">
        <f t="shared" si="7"/>
        <v>1</v>
      </c>
      <c r="F223" s="105">
        <f t="shared" si="5"/>
        <v>499902</v>
      </c>
      <c r="G223" s="105" t="s">
        <v>3721</v>
      </c>
    </row>
    <row r="224" spans="1:7" x14ac:dyDescent="0.25">
      <c r="A224" s="11" t="s">
        <v>3725</v>
      </c>
      <c r="B224" s="3">
        <v>3000000</v>
      </c>
      <c r="C224" s="11">
        <v>2</v>
      </c>
      <c r="D224" s="105">
        <f t="shared" si="8"/>
        <v>56</v>
      </c>
      <c r="E224" s="105">
        <f t="shared" si="7"/>
        <v>1</v>
      </c>
      <c r="F224" s="105">
        <f t="shared" si="5"/>
        <v>165000000</v>
      </c>
      <c r="G224" s="11" t="s">
        <v>1244</v>
      </c>
    </row>
    <row r="225" spans="1:7" x14ac:dyDescent="0.25">
      <c r="A225" s="11" t="s">
        <v>3741</v>
      </c>
      <c r="B225" s="3">
        <v>-3000900</v>
      </c>
      <c r="C225" s="11">
        <v>1</v>
      </c>
      <c r="D225" s="105">
        <f t="shared" si="8"/>
        <v>54</v>
      </c>
      <c r="E225" s="105">
        <f t="shared" si="7"/>
        <v>0</v>
      </c>
      <c r="F225" s="105">
        <f t="shared" si="5"/>
        <v>-162048600</v>
      </c>
      <c r="G225" s="11" t="s">
        <v>3742</v>
      </c>
    </row>
    <row r="226" spans="1:7" x14ac:dyDescent="0.25">
      <c r="A226" s="105" t="s">
        <v>3747</v>
      </c>
      <c r="B226" s="119">
        <v>3000000</v>
      </c>
      <c r="C226" s="105">
        <v>0</v>
      </c>
      <c r="D226" s="105">
        <f t="shared" si="8"/>
        <v>53</v>
      </c>
      <c r="E226" s="105">
        <f t="shared" si="7"/>
        <v>1</v>
      </c>
      <c r="F226" s="105">
        <f t="shared" si="5"/>
        <v>156000000</v>
      </c>
      <c r="G226" s="105" t="s">
        <v>616</v>
      </c>
    </row>
    <row r="227" spans="1:7" x14ac:dyDescent="0.25">
      <c r="A227" s="105" t="s">
        <v>3747</v>
      </c>
      <c r="B227" s="119">
        <v>-175400</v>
      </c>
      <c r="C227" s="105">
        <v>1</v>
      </c>
      <c r="D227" s="105">
        <f t="shared" si="8"/>
        <v>53</v>
      </c>
      <c r="E227" s="105">
        <f t="shared" si="7"/>
        <v>0</v>
      </c>
      <c r="F227" s="105">
        <f t="shared" si="5"/>
        <v>-9296200</v>
      </c>
      <c r="G227" s="105" t="s">
        <v>3748</v>
      </c>
    </row>
    <row r="228" spans="1:7" x14ac:dyDescent="0.25">
      <c r="A228" s="105" t="s">
        <v>3751</v>
      </c>
      <c r="B228" s="119">
        <v>-1200500</v>
      </c>
      <c r="C228" s="105">
        <v>0</v>
      </c>
      <c r="D228" s="105">
        <f t="shared" si="8"/>
        <v>52</v>
      </c>
      <c r="E228" s="105">
        <f t="shared" si="7"/>
        <v>0</v>
      </c>
      <c r="F228" s="105">
        <f t="shared" si="5"/>
        <v>-62426000</v>
      </c>
      <c r="G228" s="105" t="s">
        <v>3752</v>
      </c>
    </row>
    <row r="229" spans="1:7" x14ac:dyDescent="0.25">
      <c r="A229" s="105" t="s">
        <v>3751</v>
      </c>
      <c r="B229" s="119">
        <v>-20555</v>
      </c>
      <c r="C229" s="105">
        <v>1</v>
      </c>
      <c r="D229" s="105">
        <f t="shared" si="8"/>
        <v>52</v>
      </c>
      <c r="E229" s="105">
        <f t="shared" si="7"/>
        <v>0</v>
      </c>
      <c r="F229" s="105">
        <f t="shared" si="5"/>
        <v>-1068860</v>
      </c>
      <c r="G229" s="105" t="s">
        <v>655</v>
      </c>
    </row>
    <row r="230" spans="1:7" x14ac:dyDescent="0.25">
      <c r="A230" s="105" t="s">
        <v>3754</v>
      </c>
      <c r="B230" s="119">
        <v>-1014466</v>
      </c>
      <c r="C230" s="105">
        <v>1</v>
      </c>
      <c r="D230" s="105">
        <f t="shared" si="8"/>
        <v>51</v>
      </c>
      <c r="E230" s="105">
        <f t="shared" si="7"/>
        <v>0</v>
      </c>
      <c r="F230" s="105">
        <f t="shared" si="5"/>
        <v>-51737766</v>
      </c>
      <c r="G230" s="105" t="s">
        <v>3755</v>
      </c>
    </row>
    <row r="231" spans="1:7" x14ac:dyDescent="0.25">
      <c r="A231" s="105" t="s">
        <v>3762</v>
      </c>
      <c r="B231" s="119">
        <v>-24225</v>
      </c>
      <c r="C231" s="105">
        <v>1</v>
      </c>
      <c r="D231" s="105">
        <f t="shared" si="8"/>
        <v>50</v>
      </c>
      <c r="E231" s="105">
        <f t="shared" si="7"/>
        <v>0</v>
      </c>
      <c r="F231" s="105">
        <f t="shared" si="5"/>
        <v>-1211250</v>
      </c>
      <c r="G231" s="105" t="s">
        <v>655</v>
      </c>
    </row>
    <row r="232" spans="1:7" x14ac:dyDescent="0.25">
      <c r="A232" s="105" t="s">
        <v>3764</v>
      </c>
      <c r="B232" s="119">
        <v>1100000</v>
      </c>
      <c r="C232" s="105">
        <v>0</v>
      </c>
      <c r="D232" s="105">
        <f t="shared" si="8"/>
        <v>49</v>
      </c>
      <c r="E232" s="105">
        <f t="shared" si="7"/>
        <v>1</v>
      </c>
      <c r="F232" s="105">
        <f t="shared" si="5"/>
        <v>52800000</v>
      </c>
      <c r="G232" s="105" t="s">
        <v>3765</v>
      </c>
    </row>
    <row r="233" spans="1:7" x14ac:dyDescent="0.25">
      <c r="A233" s="105" t="s">
        <v>3764</v>
      </c>
      <c r="B233" s="119">
        <v>-147900</v>
      </c>
      <c r="C233" s="105">
        <v>4</v>
      </c>
      <c r="D233" s="105">
        <f t="shared" si="8"/>
        <v>49</v>
      </c>
      <c r="E233" s="105">
        <f t="shared" si="7"/>
        <v>0</v>
      </c>
      <c r="F233" s="105">
        <f t="shared" si="5"/>
        <v>-7247100</v>
      </c>
      <c r="G233" s="105" t="s">
        <v>3771</v>
      </c>
    </row>
    <row r="234" spans="1:7" x14ac:dyDescent="0.25">
      <c r="A234" s="105" t="s">
        <v>3778</v>
      </c>
      <c r="B234" s="119">
        <v>-67965</v>
      </c>
      <c r="C234" s="105">
        <v>5</v>
      </c>
      <c r="D234" s="105">
        <f t="shared" si="8"/>
        <v>45</v>
      </c>
      <c r="E234" s="105">
        <f t="shared" si="7"/>
        <v>0</v>
      </c>
      <c r="F234" s="105">
        <f t="shared" si="5"/>
        <v>-3058425</v>
      </c>
      <c r="G234" s="105" t="s">
        <v>655</v>
      </c>
    </row>
    <row r="235" spans="1:7" x14ac:dyDescent="0.25">
      <c r="A235" s="105" t="s">
        <v>3804</v>
      </c>
      <c r="B235" s="119">
        <v>-114734</v>
      </c>
      <c r="C235" s="105">
        <v>1</v>
      </c>
      <c r="D235" s="105">
        <f t="shared" si="8"/>
        <v>40</v>
      </c>
      <c r="E235" s="105">
        <f t="shared" si="7"/>
        <v>0</v>
      </c>
      <c r="F235" s="105">
        <f t="shared" si="5"/>
        <v>-4589360</v>
      </c>
      <c r="G235" s="105" t="s">
        <v>3805</v>
      </c>
    </row>
    <row r="236" spans="1:7" x14ac:dyDescent="0.25">
      <c r="A236" s="105" t="s">
        <v>1185</v>
      </c>
      <c r="B236" s="119">
        <v>-360000</v>
      </c>
      <c r="C236" s="105">
        <v>0</v>
      </c>
      <c r="D236" s="105">
        <f t="shared" si="8"/>
        <v>39</v>
      </c>
      <c r="E236" s="105">
        <f t="shared" si="7"/>
        <v>0</v>
      </c>
      <c r="F236" s="105">
        <f t="shared" si="5"/>
        <v>-14040000</v>
      </c>
      <c r="G236" s="105" t="s">
        <v>3806</v>
      </c>
    </row>
    <row r="237" spans="1:7" x14ac:dyDescent="0.25">
      <c r="A237" s="105" t="s">
        <v>1185</v>
      </c>
      <c r="B237" s="119">
        <v>-211000</v>
      </c>
      <c r="C237" s="105">
        <v>0</v>
      </c>
      <c r="D237" s="105">
        <f t="shared" si="8"/>
        <v>39</v>
      </c>
      <c r="E237" s="105">
        <f t="shared" si="7"/>
        <v>0</v>
      </c>
      <c r="F237" s="105">
        <f t="shared" si="5"/>
        <v>-8229000</v>
      </c>
      <c r="G237" s="105" t="s">
        <v>3808</v>
      </c>
    </row>
    <row r="238" spans="1:7" x14ac:dyDescent="0.25">
      <c r="A238" s="105" t="s">
        <v>1185</v>
      </c>
      <c r="B238" s="119">
        <v>-189700</v>
      </c>
      <c r="C238" s="105">
        <v>1</v>
      </c>
      <c r="D238" s="105">
        <f t="shared" si="8"/>
        <v>39</v>
      </c>
      <c r="E238" s="105">
        <f t="shared" si="7"/>
        <v>0</v>
      </c>
      <c r="F238" s="105">
        <f t="shared" si="5"/>
        <v>-7398300</v>
      </c>
      <c r="G238" s="105" t="s">
        <v>3811</v>
      </c>
    </row>
    <row r="239" spans="1:7" x14ac:dyDescent="0.25">
      <c r="A239" s="105" t="s">
        <v>3812</v>
      </c>
      <c r="B239" s="119">
        <v>-400500</v>
      </c>
      <c r="C239" s="105">
        <v>0</v>
      </c>
      <c r="D239" s="105">
        <f t="shared" si="8"/>
        <v>38</v>
      </c>
      <c r="E239" s="105">
        <f t="shared" si="7"/>
        <v>0</v>
      </c>
      <c r="F239" s="105">
        <f t="shared" si="5"/>
        <v>-15219000</v>
      </c>
      <c r="G239" s="105" t="s">
        <v>3813</v>
      </c>
    </row>
    <row r="240" spans="1:7" x14ac:dyDescent="0.25">
      <c r="A240" s="105" t="s">
        <v>3812</v>
      </c>
      <c r="B240" s="119">
        <v>400000</v>
      </c>
      <c r="C240" s="105">
        <v>3</v>
      </c>
      <c r="D240" s="105">
        <f t="shared" si="8"/>
        <v>38</v>
      </c>
      <c r="E240" s="105">
        <f t="shared" si="7"/>
        <v>1</v>
      </c>
      <c r="F240" s="105">
        <f t="shared" si="5"/>
        <v>14800000</v>
      </c>
      <c r="G240" s="105" t="s">
        <v>3814</v>
      </c>
    </row>
    <row r="241" spans="1:7" x14ac:dyDescent="0.25">
      <c r="A241" s="105" t="s">
        <v>3829</v>
      </c>
      <c r="B241" s="119">
        <v>-320875</v>
      </c>
      <c r="C241" s="105">
        <v>7</v>
      </c>
      <c r="D241" s="105">
        <f t="shared" si="8"/>
        <v>35</v>
      </c>
      <c r="E241" s="105">
        <f t="shared" si="7"/>
        <v>0</v>
      </c>
      <c r="F241" s="105">
        <f t="shared" si="5"/>
        <v>-11230625</v>
      </c>
      <c r="G241" s="105" t="s">
        <v>3830</v>
      </c>
    </row>
    <row r="242" spans="1:7" x14ac:dyDescent="0.25">
      <c r="A242" s="105" t="s">
        <v>3839</v>
      </c>
      <c r="B242" s="119">
        <v>6074</v>
      </c>
      <c r="C242" s="105">
        <v>2</v>
      </c>
      <c r="D242" s="105">
        <f t="shared" si="8"/>
        <v>28</v>
      </c>
      <c r="E242" s="105">
        <f t="shared" si="7"/>
        <v>1</v>
      </c>
      <c r="F242" s="105">
        <f t="shared" si="5"/>
        <v>163998</v>
      </c>
      <c r="G242" s="105" t="s">
        <v>585</v>
      </c>
    </row>
    <row r="243" spans="1:7" x14ac:dyDescent="0.25">
      <c r="A243" s="105" t="s">
        <v>3841</v>
      </c>
      <c r="B243" s="119">
        <v>-370500</v>
      </c>
      <c r="C243" s="105">
        <v>15</v>
      </c>
      <c r="D243" s="105">
        <f t="shared" si="8"/>
        <v>26</v>
      </c>
      <c r="E243" s="105">
        <f t="shared" si="7"/>
        <v>0</v>
      </c>
      <c r="F243" s="105">
        <f t="shared" si="5"/>
        <v>-9633000</v>
      </c>
      <c r="G243" s="105" t="s">
        <v>3842</v>
      </c>
    </row>
    <row r="244" spans="1:7" x14ac:dyDescent="0.25">
      <c r="A244" s="105" t="s">
        <v>3951</v>
      </c>
      <c r="B244" s="119">
        <v>3000000</v>
      </c>
      <c r="C244" s="105">
        <v>2</v>
      </c>
      <c r="D244" s="105">
        <f t="shared" si="8"/>
        <v>11</v>
      </c>
      <c r="E244" s="105">
        <f t="shared" si="7"/>
        <v>1</v>
      </c>
      <c r="F244" s="105">
        <f t="shared" si="5"/>
        <v>30000000</v>
      </c>
      <c r="G244" s="105" t="s">
        <v>3952</v>
      </c>
    </row>
    <row r="245" spans="1:7" x14ac:dyDescent="0.25">
      <c r="A245" s="105" t="s">
        <v>3960</v>
      </c>
      <c r="B245" s="119">
        <v>-80000</v>
      </c>
      <c r="C245" s="105">
        <v>1</v>
      </c>
      <c r="D245" s="105">
        <f t="shared" si="8"/>
        <v>9</v>
      </c>
      <c r="E245" s="105">
        <f t="shared" si="7"/>
        <v>0</v>
      </c>
      <c r="F245" s="105">
        <f t="shared" si="5"/>
        <v>-720000</v>
      </c>
      <c r="G245" s="105" t="s">
        <v>502</v>
      </c>
    </row>
    <row r="246" spans="1:7" x14ac:dyDescent="0.25">
      <c r="A246" s="105" t="s">
        <v>3961</v>
      </c>
      <c r="B246" s="119">
        <v>-2700000</v>
      </c>
      <c r="C246" s="105">
        <v>0</v>
      </c>
      <c r="D246" s="105">
        <f t="shared" si="8"/>
        <v>8</v>
      </c>
      <c r="E246" s="105">
        <f t="shared" si="7"/>
        <v>0</v>
      </c>
      <c r="F246" s="105">
        <f t="shared" si="5"/>
        <v>-21600000</v>
      </c>
      <c r="G246" s="105" t="s">
        <v>3963</v>
      </c>
    </row>
    <row r="247" spans="1:7" x14ac:dyDescent="0.25">
      <c r="A247" s="105" t="s">
        <v>3961</v>
      </c>
      <c r="B247" s="119">
        <v>-30000</v>
      </c>
      <c r="C247" s="105">
        <v>2</v>
      </c>
      <c r="D247" s="105">
        <f t="shared" si="8"/>
        <v>8</v>
      </c>
      <c r="E247" s="105">
        <f t="shared" si="7"/>
        <v>0</v>
      </c>
      <c r="F247" s="105">
        <f t="shared" si="5"/>
        <v>-240000</v>
      </c>
      <c r="G247" s="105" t="s">
        <v>3963</v>
      </c>
    </row>
    <row r="248" spans="1:7" x14ac:dyDescent="0.25">
      <c r="A248" s="105" t="s">
        <v>3967</v>
      </c>
      <c r="B248" s="119">
        <v>-120000</v>
      </c>
      <c r="C248" s="105">
        <v>1</v>
      </c>
      <c r="D248" s="105">
        <f t="shared" si="8"/>
        <v>6</v>
      </c>
      <c r="E248" s="105">
        <f t="shared" si="7"/>
        <v>0</v>
      </c>
      <c r="F248" s="105">
        <f t="shared" si="5"/>
        <v>-720000</v>
      </c>
      <c r="G248" s="105" t="s">
        <v>3968</v>
      </c>
    </row>
    <row r="249" spans="1:7" x14ac:dyDescent="0.25">
      <c r="A249" s="74" t="s">
        <v>3986</v>
      </c>
      <c r="B249" s="181">
        <v>-56425</v>
      </c>
      <c r="C249" s="105">
        <v>1</v>
      </c>
      <c r="D249" s="105">
        <f t="shared" si="8"/>
        <v>5</v>
      </c>
      <c r="E249" s="105">
        <f>IF(B250&gt;0,1,0)</f>
        <v>1</v>
      </c>
      <c r="F249" s="105">
        <f>B250*(D249-E249)</f>
        <v>3200000</v>
      </c>
      <c r="G249" s="74" t="s">
        <v>655</v>
      </c>
    </row>
    <row r="250" spans="1:7" x14ac:dyDescent="0.25">
      <c r="A250" s="105" t="s">
        <v>3975</v>
      </c>
      <c r="B250" s="119">
        <v>800000</v>
      </c>
      <c r="C250" s="105">
        <v>1</v>
      </c>
      <c r="D250" s="105">
        <f t="shared" si="8"/>
        <v>4</v>
      </c>
      <c r="E250" s="105">
        <f>IF(B251&gt;0,1,0)</f>
        <v>0</v>
      </c>
      <c r="F250" s="105">
        <f>B251*(D250-E250)</f>
        <v>-77800</v>
      </c>
      <c r="G250" s="105" t="s">
        <v>3939</v>
      </c>
    </row>
    <row r="251" spans="1:7" x14ac:dyDescent="0.25">
      <c r="A251" s="105" t="s">
        <v>3980</v>
      </c>
      <c r="B251" s="119">
        <v>-19450</v>
      </c>
      <c r="C251" s="105">
        <v>0</v>
      </c>
      <c r="D251" s="105">
        <f t="shared" si="8"/>
        <v>3</v>
      </c>
      <c r="E251" s="105">
        <f>IF(B252&gt;0,1,0)</f>
        <v>0</v>
      </c>
      <c r="F251" s="105">
        <f>B252*(D251-E251)</f>
        <v>-1500000</v>
      </c>
      <c r="G251" s="105" t="s">
        <v>3983</v>
      </c>
    </row>
    <row r="252" spans="1:7" x14ac:dyDescent="0.25">
      <c r="A252" s="105" t="s">
        <v>3980</v>
      </c>
      <c r="B252" s="119">
        <v>-500000</v>
      </c>
      <c r="C252" s="105">
        <v>0</v>
      </c>
      <c r="D252" s="105">
        <f t="shared" si="8"/>
        <v>3</v>
      </c>
      <c r="E252" s="105">
        <f>IF(B253&gt;0,1,0)</f>
        <v>1</v>
      </c>
      <c r="F252" s="105">
        <f>B253*(D252-E252)</f>
        <v>1000000</v>
      </c>
      <c r="G252" s="105" t="s">
        <v>3984</v>
      </c>
    </row>
    <row r="253" spans="1:7" x14ac:dyDescent="0.25">
      <c r="A253" s="105" t="s">
        <v>3980</v>
      </c>
      <c r="B253" s="119">
        <v>500000</v>
      </c>
      <c r="C253" s="105">
        <v>0</v>
      </c>
      <c r="D253" s="105">
        <f t="shared" si="8"/>
        <v>3</v>
      </c>
      <c r="E253" s="105">
        <f>IF(B254&gt;0,1,0)</f>
        <v>0</v>
      </c>
      <c r="F253" s="105">
        <f>B254*(D253-E253)</f>
        <v>-1363839</v>
      </c>
      <c r="G253" s="105" t="s">
        <v>3984</v>
      </c>
    </row>
    <row r="254" spans="1:7" x14ac:dyDescent="0.25">
      <c r="A254" s="105" t="s">
        <v>3980</v>
      </c>
      <c r="B254" s="119">
        <v>-454613</v>
      </c>
      <c r="C254" s="105">
        <v>1</v>
      </c>
      <c r="D254" s="105">
        <f t="shared" si="8"/>
        <v>3</v>
      </c>
      <c r="E254" s="105"/>
      <c r="F254" s="105"/>
      <c r="G254" s="105" t="s">
        <v>3987</v>
      </c>
    </row>
    <row r="255" spans="1:7" x14ac:dyDescent="0.25">
      <c r="A255" s="105" t="s">
        <v>3989</v>
      </c>
      <c r="B255" s="119">
        <v>-19600</v>
      </c>
      <c r="C255" s="105">
        <v>0</v>
      </c>
      <c r="D255" s="105">
        <f t="shared" si="8"/>
        <v>2</v>
      </c>
      <c r="E255" s="105"/>
      <c r="F255" s="105"/>
      <c r="G255" s="105" t="s">
        <v>3991</v>
      </c>
    </row>
    <row r="256" spans="1:7" x14ac:dyDescent="0.25">
      <c r="A256" s="105" t="s">
        <v>3989</v>
      </c>
      <c r="B256" s="119">
        <v>-25220</v>
      </c>
      <c r="C256" s="105">
        <v>1</v>
      </c>
      <c r="D256" s="105">
        <f t="shared" si="8"/>
        <v>2</v>
      </c>
      <c r="E256" s="105"/>
      <c r="F256" s="105"/>
      <c r="G256" s="105" t="s">
        <v>3805</v>
      </c>
    </row>
    <row r="257" spans="1:7" x14ac:dyDescent="0.25">
      <c r="A257" s="105" t="s">
        <v>3993</v>
      </c>
      <c r="B257" s="119">
        <v>-149500</v>
      </c>
      <c r="C257" s="105">
        <v>0</v>
      </c>
      <c r="D257" s="105">
        <f t="shared" si="8"/>
        <v>1</v>
      </c>
      <c r="E257" s="105"/>
      <c r="F257" s="105"/>
      <c r="G257" s="105" t="s">
        <v>3994</v>
      </c>
    </row>
    <row r="258" spans="1:7" x14ac:dyDescent="0.25">
      <c r="A258" s="105" t="s">
        <v>3993</v>
      </c>
      <c r="B258" s="119">
        <v>-155000</v>
      </c>
      <c r="C258" s="105">
        <v>1</v>
      </c>
      <c r="D258" s="105">
        <f t="shared" si="8"/>
        <v>1</v>
      </c>
      <c r="E258" s="105"/>
      <c r="F258" s="105" t="s">
        <v>25</v>
      </c>
      <c r="G258" s="105" t="s">
        <v>3995</v>
      </c>
    </row>
    <row r="259" spans="1:7" x14ac:dyDescent="0.25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 x14ac:dyDescent="0.25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 x14ac:dyDescent="0.25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 x14ac:dyDescent="0.25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 x14ac:dyDescent="0.25">
      <c r="A264" s="11"/>
      <c r="B264" s="11" t="s">
        <v>3985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3774</v>
      </c>
      <c r="I1" t="s">
        <v>3780</v>
      </c>
    </row>
    <row r="2" spans="1:12" x14ac:dyDescent="0.25">
      <c r="A2">
        <v>1</v>
      </c>
      <c r="B2" t="s">
        <v>3768</v>
      </c>
      <c r="G2" t="s">
        <v>3772</v>
      </c>
      <c r="H2" t="s">
        <v>3775</v>
      </c>
      <c r="I2" t="s">
        <v>3781</v>
      </c>
    </row>
    <row r="3" spans="1:12" x14ac:dyDescent="0.25">
      <c r="A3">
        <v>2</v>
      </c>
      <c r="B3" t="s">
        <v>3769</v>
      </c>
      <c r="G3" s="129"/>
      <c r="H3" t="s">
        <v>3776</v>
      </c>
      <c r="I3" t="s">
        <v>3782</v>
      </c>
    </row>
    <row r="4" spans="1:12" x14ac:dyDescent="0.25">
      <c r="A4">
        <v>3</v>
      </c>
      <c r="B4" t="s">
        <v>3770</v>
      </c>
      <c r="H4" t="s">
        <v>3777</v>
      </c>
      <c r="L4" s="129"/>
    </row>
    <row r="5" spans="1:12" x14ac:dyDescent="0.25">
      <c r="H5" t="s">
        <v>3779</v>
      </c>
    </row>
    <row r="6" spans="1:12" x14ac:dyDescent="0.25">
      <c r="B6" s="129" t="s">
        <v>3773</v>
      </c>
      <c r="H6" t="s">
        <v>3783</v>
      </c>
    </row>
    <row r="7" spans="1:12" x14ac:dyDescent="0.25">
      <c r="H7" t="s">
        <v>3784</v>
      </c>
    </row>
    <row r="8" spans="1:12" x14ac:dyDescent="0.25">
      <c r="H8" t="s">
        <v>3785</v>
      </c>
    </row>
    <row r="9" spans="1:12" x14ac:dyDescent="0.25">
      <c r="H9" t="s">
        <v>3798</v>
      </c>
    </row>
    <row r="10" spans="1:12" x14ac:dyDescent="0.25">
      <c r="H10" t="s">
        <v>3799</v>
      </c>
    </row>
    <row r="11" spans="1:12" x14ac:dyDescent="0.25">
      <c r="H11" t="s">
        <v>3800</v>
      </c>
    </row>
    <row r="12" spans="1:12" x14ac:dyDescent="0.25">
      <c r="H12" t="s">
        <v>3802</v>
      </c>
    </row>
    <row r="13" spans="1:12" x14ac:dyDescent="0.25">
      <c r="H13" t="s">
        <v>3801</v>
      </c>
    </row>
    <row r="18" spans="1:8" x14ac:dyDescent="0.25">
      <c r="A18" s="105" t="s">
        <v>3786</v>
      </c>
      <c r="B18" s="105"/>
      <c r="C18" s="105"/>
      <c r="D18" s="105"/>
    </row>
    <row r="19" spans="1:8" x14ac:dyDescent="0.25">
      <c r="A19" s="105">
        <v>1</v>
      </c>
      <c r="B19" s="105" t="s">
        <v>3787</v>
      </c>
      <c r="C19" s="105" t="s">
        <v>3789</v>
      </c>
      <c r="D19" s="105"/>
    </row>
    <row r="20" spans="1:8" x14ac:dyDescent="0.25">
      <c r="A20" s="105">
        <v>2</v>
      </c>
      <c r="B20" s="105" t="s">
        <v>3788</v>
      </c>
      <c r="C20" s="105" t="s">
        <v>3790</v>
      </c>
      <c r="D20" s="105" t="s">
        <v>3791</v>
      </c>
      <c r="G20" t="s">
        <v>3792</v>
      </c>
    </row>
    <row r="21" spans="1:8" x14ac:dyDescent="0.25">
      <c r="A21" s="105"/>
      <c r="B21" s="105"/>
      <c r="C21" s="105"/>
      <c r="D21" s="105"/>
      <c r="G21" s="129"/>
    </row>
    <row r="22" spans="1:8" x14ac:dyDescent="0.25">
      <c r="A22" s="105"/>
      <c r="B22" s="105"/>
      <c r="C22" s="105"/>
      <c r="D22" s="105"/>
    </row>
    <row r="23" spans="1:8" x14ac:dyDescent="0.25">
      <c r="A23" s="105"/>
      <c r="B23" s="105"/>
      <c r="C23" s="105"/>
      <c r="D23" s="105"/>
    </row>
    <row r="24" spans="1:8" x14ac:dyDescent="0.25">
      <c r="A24" s="105"/>
      <c r="B24" s="105"/>
      <c r="C24" s="105"/>
      <c r="D24" s="105"/>
    </row>
    <row r="25" spans="1:8" x14ac:dyDescent="0.25">
      <c r="A25" s="105"/>
      <c r="B25" s="105"/>
      <c r="C25" s="105"/>
      <c r="D25" s="105"/>
    </row>
    <row r="26" spans="1:8" x14ac:dyDescent="0.25">
      <c r="A26" s="105"/>
      <c r="B26" s="105"/>
      <c r="C26" s="105"/>
      <c r="D26" s="105"/>
    </row>
    <row r="27" spans="1:8" x14ac:dyDescent="0.25">
      <c r="A27" s="105"/>
      <c r="B27" s="105"/>
      <c r="C27" s="105"/>
      <c r="D27" s="105"/>
    </row>
    <row r="28" spans="1:8" x14ac:dyDescent="0.25">
      <c r="A28" s="105"/>
      <c r="B28" s="105"/>
      <c r="C28" s="105"/>
      <c r="D28" s="105"/>
    </row>
    <row r="29" spans="1:8" x14ac:dyDescent="0.25">
      <c r="A29" s="105"/>
      <c r="B29" s="105"/>
      <c r="C29" s="105"/>
      <c r="D29" s="105"/>
    </row>
    <row r="30" spans="1:8" x14ac:dyDescent="0.25">
      <c r="A30" s="105"/>
      <c r="B30" s="105"/>
      <c r="C30" s="105"/>
      <c r="D30" s="105"/>
      <c r="H30" s="129"/>
    </row>
    <row r="31" spans="1:8" x14ac:dyDescent="0.25">
      <c r="A31" s="105"/>
      <c r="B31" s="105"/>
      <c r="C31" s="105"/>
      <c r="D31" s="105"/>
    </row>
    <row r="32" spans="1:8" x14ac:dyDescent="0.25">
      <c r="A32" s="105"/>
      <c r="B32" s="105"/>
      <c r="C32" s="105"/>
      <c r="D32" s="105"/>
    </row>
    <row r="33" spans="1:8" x14ac:dyDescent="0.25">
      <c r="A33" s="105"/>
      <c r="B33" s="105"/>
      <c r="C33" s="105"/>
      <c r="D33" s="105"/>
    </row>
    <row r="34" spans="1:8" x14ac:dyDescent="0.25">
      <c r="A34" s="105"/>
      <c r="B34" s="105"/>
      <c r="C34" s="105"/>
      <c r="D34" s="105"/>
    </row>
    <row r="35" spans="1:8" x14ac:dyDescent="0.25">
      <c r="A35" s="105"/>
      <c r="B35" s="105"/>
      <c r="C35" s="105"/>
      <c r="D35" s="105"/>
    </row>
    <row r="38" spans="1:8" x14ac:dyDescent="0.25">
      <c r="B38" t="s">
        <v>3796</v>
      </c>
      <c r="H38" s="22"/>
    </row>
    <row r="39" spans="1:8" x14ac:dyDescent="0.25">
      <c r="A39">
        <v>1</v>
      </c>
      <c r="B39" t="s">
        <v>3793</v>
      </c>
    </row>
    <row r="40" spans="1:8" x14ac:dyDescent="0.25">
      <c r="A40">
        <v>2</v>
      </c>
      <c r="B40" t="s">
        <v>3797</v>
      </c>
    </row>
    <row r="41" spans="1:8" x14ac:dyDescent="0.25">
      <c r="A41">
        <v>3</v>
      </c>
      <c r="B41" t="s">
        <v>3794</v>
      </c>
    </row>
    <row r="42" spans="1:8" x14ac:dyDescent="0.25">
      <c r="A42">
        <v>4</v>
      </c>
      <c r="B42" t="s">
        <v>3795</v>
      </c>
    </row>
  </sheetData>
  <hyperlinks>
    <hyperlink ref="B6" r:id="rId1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1283</v>
      </c>
      <c r="B1" t="s">
        <v>1284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 x14ac:dyDescent="0.25">
      <c r="A1" s="102" t="s">
        <v>1391</v>
      </c>
      <c r="B1" s="102" t="s">
        <v>1392</v>
      </c>
      <c r="C1" s="102" t="s">
        <v>1393</v>
      </c>
      <c r="D1" s="102" t="s">
        <v>1394</v>
      </c>
      <c r="E1" s="102" t="s">
        <v>1395</v>
      </c>
      <c r="F1" s="102" t="s">
        <v>1396</v>
      </c>
    </row>
    <row r="2" spans="1:10" x14ac:dyDescent="0.25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3856</v>
      </c>
    </row>
    <row r="3" spans="1:10" x14ac:dyDescent="0.25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3857</v>
      </c>
    </row>
    <row r="4" spans="1:10" x14ac:dyDescent="0.25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3858</v>
      </c>
    </row>
    <row r="5" spans="1:10" x14ac:dyDescent="0.25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3859</v>
      </c>
    </row>
    <row r="6" spans="1:10" x14ac:dyDescent="0.25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3860</v>
      </c>
      <c r="J6" t="s">
        <v>25</v>
      </c>
    </row>
    <row r="7" spans="1:10" x14ac:dyDescent="0.25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3861</v>
      </c>
      <c r="H7" t="s">
        <v>25</v>
      </c>
    </row>
    <row r="8" spans="1:10" x14ac:dyDescent="0.25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3862</v>
      </c>
    </row>
    <row r="9" spans="1:10" x14ac:dyDescent="0.25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3863</v>
      </c>
      <c r="I9" t="s">
        <v>25</v>
      </c>
    </row>
    <row r="10" spans="1:10" x14ac:dyDescent="0.25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3864</v>
      </c>
    </row>
    <row r="11" spans="1:10" x14ac:dyDescent="0.25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3865</v>
      </c>
    </row>
    <row r="12" spans="1:10" x14ac:dyDescent="0.25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3866</v>
      </c>
      <c r="G12" t="s">
        <v>25</v>
      </c>
    </row>
    <row r="13" spans="1:10" x14ac:dyDescent="0.25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3867</v>
      </c>
    </row>
    <row r="14" spans="1:10" x14ac:dyDescent="0.25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3868</v>
      </c>
    </row>
    <row r="15" spans="1:10" x14ac:dyDescent="0.25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3869</v>
      </c>
    </row>
    <row r="16" spans="1:10" x14ac:dyDescent="0.25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3870</v>
      </c>
    </row>
    <row r="17" spans="1:6" x14ac:dyDescent="0.25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3871</v>
      </c>
    </row>
    <row r="18" spans="1:6" x14ac:dyDescent="0.25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3872</v>
      </c>
    </row>
    <row r="19" spans="1:6" x14ac:dyDescent="0.25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3873</v>
      </c>
    </row>
    <row r="20" spans="1:6" x14ac:dyDescent="0.25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3874</v>
      </c>
    </row>
    <row r="21" spans="1:6" x14ac:dyDescent="0.25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3875</v>
      </c>
    </row>
    <row r="22" spans="1:6" x14ac:dyDescent="0.25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3876</v>
      </c>
    </row>
    <row r="23" spans="1:6" x14ac:dyDescent="0.25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3877</v>
      </c>
    </row>
    <row r="24" spans="1:6" x14ac:dyDescent="0.25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3878</v>
      </c>
    </row>
    <row r="25" spans="1:6" x14ac:dyDescent="0.25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3879</v>
      </c>
    </row>
    <row r="26" spans="1:6" x14ac:dyDescent="0.25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3880</v>
      </c>
    </row>
    <row r="27" spans="1:6" x14ac:dyDescent="0.25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3881</v>
      </c>
    </row>
    <row r="28" spans="1:6" x14ac:dyDescent="0.25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3882</v>
      </c>
    </row>
    <row r="29" spans="1:6" x14ac:dyDescent="0.25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3883</v>
      </c>
    </row>
    <row r="30" spans="1:6" x14ac:dyDescent="0.25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3884</v>
      </c>
    </row>
    <row r="31" spans="1:6" x14ac:dyDescent="0.25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3885</v>
      </c>
    </row>
    <row r="32" spans="1:6" x14ac:dyDescent="0.25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3886</v>
      </c>
    </row>
    <row r="33" spans="1:6" x14ac:dyDescent="0.25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3887</v>
      </c>
    </row>
    <row r="34" spans="1:6" x14ac:dyDescent="0.25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3888</v>
      </c>
    </row>
    <row r="35" spans="1:6" x14ac:dyDescent="0.25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3889</v>
      </c>
    </row>
    <row r="36" spans="1:6" x14ac:dyDescent="0.25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3890</v>
      </c>
    </row>
    <row r="37" spans="1:6" x14ac:dyDescent="0.25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3891</v>
      </c>
    </row>
    <row r="38" spans="1:6" x14ac:dyDescent="0.25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3892</v>
      </c>
    </row>
    <row r="39" spans="1:6" x14ac:dyDescent="0.25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3893</v>
      </c>
    </row>
    <row r="40" spans="1:6" x14ac:dyDescent="0.25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3894</v>
      </c>
    </row>
    <row r="41" spans="1:6" x14ac:dyDescent="0.25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3895</v>
      </c>
    </row>
    <row r="42" spans="1:6" x14ac:dyDescent="0.25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3896</v>
      </c>
    </row>
    <row r="43" spans="1:6" x14ac:dyDescent="0.25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3897</v>
      </c>
    </row>
    <row r="44" spans="1:6" x14ac:dyDescent="0.25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3898</v>
      </c>
    </row>
    <row r="45" spans="1:6" x14ac:dyDescent="0.25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1291</v>
      </c>
    </row>
    <row r="46" spans="1:6" x14ac:dyDescent="0.25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1292</v>
      </c>
    </row>
    <row r="47" spans="1:6" x14ac:dyDescent="0.25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1293</v>
      </c>
    </row>
    <row r="48" spans="1:6" x14ac:dyDescent="0.25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1294</v>
      </c>
    </row>
    <row r="49" spans="1:6" x14ac:dyDescent="0.25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1295</v>
      </c>
    </row>
    <row r="50" spans="1:6" x14ac:dyDescent="0.25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1296</v>
      </c>
    </row>
    <row r="51" spans="1:6" x14ac:dyDescent="0.25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1297</v>
      </c>
    </row>
    <row r="52" spans="1:6" x14ac:dyDescent="0.25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1298</v>
      </c>
    </row>
    <row r="53" spans="1:6" x14ac:dyDescent="0.25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1299</v>
      </c>
    </row>
    <row r="54" spans="1:6" x14ac:dyDescent="0.25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1300</v>
      </c>
    </row>
    <row r="55" spans="1:6" x14ac:dyDescent="0.25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1301</v>
      </c>
    </row>
    <row r="56" spans="1:6" x14ac:dyDescent="0.25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1302</v>
      </c>
    </row>
    <row r="57" spans="1:6" x14ac:dyDescent="0.25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1303</v>
      </c>
    </row>
    <row r="58" spans="1:6" x14ac:dyDescent="0.25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1304</v>
      </c>
    </row>
    <row r="59" spans="1:6" x14ac:dyDescent="0.25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1305</v>
      </c>
    </row>
    <row r="60" spans="1:6" x14ac:dyDescent="0.25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1306</v>
      </c>
    </row>
    <row r="61" spans="1:6" x14ac:dyDescent="0.25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1307</v>
      </c>
    </row>
    <row r="62" spans="1:6" x14ac:dyDescent="0.25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1308</v>
      </c>
    </row>
    <row r="63" spans="1:6" x14ac:dyDescent="0.25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1309</v>
      </c>
    </row>
    <row r="64" spans="1:6" x14ac:dyDescent="0.25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1310</v>
      </c>
    </row>
    <row r="65" spans="1:6" x14ac:dyDescent="0.25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1311</v>
      </c>
    </row>
    <row r="66" spans="1:6" x14ac:dyDescent="0.25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1312</v>
      </c>
    </row>
    <row r="67" spans="1:6" x14ac:dyDescent="0.25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1313</v>
      </c>
    </row>
    <row r="68" spans="1:6" x14ac:dyDescent="0.25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1314</v>
      </c>
    </row>
    <row r="69" spans="1:6" x14ac:dyDescent="0.25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1315</v>
      </c>
    </row>
    <row r="70" spans="1:6" x14ac:dyDescent="0.25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1316</v>
      </c>
    </row>
    <row r="71" spans="1:6" x14ac:dyDescent="0.25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1317</v>
      </c>
    </row>
    <row r="72" spans="1:6" x14ac:dyDescent="0.25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1318</v>
      </c>
    </row>
    <row r="73" spans="1:6" x14ac:dyDescent="0.25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1319</v>
      </c>
    </row>
    <row r="74" spans="1:6" x14ac:dyDescent="0.25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1320</v>
      </c>
    </row>
    <row r="75" spans="1:6" x14ac:dyDescent="0.25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1321</v>
      </c>
    </row>
    <row r="76" spans="1:6" x14ac:dyDescent="0.25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1322</v>
      </c>
    </row>
    <row r="77" spans="1:6" x14ac:dyDescent="0.25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1323</v>
      </c>
    </row>
    <row r="78" spans="1:6" x14ac:dyDescent="0.25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1324</v>
      </c>
    </row>
    <row r="79" spans="1:6" x14ac:dyDescent="0.25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1325</v>
      </c>
    </row>
    <row r="80" spans="1:6" x14ac:dyDescent="0.25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1326</v>
      </c>
    </row>
    <row r="81" spans="1:6" x14ac:dyDescent="0.25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1327</v>
      </c>
    </row>
    <row r="82" spans="1:6" x14ac:dyDescent="0.25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1328</v>
      </c>
    </row>
    <row r="83" spans="1:6" x14ac:dyDescent="0.25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1329</v>
      </c>
    </row>
    <row r="84" spans="1:6" x14ac:dyDescent="0.25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1330</v>
      </c>
    </row>
    <row r="85" spans="1:6" x14ac:dyDescent="0.25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1331</v>
      </c>
    </row>
    <row r="86" spans="1:6" x14ac:dyDescent="0.25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1332</v>
      </c>
    </row>
    <row r="87" spans="1:6" x14ac:dyDescent="0.25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1333</v>
      </c>
    </row>
    <row r="88" spans="1:6" x14ac:dyDescent="0.25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1334</v>
      </c>
    </row>
    <row r="89" spans="1:6" x14ac:dyDescent="0.25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1335</v>
      </c>
    </row>
    <row r="90" spans="1:6" x14ac:dyDescent="0.25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1336</v>
      </c>
    </row>
    <row r="91" spans="1:6" x14ac:dyDescent="0.25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1337</v>
      </c>
    </row>
    <row r="92" spans="1:6" x14ac:dyDescent="0.25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1338</v>
      </c>
    </row>
    <row r="93" spans="1:6" x14ac:dyDescent="0.25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1339</v>
      </c>
    </row>
    <row r="94" spans="1:6" x14ac:dyDescent="0.25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1340</v>
      </c>
    </row>
    <row r="95" spans="1:6" x14ac:dyDescent="0.25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1341</v>
      </c>
    </row>
    <row r="96" spans="1:6" x14ac:dyDescent="0.25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1342</v>
      </c>
    </row>
    <row r="97" spans="1:6" x14ac:dyDescent="0.25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1343</v>
      </c>
    </row>
    <row r="98" spans="1:6" x14ac:dyDescent="0.25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1344</v>
      </c>
    </row>
    <row r="99" spans="1:6" x14ac:dyDescent="0.25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1345</v>
      </c>
    </row>
    <row r="100" spans="1:6" x14ac:dyDescent="0.25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1346</v>
      </c>
    </row>
    <row r="101" spans="1:6" x14ac:dyDescent="0.25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1347</v>
      </c>
    </row>
    <row r="102" spans="1:6" x14ac:dyDescent="0.25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1348</v>
      </c>
    </row>
    <row r="103" spans="1:6" x14ac:dyDescent="0.25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1349</v>
      </c>
    </row>
    <row r="104" spans="1:6" x14ac:dyDescent="0.25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1350</v>
      </c>
    </row>
    <row r="105" spans="1:6" x14ac:dyDescent="0.25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1351</v>
      </c>
    </row>
    <row r="106" spans="1:6" x14ac:dyDescent="0.25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1352</v>
      </c>
    </row>
    <row r="107" spans="1:6" x14ac:dyDescent="0.25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1353</v>
      </c>
    </row>
    <row r="108" spans="1:6" x14ac:dyDescent="0.25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1354</v>
      </c>
    </row>
    <row r="109" spans="1:6" x14ac:dyDescent="0.25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1355</v>
      </c>
    </row>
    <row r="110" spans="1:6" x14ac:dyDescent="0.25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1356</v>
      </c>
    </row>
    <row r="111" spans="1:6" x14ac:dyDescent="0.25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1357</v>
      </c>
    </row>
    <row r="112" spans="1:6" x14ac:dyDescent="0.25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1358</v>
      </c>
    </row>
    <row r="113" spans="1:6" x14ac:dyDescent="0.25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1359</v>
      </c>
    </row>
    <row r="114" spans="1:6" x14ac:dyDescent="0.25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1360</v>
      </c>
    </row>
    <row r="115" spans="1:6" x14ac:dyDescent="0.25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1361</v>
      </c>
    </row>
    <row r="116" spans="1:6" x14ac:dyDescent="0.25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1362</v>
      </c>
    </row>
    <row r="117" spans="1:6" x14ac:dyDescent="0.25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1363</v>
      </c>
    </row>
    <row r="118" spans="1:6" x14ac:dyDescent="0.25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1364</v>
      </c>
    </row>
    <row r="119" spans="1:6" x14ac:dyDescent="0.25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1365</v>
      </c>
    </row>
    <row r="120" spans="1:6" x14ac:dyDescent="0.25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1366</v>
      </c>
    </row>
    <row r="121" spans="1:6" x14ac:dyDescent="0.25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1367</v>
      </c>
    </row>
    <row r="122" spans="1:6" x14ac:dyDescent="0.25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1368</v>
      </c>
    </row>
    <row r="123" spans="1:6" x14ac:dyDescent="0.25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1369</v>
      </c>
    </row>
    <row r="124" spans="1:6" x14ac:dyDescent="0.25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1370</v>
      </c>
    </row>
    <row r="125" spans="1:6" x14ac:dyDescent="0.25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1371</v>
      </c>
    </row>
    <row r="126" spans="1:6" x14ac:dyDescent="0.25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1372</v>
      </c>
    </row>
    <row r="127" spans="1:6" x14ac:dyDescent="0.25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1373</v>
      </c>
    </row>
    <row r="128" spans="1:6" x14ac:dyDescent="0.25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1374</v>
      </c>
    </row>
    <row r="129" spans="1:6" x14ac:dyDescent="0.25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1375</v>
      </c>
    </row>
    <row r="130" spans="1:6" x14ac:dyDescent="0.25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1376</v>
      </c>
    </row>
    <row r="131" spans="1:6" x14ac:dyDescent="0.25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1377</v>
      </c>
    </row>
    <row r="132" spans="1:6" x14ac:dyDescent="0.25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1378</v>
      </c>
    </row>
    <row r="133" spans="1:6" x14ac:dyDescent="0.25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1379</v>
      </c>
    </row>
    <row r="134" spans="1:6" x14ac:dyDescent="0.25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1380</v>
      </c>
    </row>
    <row r="135" spans="1:6" x14ac:dyDescent="0.25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1381</v>
      </c>
    </row>
    <row r="136" spans="1:6" x14ac:dyDescent="0.25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1382</v>
      </c>
    </row>
    <row r="137" spans="1:6" x14ac:dyDescent="0.25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1383</v>
      </c>
    </row>
    <row r="138" spans="1:6" x14ac:dyDescent="0.25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1384</v>
      </c>
    </row>
    <row r="139" spans="1:6" x14ac:dyDescent="0.25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1385</v>
      </c>
    </row>
    <row r="140" spans="1:6" x14ac:dyDescent="0.25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1386</v>
      </c>
    </row>
    <row r="141" spans="1:6" x14ac:dyDescent="0.25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1387</v>
      </c>
    </row>
    <row r="142" spans="1:6" x14ac:dyDescent="0.25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1388</v>
      </c>
    </row>
    <row r="143" spans="1:6" x14ac:dyDescent="0.25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1389</v>
      </c>
    </row>
    <row r="144" spans="1:6" x14ac:dyDescent="0.25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1390</v>
      </c>
    </row>
    <row r="145" spans="1:6" x14ac:dyDescent="0.25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1397</v>
      </c>
    </row>
    <row r="146" spans="1:6" x14ac:dyDescent="0.25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1398</v>
      </c>
    </row>
    <row r="147" spans="1:6" x14ac:dyDescent="0.25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1399</v>
      </c>
    </row>
    <row r="148" spans="1:6" x14ac:dyDescent="0.25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1400</v>
      </c>
    </row>
    <row r="149" spans="1:6" x14ac:dyDescent="0.25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1401</v>
      </c>
    </row>
    <row r="150" spans="1:6" x14ac:dyDescent="0.25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1402</v>
      </c>
    </row>
    <row r="151" spans="1:6" x14ac:dyDescent="0.25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1403</v>
      </c>
    </row>
    <row r="152" spans="1:6" x14ac:dyDescent="0.25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1404</v>
      </c>
    </row>
    <row r="153" spans="1:6" x14ac:dyDescent="0.25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1405</v>
      </c>
    </row>
    <row r="154" spans="1:6" x14ac:dyDescent="0.25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1406</v>
      </c>
    </row>
    <row r="155" spans="1:6" x14ac:dyDescent="0.25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1407</v>
      </c>
    </row>
    <row r="156" spans="1:6" x14ac:dyDescent="0.25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1408</v>
      </c>
    </row>
    <row r="157" spans="1:6" x14ac:dyDescent="0.25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1409</v>
      </c>
    </row>
    <row r="158" spans="1:6" x14ac:dyDescent="0.25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1410</v>
      </c>
    </row>
    <row r="159" spans="1:6" x14ac:dyDescent="0.25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1411</v>
      </c>
    </row>
    <row r="160" spans="1:6" x14ac:dyDescent="0.25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1412</v>
      </c>
    </row>
    <row r="161" spans="1:6" x14ac:dyDescent="0.25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1413</v>
      </c>
    </row>
    <row r="162" spans="1:6" x14ac:dyDescent="0.25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1414</v>
      </c>
    </row>
    <row r="163" spans="1:6" x14ac:dyDescent="0.25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1415</v>
      </c>
    </row>
    <row r="164" spans="1:6" x14ac:dyDescent="0.25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1416</v>
      </c>
    </row>
    <row r="165" spans="1:6" x14ac:dyDescent="0.25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1417</v>
      </c>
    </row>
    <row r="166" spans="1:6" x14ac:dyDescent="0.25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1418</v>
      </c>
    </row>
    <row r="167" spans="1:6" x14ac:dyDescent="0.25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1419</v>
      </c>
    </row>
    <row r="168" spans="1:6" x14ac:dyDescent="0.25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1420</v>
      </c>
    </row>
    <row r="169" spans="1:6" x14ac:dyDescent="0.25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1421</v>
      </c>
    </row>
    <row r="170" spans="1:6" x14ac:dyDescent="0.25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1422</v>
      </c>
    </row>
    <row r="171" spans="1:6" x14ac:dyDescent="0.25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1423</v>
      </c>
    </row>
    <row r="172" spans="1:6" x14ac:dyDescent="0.25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1424</v>
      </c>
    </row>
    <row r="173" spans="1:6" x14ac:dyDescent="0.25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1425</v>
      </c>
    </row>
    <row r="174" spans="1:6" x14ac:dyDescent="0.25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1426</v>
      </c>
    </row>
    <row r="175" spans="1:6" x14ac:dyDescent="0.25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1427</v>
      </c>
    </row>
    <row r="176" spans="1:6" x14ac:dyDescent="0.25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1428</v>
      </c>
    </row>
    <row r="177" spans="1:6" x14ac:dyDescent="0.25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1429</v>
      </c>
    </row>
    <row r="178" spans="1:6" x14ac:dyDescent="0.25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1430</v>
      </c>
    </row>
    <row r="179" spans="1:6" x14ac:dyDescent="0.25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1431</v>
      </c>
    </row>
    <row r="180" spans="1:6" x14ac:dyDescent="0.25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1432</v>
      </c>
    </row>
    <row r="181" spans="1:6" x14ac:dyDescent="0.25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1433</v>
      </c>
    </row>
    <row r="182" spans="1:6" x14ac:dyDescent="0.25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1434</v>
      </c>
    </row>
    <row r="183" spans="1:6" x14ac:dyDescent="0.25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1435</v>
      </c>
    </row>
    <row r="184" spans="1:6" x14ac:dyDescent="0.25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1436</v>
      </c>
    </row>
    <row r="185" spans="1:6" x14ac:dyDescent="0.25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1437</v>
      </c>
    </row>
    <row r="186" spans="1:6" x14ac:dyDescent="0.25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1438</v>
      </c>
    </row>
    <row r="187" spans="1:6" x14ac:dyDescent="0.25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1439</v>
      </c>
    </row>
    <row r="188" spans="1:6" x14ac:dyDescent="0.25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1440</v>
      </c>
    </row>
    <row r="189" spans="1:6" x14ac:dyDescent="0.25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1441</v>
      </c>
    </row>
    <row r="190" spans="1:6" x14ac:dyDescent="0.25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1442</v>
      </c>
    </row>
    <row r="191" spans="1:6" x14ac:dyDescent="0.25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1443</v>
      </c>
    </row>
    <row r="192" spans="1:6" x14ac:dyDescent="0.25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1444</v>
      </c>
    </row>
    <row r="193" spans="1:6" x14ac:dyDescent="0.25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1445</v>
      </c>
    </row>
    <row r="194" spans="1:6" x14ac:dyDescent="0.25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1446</v>
      </c>
    </row>
    <row r="195" spans="1:6" x14ac:dyDescent="0.25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1447</v>
      </c>
    </row>
    <row r="196" spans="1:6" x14ac:dyDescent="0.25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1448</v>
      </c>
    </row>
    <row r="197" spans="1:6" x14ac:dyDescent="0.25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1449</v>
      </c>
    </row>
    <row r="198" spans="1:6" x14ac:dyDescent="0.25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1450</v>
      </c>
    </row>
    <row r="199" spans="1:6" x14ac:dyDescent="0.25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1451</v>
      </c>
    </row>
    <row r="200" spans="1:6" x14ac:dyDescent="0.25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1452</v>
      </c>
    </row>
    <row r="201" spans="1:6" x14ac:dyDescent="0.25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1453</v>
      </c>
    </row>
    <row r="202" spans="1:6" x14ac:dyDescent="0.25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1454</v>
      </c>
    </row>
    <row r="203" spans="1:6" x14ac:dyDescent="0.25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1455</v>
      </c>
    </row>
    <row r="204" spans="1:6" x14ac:dyDescent="0.25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1456</v>
      </c>
    </row>
    <row r="205" spans="1:6" x14ac:dyDescent="0.25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1457</v>
      </c>
    </row>
    <row r="206" spans="1:6" x14ac:dyDescent="0.25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1458</v>
      </c>
    </row>
    <row r="207" spans="1:6" x14ac:dyDescent="0.25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1459</v>
      </c>
    </row>
    <row r="208" spans="1:6" x14ac:dyDescent="0.25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1460</v>
      </c>
    </row>
    <row r="209" spans="1:6" x14ac:dyDescent="0.25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1461</v>
      </c>
    </row>
    <row r="210" spans="1:6" x14ac:dyDescent="0.25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1462</v>
      </c>
    </row>
    <row r="211" spans="1:6" x14ac:dyDescent="0.25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1463</v>
      </c>
    </row>
    <row r="212" spans="1:6" x14ac:dyDescent="0.25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1464</v>
      </c>
    </row>
    <row r="213" spans="1:6" x14ac:dyDescent="0.25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1465</v>
      </c>
    </row>
    <row r="214" spans="1:6" x14ac:dyDescent="0.25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1466</v>
      </c>
    </row>
    <row r="215" spans="1:6" x14ac:dyDescent="0.25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1467</v>
      </c>
    </row>
    <row r="216" spans="1:6" x14ac:dyDescent="0.25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1468</v>
      </c>
    </row>
    <row r="217" spans="1:6" x14ac:dyDescent="0.25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1469</v>
      </c>
    </row>
    <row r="218" spans="1:6" x14ac:dyDescent="0.25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1470</v>
      </c>
    </row>
    <row r="219" spans="1:6" x14ac:dyDescent="0.25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1471</v>
      </c>
    </row>
    <row r="220" spans="1:6" x14ac:dyDescent="0.25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1472</v>
      </c>
    </row>
    <row r="221" spans="1:6" x14ac:dyDescent="0.25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1473</v>
      </c>
    </row>
    <row r="222" spans="1:6" x14ac:dyDescent="0.25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1474</v>
      </c>
    </row>
    <row r="223" spans="1:6" x14ac:dyDescent="0.25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1475</v>
      </c>
    </row>
    <row r="224" spans="1:6" x14ac:dyDescent="0.25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1476</v>
      </c>
    </row>
    <row r="225" spans="1:6" x14ac:dyDescent="0.25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1477</v>
      </c>
    </row>
    <row r="226" spans="1:6" x14ac:dyDescent="0.25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1478</v>
      </c>
    </row>
    <row r="227" spans="1:6" x14ac:dyDescent="0.25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1479</v>
      </c>
    </row>
    <row r="228" spans="1:6" x14ac:dyDescent="0.25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1480</v>
      </c>
    </row>
    <row r="229" spans="1:6" x14ac:dyDescent="0.25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1481</v>
      </c>
    </row>
    <row r="230" spans="1:6" x14ac:dyDescent="0.25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1482</v>
      </c>
    </row>
    <row r="231" spans="1:6" x14ac:dyDescent="0.25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1483</v>
      </c>
    </row>
    <row r="232" spans="1:6" x14ac:dyDescent="0.25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1484</v>
      </c>
    </row>
    <row r="233" spans="1:6" x14ac:dyDescent="0.25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1485</v>
      </c>
    </row>
    <row r="234" spans="1:6" x14ac:dyDescent="0.25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1486</v>
      </c>
    </row>
    <row r="235" spans="1:6" x14ac:dyDescent="0.25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1487</v>
      </c>
    </row>
    <row r="236" spans="1:6" x14ac:dyDescent="0.25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1488</v>
      </c>
    </row>
    <row r="237" spans="1:6" x14ac:dyDescent="0.25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1489</v>
      </c>
    </row>
    <row r="238" spans="1:6" x14ac:dyDescent="0.25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1490</v>
      </c>
    </row>
    <row r="239" spans="1:6" x14ac:dyDescent="0.25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1491</v>
      </c>
    </row>
    <row r="240" spans="1:6" x14ac:dyDescent="0.25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1492</v>
      </c>
    </row>
    <row r="241" spans="1:6" x14ac:dyDescent="0.25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1493</v>
      </c>
    </row>
    <row r="242" spans="1:6" x14ac:dyDescent="0.25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1494</v>
      </c>
    </row>
    <row r="243" spans="1:6" x14ac:dyDescent="0.25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1495</v>
      </c>
    </row>
    <row r="244" spans="1:6" x14ac:dyDescent="0.25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1496</v>
      </c>
    </row>
    <row r="245" spans="1:6" x14ac:dyDescent="0.25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1497</v>
      </c>
    </row>
    <row r="246" spans="1:6" x14ac:dyDescent="0.25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1498</v>
      </c>
    </row>
    <row r="247" spans="1:6" x14ac:dyDescent="0.25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1499</v>
      </c>
    </row>
    <row r="248" spans="1:6" x14ac:dyDescent="0.25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1500</v>
      </c>
    </row>
    <row r="249" spans="1:6" x14ac:dyDescent="0.25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1501</v>
      </c>
    </row>
    <row r="250" spans="1:6" x14ac:dyDescent="0.25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1502</v>
      </c>
    </row>
    <row r="251" spans="1:6" x14ac:dyDescent="0.25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1503</v>
      </c>
    </row>
    <row r="252" spans="1:6" x14ac:dyDescent="0.25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1504</v>
      </c>
    </row>
    <row r="253" spans="1:6" x14ac:dyDescent="0.25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1505</v>
      </c>
    </row>
    <row r="254" spans="1:6" x14ac:dyDescent="0.25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1506</v>
      </c>
    </row>
    <row r="255" spans="1:6" x14ac:dyDescent="0.25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1507</v>
      </c>
    </row>
    <row r="256" spans="1:6" x14ac:dyDescent="0.25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1508</v>
      </c>
    </row>
    <row r="257" spans="1:6" x14ac:dyDescent="0.25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1509</v>
      </c>
    </row>
    <row r="258" spans="1:6" x14ac:dyDescent="0.25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1510</v>
      </c>
    </row>
    <row r="259" spans="1:6" x14ac:dyDescent="0.25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1511</v>
      </c>
    </row>
    <row r="260" spans="1:6" x14ac:dyDescent="0.25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1512</v>
      </c>
    </row>
    <row r="261" spans="1:6" x14ac:dyDescent="0.25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1513</v>
      </c>
    </row>
    <row r="262" spans="1:6" x14ac:dyDescent="0.25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1514</v>
      </c>
    </row>
    <row r="263" spans="1:6" x14ac:dyDescent="0.25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1515</v>
      </c>
    </row>
    <row r="264" spans="1:6" x14ac:dyDescent="0.25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1516</v>
      </c>
    </row>
    <row r="265" spans="1:6" x14ac:dyDescent="0.25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1517</v>
      </c>
    </row>
    <row r="266" spans="1:6" x14ac:dyDescent="0.25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1518</v>
      </c>
    </row>
    <row r="267" spans="1:6" x14ac:dyDescent="0.25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1519</v>
      </c>
    </row>
    <row r="268" spans="1:6" x14ac:dyDescent="0.25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1520</v>
      </c>
    </row>
    <row r="269" spans="1:6" x14ac:dyDescent="0.25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1521</v>
      </c>
    </row>
    <row r="270" spans="1:6" x14ac:dyDescent="0.25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1522</v>
      </c>
    </row>
    <row r="271" spans="1:6" x14ac:dyDescent="0.25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1523</v>
      </c>
    </row>
    <row r="272" spans="1:6" x14ac:dyDescent="0.25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1524</v>
      </c>
    </row>
    <row r="273" spans="1:6" x14ac:dyDescent="0.25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1525</v>
      </c>
    </row>
    <row r="274" spans="1:6" x14ac:dyDescent="0.25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1526</v>
      </c>
    </row>
    <row r="275" spans="1:6" x14ac:dyDescent="0.25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1527</v>
      </c>
    </row>
    <row r="276" spans="1:6" x14ac:dyDescent="0.25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1528</v>
      </c>
    </row>
    <row r="277" spans="1:6" x14ac:dyDescent="0.25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1529</v>
      </c>
    </row>
    <row r="278" spans="1:6" x14ac:dyDescent="0.25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1530</v>
      </c>
    </row>
    <row r="279" spans="1:6" x14ac:dyDescent="0.25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1531</v>
      </c>
    </row>
    <row r="280" spans="1:6" x14ac:dyDescent="0.25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1532</v>
      </c>
    </row>
    <row r="281" spans="1:6" x14ac:dyDescent="0.25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1533</v>
      </c>
    </row>
    <row r="282" spans="1:6" x14ac:dyDescent="0.25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1534</v>
      </c>
    </row>
    <row r="283" spans="1:6" x14ac:dyDescent="0.25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1535</v>
      </c>
    </row>
    <row r="284" spans="1:6" x14ac:dyDescent="0.25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1536</v>
      </c>
    </row>
    <row r="285" spans="1:6" x14ac:dyDescent="0.25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1537</v>
      </c>
    </row>
    <row r="286" spans="1:6" x14ac:dyDescent="0.25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1538</v>
      </c>
    </row>
    <row r="287" spans="1:6" x14ac:dyDescent="0.25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1539</v>
      </c>
    </row>
    <row r="288" spans="1:6" x14ac:dyDescent="0.25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1540</v>
      </c>
    </row>
    <row r="289" spans="1:6" x14ac:dyDescent="0.25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1541</v>
      </c>
    </row>
    <row r="290" spans="1:6" x14ac:dyDescent="0.25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1542</v>
      </c>
    </row>
    <row r="291" spans="1:6" x14ac:dyDescent="0.25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1543</v>
      </c>
    </row>
    <row r="292" spans="1:6" x14ac:dyDescent="0.25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1544</v>
      </c>
    </row>
    <row r="293" spans="1:6" x14ac:dyDescent="0.25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1545</v>
      </c>
    </row>
    <row r="294" spans="1:6" x14ac:dyDescent="0.25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1546</v>
      </c>
    </row>
    <row r="295" spans="1:6" x14ac:dyDescent="0.25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1547</v>
      </c>
    </row>
    <row r="296" spans="1:6" x14ac:dyDescent="0.25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1548</v>
      </c>
    </row>
    <row r="297" spans="1:6" x14ac:dyDescent="0.25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1549</v>
      </c>
    </row>
    <row r="298" spans="1:6" x14ac:dyDescent="0.25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1550</v>
      </c>
    </row>
    <row r="299" spans="1:6" x14ac:dyDescent="0.25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1551</v>
      </c>
    </row>
    <row r="300" spans="1:6" x14ac:dyDescent="0.25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1552</v>
      </c>
    </row>
    <row r="301" spans="1:6" x14ac:dyDescent="0.25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1553</v>
      </c>
    </row>
    <row r="302" spans="1:6" x14ac:dyDescent="0.25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1554</v>
      </c>
    </row>
    <row r="303" spans="1:6" x14ac:dyDescent="0.25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1555</v>
      </c>
    </row>
    <row r="304" spans="1:6" x14ac:dyDescent="0.25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1556</v>
      </c>
    </row>
    <row r="305" spans="1:6" x14ac:dyDescent="0.25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1557</v>
      </c>
    </row>
    <row r="306" spans="1:6" x14ac:dyDescent="0.25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1558</v>
      </c>
    </row>
    <row r="307" spans="1:6" x14ac:dyDescent="0.25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1559</v>
      </c>
    </row>
    <row r="308" spans="1:6" x14ac:dyDescent="0.25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1560</v>
      </c>
    </row>
    <row r="309" spans="1:6" x14ac:dyDescent="0.25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1561</v>
      </c>
    </row>
    <row r="310" spans="1:6" x14ac:dyDescent="0.25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1562</v>
      </c>
    </row>
    <row r="311" spans="1:6" x14ac:dyDescent="0.25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1563</v>
      </c>
    </row>
    <row r="312" spans="1:6" x14ac:dyDescent="0.25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1564</v>
      </c>
    </row>
    <row r="313" spans="1:6" x14ac:dyDescent="0.25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1565</v>
      </c>
    </row>
    <row r="314" spans="1:6" x14ac:dyDescent="0.25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1566</v>
      </c>
    </row>
    <row r="315" spans="1:6" x14ac:dyDescent="0.25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1567</v>
      </c>
    </row>
    <row r="316" spans="1:6" x14ac:dyDescent="0.25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1568</v>
      </c>
    </row>
    <row r="317" spans="1:6" x14ac:dyDescent="0.25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1569</v>
      </c>
    </row>
    <row r="318" spans="1:6" x14ac:dyDescent="0.25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1570</v>
      </c>
    </row>
    <row r="319" spans="1:6" x14ac:dyDescent="0.25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1571</v>
      </c>
    </row>
    <row r="320" spans="1:6" x14ac:dyDescent="0.25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1572</v>
      </c>
    </row>
    <row r="321" spans="1:6" x14ac:dyDescent="0.25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1573</v>
      </c>
    </row>
    <row r="322" spans="1:6" x14ac:dyDescent="0.25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1574</v>
      </c>
    </row>
    <row r="323" spans="1:6" x14ac:dyDescent="0.25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1575</v>
      </c>
    </row>
    <row r="324" spans="1:6" x14ac:dyDescent="0.25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1576</v>
      </c>
    </row>
    <row r="325" spans="1:6" x14ac:dyDescent="0.25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1577</v>
      </c>
    </row>
    <row r="326" spans="1:6" x14ac:dyDescent="0.25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1578</v>
      </c>
    </row>
    <row r="327" spans="1:6" x14ac:dyDescent="0.25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1579</v>
      </c>
    </row>
    <row r="328" spans="1:6" x14ac:dyDescent="0.25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1580</v>
      </c>
    </row>
    <row r="329" spans="1:6" x14ac:dyDescent="0.25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1581</v>
      </c>
    </row>
    <row r="330" spans="1:6" x14ac:dyDescent="0.25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1582</v>
      </c>
    </row>
    <row r="331" spans="1:6" x14ac:dyDescent="0.25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1583</v>
      </c>
    </row>
    <row r="332" spans="1:6" x14ac:dyDescent="0.25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1584</v>
      </c>
    </row>
    <row r="333" spans="1:6" x14ac:dyDescent="0.25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1585</v>
      </c>
    </row>
    <row r="334" spans="1:6" x14ac:dyDescent="0.25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1586</v>
      </c>
    </row>
    <row r="335" spans="1:6" x14ac:dyDescent="0.25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1587</v>
      </c>
    </row>
    <row r="336" spans="1:6" x14ac:dyDescent="0.25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1588</v>
      </c>
    </row>
    <row r="337" spans="1:6" x14ac:dyDescent="0.25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1589</v>
      </c>
    </row>
    <row r="338" spans="1:6" x14ac:dyDescent="0.25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1590</v>
      </c>
    </row>
    <row r="339" spans="1:6" x14ac:dyDescent="0.25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1591</v>
      </c>
    </row>
    <row r="340" spans="1:6" x14ac:dyDescent="0.25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1592</v>
      </c>
    </row>
    <row r="341" spans="1:6" x14ac:dyDescent="0.25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1593</v>
      </c>
    </row>
    <row r="342" spans="1:6" x14ac:dyDescent="0.25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1594</v>
      </c>
    </row>
    <row r="343" spans="1:6" x14ac:dyDescent="0.25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1595</v>
      </c>
    </row>
    <row r="344" spans="1:6" x14ac:dyDescent="0.25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1596</v>
      </c>
    </row>
    <row r="345" spans="1:6" x14ac:dyDescent="0.25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1597</v>
      </c>
    </row>
    <row r="346" spans="1:6" x14ac:dyDescent="0.25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1598</v>
      </c>
    </row>
    <row r="347" spans="1:6" x14ac:dyDescent="0.25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1599</v>
      </c>
    </row>
    <row r="348" spans="1:6" x14ac:dyDescent="0.25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1600</v>
      </c>
    </row>
    <row r="349" spans="1:6" x14ac:dyDescent="0.25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1601</v>
      </c>
    </row>
    <row r="350" spans="1:6" x14ac:dyDescent="0.25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1602</v>
      </c>
    </row>
    <row r="351" spans="1:6" x14ac:dyDescent="0.25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1603</v>
      </c>
    </row>
    <row r="352" spans="1:6" x14ac:dyDescent="0.25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1604</v>
      </c>
    </row>
    <row r="353" spans="1:6" x14ac:dyDescent="0.25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1605</v>
      </c>
    </row>
    <row r="354" spans="1:6" x14ac:dyDescent="0.25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1606</v>
      </c>
    </row>
    <row r="355" spans="1:6" x14ac:dyDescent="0.25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1607</v>
      </c>
    </row>
    <row r="356" spans="1:6" x14ac:dyDescent="0.25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1608</v>
      </c>
    </row>
    <row r="357" spans="1:6" x14ac:dyDescent="0.25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1609</v>
      </c>
    </row>
    <row r="358" spans="1:6" x14ac:dyDescent="0.25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1610</v>
      </c>
    </row>
    <row r="359" spans="1:6" x14ac:dyDescent="0.25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1611</v>
      </c>
    </row>
    <row r="360" spans="1:6" x14ac:dyDescent="0.25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1612</v>
      </c>
    </row>
    <row r="361" spans="1:6" x14ac:dyDescent="0.25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1613</v>
      </c>
    </row>
    <row r="362" spans="1:6" x14ac:dyDescent="0.25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1614</v>
      </c>
    </row>
    <row r="363" spans="1:6" x14ac:dyDescent="0.25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1615</v>
      </c>
    </row>
    <row r="364" spans="1:6" x14ac:dyDescent="0.25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1616</v>
      </c>
    </row>
    <row r="365" spans="1:6" x14ac:dyDescent="0.25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1617</v>
      </c>
    </row>
    <row r="366" spans="1:6" x14ac:dyDescent="0.25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1618</v>
      </c>
    </row>
    <row r="367" spans="1:6" x14ac:dyDescent="0.25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1619</v>
      </c>
    </row>
    <row r="368" spans="1:6" x14ac:dyDescent="0.25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1620</v>
      </c>
    </row>
    <row r="369" spans="1:6" x14ac:dyDescent="0.25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1621</v>
      </c>
    </row>
    <row r="370" spans="1:6" x14ac:dyDescent="0.25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1622</v>
      </c>
    </row>
    <row r="371" spans="1:6" x14ac:dyDescent="0.25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1623</v>
      </c>
    </row>
    <row r="372" spans="1:6" x14ac:dyDescent="0.25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1624</v>
      </c>
    </row>
    <row r="373" spans="1:6" x14ac:dyDescent="0.25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1625</v>
      </c>
    </row>
    <row r="374" spans="1:6" x14ac:dyDescent="0.25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1626</v>
      </c>
    </row>
    <row r="375" spans="1:6" x14ac:dyDescent="0.25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1627</v>
      </c>
    </row>
    <row r="376" spans="1:6" x14ac:dyDescent="0.25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1628</v>
      </c>
    </row>
    <row r="377" spans="1:6" x14ac:dyDescent="0.25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1629</v>
      </c>
    </row>
    <row r="378" spans="1:6" x14ac:dyDescent="0.25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1630</v>
      </c>
    </row>
    <row r="379" spans="1:6" x14ac:dyDescent="0.25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1631</v>
      </c>
    </row>
    <row r="380" spans="1:6" x14ac:dyDescent="0.25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1632</v>
      </c>
    </row>
    <row r="381" spans="1:6" x14ac:dyDescent="0.25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1633</v>
      </c>
    </row>
    <row r="382" spans="1:6" x14ac:dyDescent="0.25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1634</v>
      </c>
    </row>
    <row r="383" spans="1:6" x14ac:dyDescent="0.25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1635</v>
      </c>
    </row>
    <row r="384" spans="1:6" x14ac:dyDescent="0.25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1636</v>
      </c>
    </row>
    <row r="385" spans="1:6" x14ac:dyDescent="0.25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1637</v>
      </c>
    </row>
    <row r="386" spans="1:6" x14ac:dyDescent="0.25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1638</v>
      </c>
    </row>
    <row r="387" spans="1:6" x14ac:dyDescent="0.25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1639</v>
      </c>
    </row>
    <row r="388" spans="1:6" x14ac:dyDescent="0.25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1640</v>
      </c>
    </row>
    <row r="389" spans="1:6" x14ac:dyDescent="0.25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1641</v>
      </c>
    </row>
    <row r="390" spans="1:6" x14ac:dyDescent="0.25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1642</v>
      </c>
    </row>
    <row r="391" spans="1:6" x14ac:dyDescent="0.25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1643</v>
      </c>
    </row>
    <row r="392" spans="1:6" x14ac:dyDescent="0.25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1644</v>
      </c>
    </row>
    <row r="393" spans="1:6" x14ac:dyDescent="0.25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1645</v>
      </c>
    </row>
    <row r="394" spans="1:6" x14ac:dyDescent="0.25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1646</v>
      </c>
    </row>
    <row r="395" spans="1:6" x14ac:dyDescent="0.25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1647</v>
      </c>
    </row>
    <row r="396" spans="1:6" x14ac:dyDescent="0.25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1648</v>
      </c>
    </row>
    <row r="397" spans="1:6" x14ac:dyDescent="0.25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1649</v>
      </c>
    </row>
    <row r="398" spans="1:6" x14ac:dyDescent="0.25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1650</v>
      </c>
    </row>
    <row r="399" spans="1:6" x14ac:dyDescent="0.25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1651</v>
      </c>
    </row>
    <row r="400" spans="1:6" x14ac:dyDescent="0.25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1652</v>
      </c>
    </row>
    <row r="401" spans="1:6" x14ac:dyDescent="0.25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1653</v>
      </c>
    </row>
    <row r="402" spans="1:6" x14ac:dyDescent="0.25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1654</v>
      </c>
    </row>
    <row r="403" spans="1:6" x14ac:dyDescent="0.25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1655</v>
      </c>
    </row>
    <row r="404" spans="1:6" x14ac:dyDescent="0.25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1656</v>
      </c>
    </row>
    <row r="405" spans="1:6" x14ac:dyDescent="0.25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1657</v>
      </c>
    </row>
    <row r="406" spans="1:6" x14ac:dyDescent="0.25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1658</v>
      </c>
    </row>
    <row r="407" spans="1:6" x14ac:dyDescent="0.25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1659</v>
      </c>
    </row>
    <row r="408" spans="1:6" x14ac:dyDescent="0.25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1660</v>
      </c>
    </row>
    <row r="409" spans="1:6" x14ac:dyDescent="0.25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1661</v>
      </c>
    </row>
    <row r="410" spans="1:6" x14ac:dyDescent="0.25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1662</v>
      </c>
    </row>
    <row r="411" spans="1:6" x14ac:dyDescent="0.25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1663</v>
      </c>
    </row>
    <row r="412" spans="1:6" x14ac:dyDescent="0.25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1664</v>
      </c>
    </row>
    <row r="413" spans="1:6" x14ac:dyDescent="0.25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1665</v>
      </c>
    </row>
    <row r="414" spans="1:6" x14ac:dyDescent="0.25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1666</v>
      </c>
    </row>
    <row r="415" spans="1:6" x14ac:dyDescent="0.25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1667</v>
      </c>
    </row>
    <row r="416" spans="1:6" x14ac:dyDescent="0.25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1668</v>
      </c>
    </row>
    <row r="417" spans="1:6" x14ac:dyDescent="0.25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1669</v>
      </c>
    </row>
    <row r="418" spans="1:6" x14ac:dyDescent="0.25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1670</v>
      </c>
    </row>
    <row r="419" spans="1:6" x14ac:dyDescent="0.25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1671</v>
      </c>
    </row>
    <row r="420" spans="1:6" x14ac:dyDescent="0.25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1672</v>
      </c>
    </row>
    <row r="421" spans="1:6" x14ac:dyDescent="0.25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1673</v>
      </c>
    </row>
    <row r="422" spans="1:6" x14ac:dyDescent="0.25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1674</v>
      </c>
    </row>
    <row r="423" spans="1:6" x14ac:dyDescent="0.25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1675</v>
      </c>
    </row>
    <row r="424" spans="1:6" x14ac:dyDescent="0.25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1676</v>
      </c>
    </row>
    <row r="425" spans="1:6" x14ac:dyDescent="0.25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1677</v>
      </c>
    </row>
    <row r="426" spans="1:6" x14ac:dyDescent="0.25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1678</v>
      </c>
    </row>
    <row r="427" spans="1:6" x14ac:dyDescent="0.25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1679</v>
      </c>
    </row>
    <row r="428" spans="1:6" x14ac:dyDescent="0.25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1680</v>
      </c>
    </row>
    <row r="429" spans="1:6" x14ac:dyDescent="0.25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1681</v>
      </c>
    </row>
    <row r="430" spans="1:6" x14ac:dyDescent="0.25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1682</v>
      </c>
    </row>
    <row r="431" spans="1:6" x14ac:dyDescent="0.25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1683</v>
      </c>
    </row>
    <row r="432" spans="1:6" x14ac:dyDescent="0.25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1684</v>
      </c>
    </row>
    <row r="433" spans="1:6" x14ac:dyDescent="0.25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1685</v>
      </c>
    </row>
    <row r="434" spans="1:6" x14ac:dyDescent="0.25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1686</v>
      </c>
    </row>
    <row r="435" spans="1:6" x14ac:dyDescent="0.25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1687</v>
      </c>
    </row>
    <row r="436" spans="1:6" x14ac:dyDescent="0.25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1688</v>
      </c>
    </row>
    <row r="437" spans="1:6" x14ac:dyDescent="0.25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1689</v>
      </c>
    </row>
    <row r="438" spans="1:6" x14ac:dyDescent="0.25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1690</v>
      </c>
    </row>
    <row r="439" spans="1:6" x14ac:dyDescent="0.25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1691</v>
      </c>
    </row>
    <row r="440" spans="1:6" x14ac:dyDescent="0.25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1692</v>
      </c>
    </row>
    <row r="441" spans="1:6" x14ac:dyDescent="0.25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1693</v>
      </c>
    </row>
    <row r="442" spans="1:6" x14ac:dyDescent="0.25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1694</v>
      </c>
    </row>
    <row r="443" spans="1:6" x14ac:dyDescent="0.25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1695</v>
      </c>
    </row>
    <row r="444" spans="1:6" x14ac:dyDescent="0.25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1696</v>
      </c>
    </row>
    <row r="445" spans="1:6" x14ac:dyDescent="0.25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1697</v>
      </c>
    </row>
    <row r="446" spans="1:6" x14ac:dyDescent="0.25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1698</v>
      </c>
    </row>
    <row r="447" spans="1:6" x14ac:dyDescent="0.25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1699</v>
      </c>
    </row>
    <row r="448" spans="1:6" x14ac:dyDescent="0.25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1700</v>
      </c>
    </row>
    <row r="449" spans="1:6" x14ac:dyDescent="0.25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1701</v>
      </c>
    </row>
    <row r="450" spans="1:6" x14ac:dyDescent="0.25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1702</v>
      </c>
    </row>
    <row r="451" spans="1:6" x14ac:dyDescent="0.25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1703</v>
      </c>
    </row>
    <row r="452" spans="1:6" x14ac:dyDescent="0.25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1704</v>
      </c>
    </row>
    <row r="453" spans="1:6" x14ac:dyDescent="0.25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1705</v>
      </c>
    </row>
    <row r="454" spans="1:6" x14ac:dyDescent="0.25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1706</v>
      </c>
    </row>
    <row r="455" spans="1:6" x14ac:dyDescent="0.25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1707</v>
      </c>
    </row>
    <row r="456" spans="1:6" x14ac:dyDescent="0.25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1708</v>
      </c>
    </row>
    <row r="457" spans="1:6" x14ac:dyDescent="0.25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1709</v>
      </c>
    </row>
    <row r="458" spans="1:6" x14ac:dyDescent="0.25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1710</v>
      </c>
    </row>
    <row r="459" spans="1:6" x14ac:dyDescent="0.25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1711</v>
      </c>
    </row>
    <row r="460" spans="1:6" x14ac:dyDescent="0.25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1712</v>
      </c>
    </row>
    <row r="461" spans="1:6" x14ac:dyDescent="0.25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1713</v>
      </c>
    </row>
    <row r="462" spans="1:6" x14ac:dyDescent="0.25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1714</v>
      </c>
    </row>
    <row r="463" spans="1:6" x14ac:dyDescent="0.25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1715</v>
      </c>
    </row>
    <row r="464" spans="1:6" x14ac:dyDescent="0.25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1716</v>
      </c>
    </row>
    <row r="465" spans="1:6" x14ac:dyDescent="0.25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1717</v>
      </c>
    </row>
    <row r="466" spans="1:6" x14ac:dyDescent="0.25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1718</v>
      </c>
    </row>
    <row r="467" spans="1:6" x14ac:dyDescent="0.25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1719</v>
      </c>
    </row>
    <row r="468" spans="1:6" x14ac:dyDescent="0.25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1720</v>
      </c>
    </row>
    <row r="469" spans="1:6" x14ac:dyDescent="0.25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1721</v>
      </c>
    </row>
    <row r="470" spans="1:6" x14ac:dyDescent="0.25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1722</v>
      </c>
    </row>
    <row r="471" spans="1:6" x14ac:dyDescent="0.25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1723</v>
      </c>
    </row>
    <row r="472" spans="1:6" x14ac:dyDescent="0.25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1724</v>
      </c>
    </row>
    <row r="473" spans="1:6" x14ac:dyDescent="0.25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1725</v>
      </c>
    </row>
    <row r="474" spans="1:6" x14ac:dyDescent="0.25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1726</v>
      </c>
    </row>
    <row r="475" spans="1:6" x14ac:dyDescent="0.25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1727</v>
      </c>
    </row>
    <row r="476" spans="1:6" x14ac:dyDescent="0.25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1728</v>
      </c>
    </row>
    <row r="477" spans="1:6" x14ac:dyDescent="0.25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1729</v>
      </c>
    </row>
    <row r="478" spans="1:6" x14ac:dyDescent="0.25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1730</v>
      </c>
    </row>
    <row r="479" spans="1:6" x14ac:dyDescent="0.25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1731</v>
      </c>
    </row>
    <row r="480" spans="1:6" x14ac:dyDescent="0.25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1732</v>
      </c>
    </row>
    <row r="481" spans="1:6" x14ac:dyDescent="0.25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1733</v>
      </c>
    </row>
    <row r="482" spans="1:6" x14ac:dyDescent="0.25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1734</v>
      </c>
    </row>
    <row r="483" spans="1:6" x14ac:dyDescent="0.25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1735</v>
      </c>
    </row>
    <row r="484" spans="1:6" x14ac:dyDescent="0.25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1736</v>
      </c>
    </row>
    <row r="485" spans="1:6" x14ac:dyDescent="0.25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1737</v>
      </c>
    </row>
    <row r="486" spans="1:6" x14ac:dyDescent="0.25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1738</v>
      </c>
    </row>
    <row r="487" spans="1:6" x14ac:dyDescent="0.25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1739</v>
      </c>
    </row>
    <row r="488" spans="1:6" x14ac:dyDescent="0.25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1740</v>
      </c>
    </row>
    <row r="489" spans="1:6" x14ac:dyDescent="0.25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1741</v>
      </c>
    </row>
    <row r="490" spans="1:6" x14ac:dyDescent="0.25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1742</v>
      </c>
    </row>
    <row r="491" spans="1:6" x14ac:dyDescent="0.25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1743</v>
      </c>
    </row>
    <row r="492" spans="1:6" x14ac:dyDescent="0.25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1744</v>
      </c>
    </row>
    <row r="493" spans="1:6" x14ac:dyDescent="0.25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1745</v>
      </c>
    </row>
    <row r="494" spans="1:6" x14ac:dyDescent="0.25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1746</v>
      </c>
    </row>
    <row r="495" spans="1:6" x14ac:dyDescent="0.25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1747</v>
      </c>
    </row>
    <row r="496" spans="1:6" x14ac:dyDescent="0.25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1748</v>
      </c>
    </row>
    <row r="497" spans="1:6" x14ac:dyDescent="0.25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1749</v>
      </c>
    </row>
    <row r="498" spans="1:6" x14ac:dyDescent="0.25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1750</v>
      </c>
    </row>
    <row r="499" spans="1:6" x14ac:dyDescent="0.25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1751</v>
      </c>
    </row>
    <row r="500" spans="1:6" x14ac:dyDescent="0.25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1752</v>
      </c>
    </row>
    <row r="501" spans="1:6" x14ac:dyDescent="0.25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1753</v>
      </c>
    </row>
    <row r="502" spans="1:6" x14ac:dyDescent="0.25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1754</v>
      </c>
    </row>
    <row r="503" spans="1:6" x14ac:dyDescent="0.25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1755</v>
      </c>
    </row>
    <row r="504" spans="1:6" x14ac:dyDescent="0.25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1756</v>
      </c>
    </row>
    <row r="505" spans="1:6" x14ac:dyDescent="0.25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1757</v>
      </c>
    </row>
    <row r="506" spans="1:6" x14ac:dyDescent="0.25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1758</v>
      </c>
    </row>
    <row r="507" spans="1:6" x14ac:dyDescent="0.25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1759</v>
      </c>
    </row>
    <row r="508" spans="1:6" x14ac:dyDescent="0.25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1760</v>
      </c>
    </row>
    <row r="509" spans="1:6" x14ac:dyDescent="0.25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1761</v>
      </c>
    </row>
    <row r="510" spans="1:6" x14ac:dyDescent="0.25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1762</v>
      </c>
    </row>
    <row r="511" spans="1:6" x14ac:dyDescent="0.25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1763</v>
      </c>
    </row>
    <row r="512" spans="1:6" x14ac:dyDescent="0.25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1764</v>
      </c>
    </row>
    <row r="513" spans="1:6" x14ac:dyDescent="0.25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1765</v>
      </c>
    </row>
    <row r="514" spans="1:6" x14ac:dyDescent="0.25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1766</v>
      </c>
    </row>
    <row r="515" spans="1:6" x14ac:dyDescent="0.25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1767</v>
      </c>
    </row>
    <row r="516" spans="1:6" x14ac:dyDescent="0.25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1768</v>
      </c>
    </row>
    <row r="517" spans="1:6" x14ac:dyDescent="0.25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1769</v>
      </c>
    </row>
    <row r="518" spans="1:6" x14ac:dyDescent="0.25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1770</v>
      </c>
    </row>
    <row r="519" spans="1:6" x14ac:dyDescent="0.25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1771</v>
      </c>
    </row>
    <row r="520" spans="1:6" x14ac:dyDescent="0.25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1772</v>
      </c>
    </row>
    <row r="521" spans="1:6" x14ac:dyDescent="0.25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1773</v>
      </c>
    </row>
    <row r="522" spans="1:6" x14ac:dyDescent="0.25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1774</v>
      </c>
    </row>
    <row r="523" spans="1:6" x14ac:dyDescent="0.25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1775</v>
      </c>
    </row>
    <row r="524" spans="1:6" x14ac:dyDescent="0.25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1776</v>
      </c>
    </row>
    <row r="525" spans="1:6" x14ac:dyDescent="0.25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1777</v>
      </c>
    </row>
    <row r="526" spans="1:6" x14ac:dyDescent="0.25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1778</v>
      </c>
    </row>
    <row r="527" spans="1:6" x14ac:dyDescent="0.25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1779</v>
      </c>
    </row>
    <row r="528" spans="1:6" x14ac:dyDescent="0.25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1780</v>
      </c>
    </row>
    <row r="529" spans="1:6" x14ac:dyDescent="0.25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1781</v>
      </c>
    </row>
    <row r="530" spans="1:6" x14ac:dyDescent="0.25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1782</v>
      </c>
    </row>
    <row r="531" spans="1:6" x14ac:dyDescent="0.25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1783</v>
      </c>
    </row>
    <row r="532" spans="1:6" x14ac:dyDescent="0.25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1784</v>
      </c>
    </row>
    <row r="533" spans="1:6" x14ac:dyDescent="0.25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1785</v>
      </c>
    </row>
    <row r="534" spans="1:6" x14ac:dyDescent="0.25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1786</v>
      </c>
    </row>
    <row r="535" spans="1:6" x14ac:dyDescent="0.25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1787</v>
      </c>
    </row>
    <row r="536" spans="1:6" x14ac:dyDescent="0.25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1788</v>
      </c>
    </row>
    <row r="537" spans="1:6" x14ac:dyDescent="0.25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1789</v>
      </c>
    </row>
    <row r="538" spans="1:6" x14ac:dyDescent="0.25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1790</v>
      </c>
    </row>
    <row r="539" spans="1:6" x14ac:dyDescent="0.25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1791</v>
      </c>
    </row>
    <row r="540" spans="1:6" x14ac:dyDescent="0.25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1792</v>
      </c>
    </row>
    <row r="541" spans="1:6" x14ac:dyDescent="0.25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1793</v>
      </c>
    </row>
    <row r="542" spans="1:6" x14ac:dyDescent="0.25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1794</v>
      </c>
    </row>
    <row r="543" spans="1:6" x14ac:dyDescent="0.25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1795</v>
      </c>
    </row>
    <row r="544" spans="1:6" x14ac:dyDescent="0.25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1796</v>
      </c>
    </row>
    <row r="545" spans="1:6" x14ac:dyDescent="0.25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1797</v>
      </c>
    </row>
    <row r="546" spans="1:6" x14ac:dyDescent="0.25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1798</v>
      </c>
    </row>
    <row r="547" spans="1:6" x14ac:dyDescent="0.25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1799</v>
      </c>
    </row>
    <row r="548" spans="1:6" x14ac:dyDescent="0.25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1800</v>
      </c>
    </row>
    <row r="549" spans="1:6" x14ac:dyDescent="0.25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1801</v>
      </c>
    </row>
    <row r="550" spans="1:6" x14ac:dyDescent="0.25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1802</v>
      </c>
    </row>
    <row r="551" spans="1:6" x14ac:dyDescent="0.25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1803</v>
      </c>
    </row>
    <row r="552" spans="1:6" x14ac:dyDescent="0.25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1804</v>
      </c>
    </row>
    <row r="553" spans="1:6" x14ac:dyDescent="0.25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1805</v>
      </c>
    </row>
    <row r="554" spans="1:6" x14ac:dyDescent="0.25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1806</v>
      </c>
    </row>
    <row r="555" spans="1:6" x14ac:dyDescent="0.25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1807</v>
      </c>
    </row>
    <row r="556" spans="1:6" x14ac:dyDescent="0.25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1808</v>
      </c>
    </row>
    <row r="557" spans="1:6" x14ac:dyDescent="0.25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1809</v>
      </c>
    </row>
    <row r="558" spans="1:6" x14ac:dyDescent="0.25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1810</v>
      </c>
    </row>
    <row r="559" spans="1:6" x14ac:dyDescent="0.25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1811</v>
      </c>
    </row>
    <row r="560" spans="1:6" x14ac:dyDescent="0.25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1812</v>
      </c>
    </row>
    <row r="561" spans="1:6" x14ac:dyDescent="0.25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1813</v>
      </c>
    </row>
    <row r="562" spans="1:6" x14ac:dyDescent="0.25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1814</v>
      </c>
    </row>
    <row r="563" spans="1:6" x14ac:dyDescent="0.25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1815</v>
      </c>
    </row>
    <row r="564" spans="1:6" x14ac:dyDescent="0.25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1816</v>
      </c>
    </row>
    <row r="565" spans="1:6" x14ac:dyDescent="0.25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1817</v>
      </c>
    </row>
    <row r="566" spans="1:6" x14ac:dyDescent="0.25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1818</v>
      </c>
    </row>
    <row r="567" spans="1:6" x14ac:dyDescent="0.25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1819</v>
      </c>
    </row>
    <row r="568" spans="1:6" x14ac:dyDescent="0.25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1820</v>
      </c>
    </row>
    <row r="569" spans="1:6" x14ac:dyDescent="0.25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1821</v>
      </c>
    </row>
    <row r="570" spans="1:6" x14ac:dyDescent="0.25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1822</v>
      </c>
    </row>
    <row r="571" spans="1:6" x14ac:dyDescent="0.25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1823</v>
      </c>
    </row>
    <row r="572" spans="1:6" x14ac:dyDescent="0.25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1824</v>
      </c>
    </row>
    <row r="573" spans="1:6" x14ac:dyDescent="0.25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1825</v>
      </c>
    </row>
    <row r="574" spans="1:6" x14ac:dyDescent="0.25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1826</v>
      </c>
    </row>
    <row r="575" spans="1:6" x14ac:dyDescent="0.25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1827</v>
      </c>
    </row>
    <row r="576" spans="1:6" x14ac:dyDescent="0.25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1828</v>
      </c>
    </row>
    <row r="577" spans="1:6" x14ac:dyDescent="0.25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1829</v>
      </c>
    </row>
    <row r="578" spans="1:6" x14ac:dyDescent="0.25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1830</v>
      </c>
    </row>
    <row r="579" spans="1:6" x14ac:dyDescent="0.25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1831</v>
      </c>
    </row>
    <row r="580" spans="1:6" x14ac:dyDescent="0.25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1832</v>
      </c>
    </row>
    <row r="581" spans="1:6" x14ac:dyDescent="0.25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1833</v>
      </c>
    </row>
    <row r="582" spans="1:6" x14ac:dyDescent="0.25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1834</v>
      </c>
    </row>
    <row r="583" spans="1:6" x14ac:dyDescent="0.25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1835</v>
      </c>
    </row>
    <row r="584" spans="1:6" x14ac:dyDescent="0.25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1836</v>
      </c>
    </row>
    <row r="585" spans="1:6" x14ac:dyDescent="0.25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1837</v>
      </c>
    </row>
    <row r="586" spans="1:6" x14ac:dyDescent="0.25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1838</v>
      </c>
    </row>
    <row r="587" spans="1:6" x14ac:dyDescent="0.25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1839</v>
      </c>
    </row>
    <row r="588" spans="1:6" x14ac:dyDescent="0.25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1840</v>
      </c>
    </row>
    <row r="589" spans="1:6" x14ac:dyDescent="0.25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1841</v>
      </c>
    </row>
    <row r="590" spans="1:6" x14ac:dyDescent="0.25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1842</v>
      </c>
    </row>
    <row r="591" spans="1:6" x14ac:dyDescent="0.25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1843</v>
      </c>
    </row>
    <row r="592" spans="1:6" x14ac:dyDescent="0.25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1844</v>
      </c>
    </row>
    <row r="593" spans="1:6" x14ac:dyDescent="0.25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1845</v>
      </c>
    </row>
    <row r="594" spans="1:6" x14ac:dyDescent="0.25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1846</v>
      </c>
    </row>
    <row r="595" spans="1:6" x14ac:dyDescent="0.25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1847</v>
      </c>
    </row>
    <row r="596" spans="1:6" x14ac:dyDescent="0.25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1848</v>
      </c>
    </row>
    <row r="597" spans="1:6" x14ac:dyDescent="0.25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1849</v>
      </c>
    </row>
    <row r="598" spans="1:6" x14ac:dyDescent="0.25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1850</v>
      </c>
    </row>
    <row r="599" spans="1:6" x14ac:dyDescent="0.25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1851</v>
      </c>
    </row>
    <row r="600" spans="1:6" x14ac:dyDescent="0.25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1852</v>
      </c>
    </row>
    <row r="601" spans="1:6" x14ac:dyDescent="0.25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1853</v>
      </c>
    </row>
    <row r="602" spans="1:6" x14ac:dyDescent="0.25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1854</v>
      </c>
    </row>
    <row r="603" spans="1:6" x14ac:dyDescent="0.25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1855</v>
      </c>
    </row>
    <row r="604" spans="1:6" x14ac:dyDescent="0.25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1856</v>
      </c>
    </row>
    <row r="605" spans="1:6" x14ac:dyDescent="0.25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1857</v>
      </c>
    </row>
    <row r="606" spans="1:6" x14ac:dyDescent="0.25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1858</v>
      </c>
    </row>
    <row r="607" spans="1:6" x14ac:dyDescent="0.25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1859</v>
      </c>
    </row>
    <row r="608" spans="1:6" x14ac:dyDescent="0.25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1860</v>
      </c>
    </row>
    <row r="609" spans="1:6" x14ac:dyDescent="0.25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1861</v>
      </c>
    </row>
    <row r="610" spans="1:6" x14ac:dyDescent="0.25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1862</v>
      </c>
    </row>
    <row r="611" spans="1:6" x14ac:dyDescent="0.25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1863</v>
      </c>
    </row>
    <row r="612" spans="1:6" x14ac:dyDescent="0.25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1864</v>
      </c>
    </row>
    <row r="613" spans="1:6" x14ac:dyDescent="0.25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1865</v>
      </c>
    </row>
    <row r="614" spans="1:6" x14ac:dyDescent="0.25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1866</v>
      </c>
    </row>
    <row r="615" spans="1:6" x14ac:dyDescent="0.25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1867</v>
      </c>
    </row>
    <row r="616" spans="1:6" x14ac:dyDescent="0.25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1868</v>
      </c>
    </row>
    <row r="617" spans="1:6" x14ac:dyDescent="0.25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1869</v>
      </c>
    </row>
    <row r="618" spans="1:6" x14ac:dyDescent="0.25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1870</v>
      </c>
    </row>
    <row r="619" spans="1:6" x14ac:dyDescent="0.25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1871</v>
      </c>
    </row>
    <row r="620" spans="1:6" x14ac:dyDescent="0.25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1872</v>
      </c>
    </row>
    <row r="621" spans="1:6" x14ac:dyDescent="0.25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1873</v>
      </c>
    </row>
    <row r="622" spans="1:6" x14ac:dyDescent="0.25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1874</v>
      </c>
    </row>
    <row r="623" spans="1:6" x14ac:dyDescent="0.25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1875</v>
      </c>
    </row>
    <row r="624" spans="1:6" x14ac:dyDescent="0.25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1876</v>
      </c>
    </row>
    <row r="625" spans="1:6" x14ac:dyDescent="0.25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1877</v>
      </c>
    </row>
    <row r="626" spans="1:6" x14ac:dyDescent="0.25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1878</v>
      </c>
    </row>
    <row r="627" spans="1:6" x14ac:dyDescent="0.25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1879</v>
      </c>
    </row>
    <row r="628" spans="1:6" x14ac:dyDescent="0.25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1880</v>
      </c>
    </row>
    <row r="629" spans="1:6" x14ac:dyDescent="0.25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1881</v>
      </c>
    </row>
    <row r="630" spans="1:6" x14ac:dyDescent="0.25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1882</v>
      </c>
    </row>
    <row r="631" spans="1:6" x14ac:dyDescent="0.25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1883</v>
      </c>
    </row>
    <row r="632" spans="1:6" x14ac:dyDescent="0.25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1884</v>
      </c>
    </row>
    <row r="633" spans="1:6" x14ac:dyDescent="0.25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1885</v>
      </c>
    </row>
    <row r="634" spans="1:6" x14ac:dyDescent="0.25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1886</v>
      </c>
    </row>
    <row r="635" spans="1:6" x14ac:dyDescent="0.25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1887</v>
      </c>
    </row>
    <row r="636" spans="1:6" x14ac:dyDescent="0.25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1888</v>
      </c>
    </row>
    <row r="637" spans="1:6" x14ac:dyDescent="0.25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1889</v>
      </c>
    </row>
    <row r="638" spans="1:6" x14ac:dyDescent="0.25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1890</v>
      </c>
    </row>
    <row r="639" spans="1:6" x14ac:dyDescent="0.25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1891</v>
      </c>
    </row>
    <row r="640" spans="1:6" x14ac:dyDescent="0.25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1892</v>
      </c>
    </row>
    <row r="641" spans="1:6" x14ac:dyDescent="0.25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1893</v>
      </c>
    </row>
    <row r="642" spans="1:6" x14ac:dyDescent="0.25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1894</v>
      </c>
    </row>
    <row r="643" spans="1:6" x14ac:dyDescent="0.25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1895</v>
      </c>
    </row>
    <row r="644" spans="1:6" x14ac:dyDescent="0.25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1896</v>
      </c>
    </row>
    <row r="645" spans="1:6" x14ac:dyDescent="0.25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1897</v>
      </c>
    </row>
    <row r="646" spans="1:6" x14ac:dyDescent="0.25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1898</v>
      </c>
    </row>
    <row r="647" spans="1:6" x14ac:dyDescent="0.25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1899</v>
      </c>
    </row>
    <row r="648" spans="1:6" x14ac:dyDescent="0.25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1900</v>
      </c>
    </row>
    <row r="649" spans="1:6" x14ac:dyDescent="0.25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1901</v>
      </c>
    </row>
    <row r="650" spans="1:6" x14ac:dyDescent="0.25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1902</v>
      </c>
    </row>
    <row r="651" spans="1:6" x14ac:dyDescent="0.25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1903</v>
      </c>
    </row>
    <row r="652" spans="1:6" x14ac:dyDescent="0.25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1904</v>
      </c>
    </row>
    <row r="653" spans="1:6" x14ac:dyDescent="0.25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1905</v>
      </c>
    </row>
    <row r="654" spans="1:6" x14ac:dyDescent="0.25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1906</v>
      </c>
    </row>
    <row r="655" spans="1:6" x14ac:dyDescent="0.25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1907</v>
      </c>
    </row>
    <row r="656" spans="1:6" x14ac:dyDescent="0.25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1908</v>
      </c>
    </row>
    <row r="657" spans="1:6" x14ac:dyDescent="0.25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1909</v>
      </c>
    </row>
    <row r="658" spans="1:6" x14ac:dyDescent="0.25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1910</v>
      </c>
    </row>
    <row r="659" spans="1:6" x14ac:dyDescent="0.25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1911</v>
      </c>
    </row>
    <row r="660" spans="1:6" x14ac:dyDescent="0.25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1912</v>
      </c>
    </row>
    <row r="661" spans="1:6" x14ac:dyDescent="0.25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1913</v>
      </c>
    </row>
    <row r="662" spans="1:6" x14ac:dyDescent="0.25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1914</v>
      </c>
    </row>
    <row r="663" spans="1:6" x14ac:dyDescent="0.25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1915</v>
      </c>
    </row>
    <row r="664" spans="1:6" x14ac:dyDescent="0.25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1916</v>
      </c>
    </row>
    <row r="665" spans="1:6" x14ac:dyDescent="0.25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1917</v>
      </c>
    </row>
    <row r="666" spans="1:6" x14ac:dyDescent="0.25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1918</v>
      </c>
    </row>
    <row r="667" spans="1:6" x14ac:dyDescent="0.25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1919</v>
      </c>
    </row>
    <row r="668" spans="1:6" x14ac:dyDescent="0.25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1920</v>
      </c>
    </row>
    <row r="669" spans="1:6" x14ac:dyDescent="0.25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1921</v>
      </c>
    </row>
    <row r="670" spans="1:6" x14ac:dyDescent="0.25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1922</v>
      </c>
    </row>
    <row r="671" spans="1:6" x14ac:dyDescent="0.25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1923</v>
      </c>
    </row>
    <row r="672" spans="1:6" x14ac:dyDescent="0.25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1924</v>
      </c>
    </row>
    <row r="673" spans="1:6" x14ac:dyDescent="0.25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1925</v>
      </c>
    </row>
    <row r="674" spans="1:6" x14ac:dyDescent="0.25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1926</v>
      </c>
    </row>
    <row r="675" spans="1:6" x14ac:dyDescent="0.25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1927</v>
      </c>
    </row>
    <row r="676" spans="1:6" x14ac:dyDescent="0.25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1928</v>
      </c>
    </row>
    <row r="677" spans="1:6" x14ac:dyDescent="0.25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1929</v>
      </c>
    </row>
    <row r="678" spans="1:6" x14ac:dyDescent="0.25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1930</v>
      </c>
    </row>
    <row r="679" spans="1:6" x14ac:dyDescent="0.25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1931</v>
      </c>
    </row>
    <row r="680" spans="1:6" x14ac:dyDescent="0.25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1932</v>
      </c>
    </row>
    <row r="681" spans="1:6" x14ac:dyDescent="0.25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1933</v>
      </c>
    </row>
    <row r="682" spans="1:6" x14ac:dyDescent="0.25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1934</v>
      </c>
    </row>
    <row r="683" spans="1:6" x14ac:dyDescent="0.25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1935</v>
      </c>
    </row>
    <row r="684" spans="1:6" x14ac:dyDescent="0.25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1936</v>
      </c>
    </row>
    <row r="685" spans="1:6" x14ac:dyDescent="0.25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1937</v>
      </c>
    </row>
    <row r="686" spans="1:6" x14ac:dyDescent="0.25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1938</v>
      </c>
    </row>
    <row r="687" spans="1:6" x14ac:dyDescent="0.25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1939</v>
      </c>
    </row>
    <row r="688" spans="1:6" x14ac:dyDescent="0.25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1940</v>
      </c>
    </row>
    <row r="689" spans="1:6" x14ac:dyDescent="0.25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1941</v>
      </c>
    </row>
    <row r="690" spans="1:6" x14ac:dyDescent="0.25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1942</v>
      </c>
    </row>
    <row r="691" spans="1:6" x14ac:dyDescent="0.25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1943</v>
      </c>
    </row>
    <row r="692" spans="1:6" x14ac:dyDescent="0.25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1944</v>
      </c>
    </row>
    <row r="693" spans="1:6" x14ac:dyDescent="0.25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1945</v>
      </c>
    </row>
    <row r="694" spans="1:6" x14ac:dyDescent="0.25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1946</v>
      </c>
    </row>
    <row r="695" spans="1:6" x14ac:dyDescent="0.25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1947</v>
      </c>
    </row>
    <row r="696" spans="1:6" x14ac:dyDescent="0.25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1948</v>
      </c>
    </row>
    <row r="697" spans="1:6" x14ac:dyDescent="0.25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1949</v>
      </c>
    </row>
    <row r="698" spans="1:6" x14ac:dyDescent="0.25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1950</v>
      </c>
    </row>
    <row r="699" spans="1:6" x14ac:dyDescent="0.25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1951</v>
      </c>
    </row>
    <row r="700" spans="1:6" x14ac:dyDescent="0.25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1952</v>
      </c>
    </row>
    <row r="701" spans="1:6" x14ac:dyDescent="0.25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1953</v>
      </c>
    </row>
    <row r="702" spans="1:6" x14ac:dyDescent="0.25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1954</v>
      </c>
    </row>
    <row r="703" spans="1:6" x14ac:dyDescent="0.25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1955</v>
      </c>
    </row>
    <row r="704" spans="1:6" x14ac:dyDescent="0.25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1956</v>
      </c>
    </row>
    <row r="705" spans="1:6" x14ac:dyDescent="0.25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1957</v>
      </c>
    </row>
    <row r="706" spans="1:6" x14ac:dyDescent="0.25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1958</v>
      </c>
    </row>
    <row r="707" spans="1:6" x14ac:dyDescent="0.25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1959</v>
      </c>
    </row>
    <row r="708" spans="1:6" x14ac:dyDescent="0.25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1960</v>
      </c>
    </row>
    <row r="709" spans="1:6" x14ac:dyDescent="0.25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1961</v>
      </c>
    </row>
    <row r="710" spans="1:6" x14ac:dyDescent="0.25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1962</v>
      </c>
    </row>
    <row r="711" spans="1:6" x14ac:dyDescent="0.25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1963</v>
      </c>
    </row>
    <row r="712" spans="1:6" x14ac:dyDescent="0.25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1964</v>
      </c>
    </row>
    <row r="713" spans="1:6" x14ac:dyDescent="0.25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1965</v>
      </c>
    </row>
    <row r="714" spans="1:6" x14ac:dyDescent="0.25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1966</v>
      </c>
    </row>
    <row r="715" spans="1:6" x14ac:dyDescent="0.25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1967</v>
      </c>
    </row>
    <row r="716" spans="1:6" x14ac:dyDescent="0.25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1968</v>
      </c>
    </row>
    <row r="717" spans="1:6" x14ac:dyDescent="0.25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1969</v>
      </c>
    </row>
    <row r="718" spans="1:6" x14ac:dyDescent="0.25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1970</v>
      </c>
    </row>
    <row r="719" spans="1:6" x14ac:dyDescent="0.25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1971</v>
      </c>
    </row>
    <row r="720" spans="1:6" x14ac:dyDescent="0.25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1972</v>
      </c>
    </row>
    <row r="721" spans="1:6" x14ac:dyDescent="0.25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1973</v>
      </c>
    </row>
    <row r="722" spans="1:6" x14ac:dyDescent="0.25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1974</v>
      </c>
    </row>
    <row r="723" spans="1:6" x14ac:dyDescent="0.25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1975</v>
      </c>
    </row>
    <row r="724" spans="1:6" x14ac:dyDescent="0.25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1976</v>
      </c>
    </row>
    <row r="725" spans="1:6" x14ac:dyDescent="0.25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1977</v>
      </c>
    </row>
    <row r="726" spans="1:6" x14ac:dyDescent="0.25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1978</v>
      </c>
    </row>
    <row r="727" spans="1:6" x14ac:dyDescent="0.25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1979</v>
      </c>
    </row>
    <row r="728" spans="1:6" x14ac:dyDescent="0.25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1980</v>
      </c>
    </row>
    <row r="729" spans="1:6" x14ac:dyDescent="0.25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1981</v>
      </c>
    </row>
    <row r="730" spans="1:6" x14ac:dyDescent="0.25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1982</v>
      </c>
    </row>
    <row r="731" spans="1:6" x14ac:dyDescent="0.25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1983</v>
      </c>
    </row>
    <row r="732" spans="1:6" x14ac:dyDescent="0.25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1984</v>
      </c>
    </row>
    <row r="733" spans="1:6" x14ac:dyDescent="0.25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1985</v>
      </c>
    </row>
    <row r="734" spans="1:6" x14ac:dyDescent="0.25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1986</v>
      </c>
    </row>
    <row r="735" spans="1:6" x14ac:dyDescent="0.25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1987</v>
      </c>
    </row>
    <row r="736" spans="1:6" x14ac:dyDescent="0.25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1988</v>
      </c>
    </row>
    <row r="737" spans="1:6" x14ac:dyDescent="0.25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1989</v>
      </c>
    </row>
    <row r="738" spans="1:6" x14ac:dyDescent="0.25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1990</v>
      </c>
    </row>
    <row r="739" spans="1:6" x14ac:dyDescent="0.25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1991</v>
      </c>
    </row>
    <row r="740" spans="1:6" x14ac:dyDescent="0.25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1992</v>
      </c>
    </row>
    <row r="741" spans="1:6" x14ac:dyDescent="0.25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1993</v>
      </c>
    </row>
    <row r="742" spans="1:6" x14ac:dyDescent="0.25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1994</v>
      </c>
    </row>
    <row r="743" spans="1:6" x14ac:dyDescent="0.25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1995</v>
      </c>
    </row>
    <row r="744" spans="1:6" x14ac:dyDescent="0.25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1996</v>
      </c>
    </row>
    <row r="745" spans="1:6" x14ac:dyDescent="0.25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1997</v>
      </c>
    </row>
    <row r="746" spans="1:6" x14ac:dyDescent="0.25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1998</v>
      </c>
    </row>
    <row r="747" spans="1:6" x14ac:dyDescent="0.25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1999</v>
      </c>
    </row>
    <row r="748" spans="1:6" x14ac:dyDescent="0.25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2000</v>
      </c>
    </row>
    <row r="749" spans="1:6" x14ac:dyDescent="0.25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2001</v>
      </c>
    </row>
    <row r="750" spans="1:6" x14ac:dyDescent="0.25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2002</v>
      </c>
    </row>
    <row r="751" spans="1:6" x14ac:dyDescent="0.25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2003</v>
      </c>
    </row>
    <row r="752" spans="1:6" x14ac:dyDescent="0.25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2004</v>
      </c>
    </row>
    <row r="753" spans="1:6" x14ac:dyDescent="0.25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2005</v>
      </c>
    </row>
    <row r="754" spans="1:6" x14ac:dyDescent="0.25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2006</v>
      </c>
    </row>
    <row r="755" spans="1:6" x14ac:dyDescent="0.25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2007</v>
      </c>
    </row>
    <row r="756" spans="1:6" x14ac:dyDescent="0.25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2008</v>
      </c>
    </row>
    <row r="757" spans="1:6" x14ac:dyDescent="0.25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2009</v>
      </c>
    </row>
    <row r="758" spans="1:6" x14ac:dyDescent="0.25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2010</v>
      </c>
    </row>
    <row r="759" spans="1:6" x14ac:dyDescent="0.25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2011</v>
      </c>
    </row>
    <row r="760" spans="1:6" x14ac:dyDescent="0.25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2012</v>
      </c>
    </row>
    <row r="761" spans="1:6" x14ac:dyDescent="0.25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2013</v>
      </c>
    </row>
    <row r="762" spans="1:6" x14ac:dyDescent="0.25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2014</v>
      </c>
    </row>
    <row r="763" spans="1:6" x14ac:dyDescent="0.25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2015</v>
      </c>
    </row>
    <row r="764" spans="1:6" x14ac:dyDescent="0.25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2016</v>
      </c>
    </row>
    <row r="765" spans="1:6" x14ac:dyDescent="0.25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2017</v>
      </c>
    </row>
    <row r="766" spans="1:6" x14ac:dyDescent="0.25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2018</v>
      </c>
    </row>
    <row r="767" spans="1:6" x14ac:dyDescent="0.25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2019</v>
      </c>
    </row>
    <row r="768" spans="1:6" x14ac:dyDescent="0.25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2020</v>
      </c>
    </row>
    <row r="769" spans="1:6" x14ac:dyDescent="0.25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2021</v>
      </c>
    </row>
    <row r="770" spans="1:6" x14ac:dyDescent="0.25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2022</v>
      </c>
    </row>
    <row r="771" spans="1:6" x14ac:dyDescent="0.25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2023</v>
      </c>
    </row>
    <row r="772" spans="1:6" x14ac:dyDescent="0.25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2024</v>
      </c>
    </row>
    <row r="773" spans="1:6" x14ac:dyDescent="0.25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2025</v>
      </c>
    </row>
    <row r="774" spans="1:6" x14ac:dyDescent="0.25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2026</v>
      </c>
    </row>
    <row r="775" spans="1:6" x14ac:dyDescent="0.25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2027</v>
      </c>
    </row>
    <row r="776" spans="1:6" x14ac:dyDescent="0.25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2028</v>
      </c>
    </row>
    <row r="777" spans="1:6" x14ac:dyDescent="0.25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2029</v>
      </c>
    </row>
    <row r="778" spans="1:6" x14ac:dyDescent="0.25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2030</v>
      </c>
    </row>
    <row r="779" spans="1:6" x14ac:dyDescent="0.25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2031</v>
      </c>
    </row>
    <row r="780" spans="1:6" x14ac:dyDescent="0.25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2032</v>
      </c>
    </row>
    <row r="781" spans="1:6" x14ac:dyDescent="0.25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2033</v>
      </c>
    </row>
    <row r="782" spans="1:6" x14ac:dyDescent="0.25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2034</v>
      </c>
    </row>
    <row r="783" spans="1:6" x14ac:dyDescent="0.25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2035</v>
      </c>
    </row>
    <row r="784" spans="1:6" x14ac:dyDescent="0.25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2036</v>
      </c>
    </row>
    <row r="785" spans="1:6" x14ac:dyDescent="0.25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2037</v>
      </c>
    </row>
    <row r="786" spans="1:6" x14ac:dyDescent="0.25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2038</v>
      </c>
    </row>
    <row r="787" spans="1:6" x14ac:dyDescent="0.25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2039</v>
      </c>
    </row>
    <row r="788" spans="1:6" x14ac:dyDescent="0.25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2040</v>
      </c>
    </row>
    <row r="789" spans="1:6" x14ac:dyDescent="0.25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2041</v>
      </c>
    </row>
    <row r="790" spans="1:6" x14ac:dyDescent="0.25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2042</v>
      </c>
    </row>
    <row r="791" spans="1:6" x14ac:dyDescent="0.25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2043</v>
      </c>
    </row>
    <row r="792" spans="1:6" x14ac:dyDescent="0.25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2044</v>
      </c>
    </row>
    <row r="793" spans="1:6" x14ac:dyDescent="0.25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2045</v>
      </c>
    </row>
    <row r="794" spans="1:6" x14ac:dyDescent="0.25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2046</v>
      </c>
    </row>
    <row r="795" spans="1:6" x14ac:dyDescent="0.25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2047</v>
      </c>
    </row>
    <row r="796" spans="1:6" x14ac:dyDescent="0.25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2048</v>
      </c>
    </row>
    <row r="797" spans="1:6" x14ac:dyDescent="0.25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2049</v>
      </c>
    </row>
    <row r="798" spans="1:6" x14ac:dyDescent="0.25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2050</v>
      </c>
    </row>
    <row r="799" spans="1:6" x14ac:dyDescent="0.25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2051</v>
      </c>
    </row>
    <row r="800" spans="1:6" x14ac:dyDescent="0.25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2052</v>
      </c>
    </row>
    <row r="801" spans="1:6" x14ac:dyDescent="0.25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2053</v>
      </c>
    </row>
    <row r="802" spans="1:6" x14ac:dyDescent="0.25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2054</v>
      </c>
    </row>
    <row r="803" spans="1:6" x14ac:dyDescent="0.25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2055</v>
      </c>
    </row>
    <row r="804" spans="1:6" x14ac:dyDescent="0.25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2056</v>
      </c>
    </row>
    <row r="805" spans="1:6" x14ac:dyDescent="0.25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2057</v>
      </c>
    </row>
    <row r="806" spans="1:6" x14ac:dyDescent="0.25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2058</v>
      </c>
    </row>
    <row r="807" spans="1:6" x14ac:dyDescent="0.25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2059</v>
      </c>
    </row>
    <row r="808" spans="1:6" x14ac:dyDescent="0.25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2060</v>
      </c>
    </row>
    <row r="809" spans="1:6" x14ac:dyDescent="0.25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2061</v>
      </c>
    </row>
    <row r="810" spans="1:6" x14ac:dyDescent="0.25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2062</v>
      </c>
    </row>
    <row r="811" spans="1:6" x14ac:dyDescent="0.25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2063</v>
      </c>
    </row>
    <row r="812" spans="1:6" x14ac:dyDescent="0.25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2064</v>
      </c>
    </row>
    <row r="813" spans="1:6" x14ac:dyDescent="0.25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2065</v>
      </c>
    </row>
    <row r="814" spans="1:6" x14ac:dyDescent="0.25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2066</v>
      </c>
    </row>
    <row r="815" spans="1:6" x14ac:dyDescent="0.25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2067</v>
      </c>
    </row>
    <row r="816" spans="1:6" x14ac:dyDescent="0.25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2068</v>
      </c>
    </row>
    <row r="817" spans="1:6" x14ac:dyDescent="0.25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2069</v>
      </c>
    </row>
    <row r="818" spans="1:6" x14ac:dyDescent="0.25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2070</v>
      </c>
    </row>
    <row r="819" spans="1:6" x14ac:dyDescent="0.25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2071</v>
      </c>
    </row>
    <row r="820" spans="1:6" x14ac:dyDescent="0.25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2072</v>
      </c>
    </row>
    <row r="821" spans="1:6" x14ac:dyDescent="0.25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2073</v>
      </c>
    </row>
    <row r="822" spans="1:6" x14ac:dyDescent="0.25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2074</v>
      </c>
    </row>
    <row r="823" spans="1:6" x14ac:dyDescent="0.25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2075</v>
      </c>
    </row>
    <row r="824" spans="1:6" x14ac:dyDescent="0.25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2076</v>
      </c>
    </row>
    <row r="825" spans="1:6" x14ac:dyDescent="0.25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2077</v>
      </c>
    </row>
    <row r="826" spans="1:6" x14ac:dyDescent="0.25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2078</v>
      </c>
    </row>
    <row r="827" spans="1:6" x14ac:dyDescent="0.25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2079</v>
      </c>
    </row>
    <row r="828" spans="1:6" x14ac:dyDescent="0.25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2080</v>
      </c>
    </row>
    <row r="829" spans="1:6" x14ac:dyDescent="0.25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2081</v>
      </c>
    </row>
    <row r="830" spans="1:6" x14ac:dyDescent="0.25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2082</v>
      </c>
    </row>
    <row r="831" spans="1:6" x14ac:dyDescent="0.25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2083</v>
      </c>
    </row>
    <row r="832" spans="1:6" x14ac:dyDescent="0.25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2084</v>
      </c>
    </row>
    <row r="833" spans="1:6" x14ac:dyDescent="0.25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2085</v>
      </c>
    </row>
    <row r="834" spans="1:6" x14ac:dyDescent="0.25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2086</v>
      </c>
    </row>
    <row r="835" spans="1:6" x14ac:dyDescent="0.25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2087</v>
      </c>
    </row>
    <row r="836" spans="1:6" x14ac:dyDescent="0.25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2088</v>
      </c>
    </row>
    <row r="837" spans="1:6" x14ac:dyDescent="0.25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2089</v>
      </c>
    </row>
    <row r="838" spans="1:6" x14ac:dyDescent="0.25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2090</v>
      </c>
    </row>
    <row r="839" spans="1:6" x14ac:dyDescent="0.25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2091</v>
      </c>
    </row>
    <row r="840" spans="1:6" x14ac:dyDescent="0.25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2092</v>
      </c>
    </row>
    <row r="841" spans="1:6" x14ac:dyDescent="0.25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2093</v>
      </c>
    </row>
    <row r="842" spans="1:6" x14ac:dyDescent="0.25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2094</v>
      </c>
    </row>
    <row r="843" spans="1:6" x14ac:dyDescent="0.25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2095</v>
      </c>
    </row>
    <row r="844" spans="1:6" x14ac:dyDescent="0.25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2096</v>
      </c>
    </row>
    <row r="845" spans="1:6" x14ac:dyDescent="0.25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2097</v>
      </c>
    </row>
    <row r="846" spans="1:6" x14ac:dyDescent="0.25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2098</v>
      </c>
    </row>
    <row r="847" spans="1:6" x14ac:dyDescent="0.25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2099</v>
      </c>
    </row>
    <row r="848" spans="1:6" x14ac:dyDescent="0.25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2100</v>
      </c>
    </row>
    <row r="849" spans="1:6" x14ac:dyDescent="0.25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2101</v>
      </c>
    </row>
    <row r="850" spans="1:6" x14ac:dyDescent="0.25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2102</v>
      </c>
    </row>
    <row r="851" spans="1:6" x14ac:dyDescent="0.25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2103</v>
      </c>
    </row>
    <row r="852" spans="1:6" x14ac:dyDescent="0.25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2104</v>
      </c>
    </row>
    <row r="853" spans="1:6" x14ac:dyDescent="0.25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2105</v>
      </c>
    </row>
    <row r="854" spans="1:6" x14ac:dyDescent="0.25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2106</v>
      </c>
    </row>
    <row r="855" spans="1:6" x14ac:dyDescent="0.25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2107</v>
      </c>
    </row>
    <row r="856" spans="1:6" x14ac:dyDescent="0.25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2108</v>
      </c>
    </row>
    <row r="857" spans="1:6" x14ac:dyDescent="0.25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2109</v>
      </c>
    </row>
    <row r="858" spans="1:6" x14ac:dyDescent="0.25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2110</v>
      </c>
    </row>
    <row r="859" spans="1:6" x14ac:dyDescent="0.25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2111</v>
      </c>
    </row>
    <row r="860" spans="1:6" x14ac:dyDescent="0.25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2112</v>
      </c>
    </row>
    <row r="861" spans="1:6" x14ac:dyDescent="0.25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2113</v>
      </c>
    </row>
    <row r="862" spans="1:6" x14ac:dyDescent="0.25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2114</v>
      </c>
    </row>
    <row r="863" spans="1:6" x14ac:dyDescent="0.25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2115</v>
      </c>
    </row>
    <row r="864" spans="1:6" x14ac:dyDescent="0.25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2116</v>
      </c>
    </row>
    <row r="865" spans="1:6" x14ac:dyDescent="0.25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2117</v>
      </c>
    </row>
    <row r="866" spans="1:6" x14ac:dyDescent="0.25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2118</v>
      </c>
    </row>
    <row r="867" spans="1:6" x14ac:dyDescent="0.25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2119</v>
      </c>
    </row>
    <row r="868" spans="1:6" x14ac:dyDescent="0.25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2120</v>
      </c>
    </row>
    <row r="869" spans="1:6" x14ac:dyDescent="0.25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2121</v>
      </c>
    </row>
    <row r="870" spans="1:6" x14ac:dyDescent="0.25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2122</v>
      </c>
    </row>
    <row r="871" spans="1:6" x14ac:dyDescent="0.25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2123</v>
      </c>
    </row>
    <row r="872" spans="1:6" x14ac:dyDescent="0.25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2124</v>
      </c>
    </row>
    <row r="873" spans="1:6" x14ac:dyDescent="0.25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2125</v>
      </c>
    </row>
    <row r="874" spans="1:6" x14ac:dyDescent="0.25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2126</v>
      </c>
    </row>
    <row r="875" spans="1:6" x14ac:dyDescent="0.25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2127</v>
      </c>
    </row>
    <row r="876" spans="1:6" x14ac:dyDescent="0.25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2128</v>
      </c>
    </row>
    <row r="877" spans="1:6" x14ac:dyDescent="0.25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2129</v>
      </c>
    </row>
    <row r="878" spans="1:6" x14ac:dyDescent="0.25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2130</v>
      </c>
    </row>
    <row r="879" spans="1:6" x14ac:dyDescent="0.25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2131</v>
      </c>
    </row>
    <row r="880" spans="1:6" x14ac:dyDescent="0.25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2132</v>
      </c>
    </row>
    <row r="881" spans="1:6" x14ac:dyDescent="0.25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2133</v>
      </c>
    </row>
    <row r="882" spans="1:6" x14ac:dyDescent="0.25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2134</v>
      </c>
    </row>
    <row r="883" spans="1:6" x14ac:dyDescent="0.25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2135</v>
      </c>
    </row>
    <row r="884" spans="1:6" x14ac:dyDescent="0.25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2136</v>
      </c>
    </row>
    <row r="885" spans="1:6" x14ac:dyDescent="0.25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2137</v>
      </c>
    </row>
    <row r="886" spans="1:6" x14ac:dyDescent="0.25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2138</v>
      </c>
    </row>
    <row r="887" spans="1:6" x14ac:dyDescent="0.25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2139</v>
      </c>
    </row>
    <row r="888" spans="1:6" x14ac:dyDescent="0.25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2140</v>
      </c>
    </row>
    <row r="889" spans="1:6" x14ac:dyDescent="0.25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2141</v>
      </c>
    </row>
    <row r="890" spans="1:6" x14ac:dyDescent="0.25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2142</v>
      </c>
    </row>
    <row r="891" spans="1:6" x14ac:dyDescent="0.25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2143</v>
      </c>
    </row>
    <row r="892" spans="1:6" x14ac:dyDescent="0.25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2144</v>
      </c>
    </row>
    <row r="893" spans="1:6" x14ac:dyDescent="0.25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2145</v>
      </c>
    </row>
    <row r="894" spans="1:6" x14ac:dyDescent="0.25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2146</v>
      </c>
    </row>
    <row r="895" spans="1:6" x14ac:dyDescent="0.25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2147</v>
      </c>
    </row>
    <row r="896" spans="1:6" x14ac:dyDescent="0.25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2148</v>
      </c>
    </row>
    <row r="897" spans="1:6" x14ac:dyDescent="0.25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2149</v>
      </c>
    </row>
    <row r="898" spans="1:6" x14ac:dyDescent="0.25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2150</v>
      </c>
    </row>
    <row r="899" spans="1:6" x14ac:dyDescent="0.25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2151</v>
      </c>
    </row>
    <row r="900" spans="1:6" x14ac:dyDescent="0.25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2152</v>
      </c>
    </row>
    <row r="901" spans="1:6" x14ac:dyDescent="0.25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2153</v>
      </c>
    </row>
    <row r="902" spans="1:6" x14ac:dyDescent="0.25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2154</v>
      </c>
    </row>
    <row r="903" spans="1:6" x14ac:dyDescent="0.25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2155</v>
      </c>
    </row>
    <row r="904" spans="1:6" x14ac:dyDescent="0.25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2156</v>
      </c>
    </row>
    <row r="905" spans="1:6" x14ac:dyDescent="0.25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2157</v>
      </c>
    </row>
    <row r="906" spans="1:6" x14ac:dyDescent="0.25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2158</v>
      </c>
    </row>
    <row r="907" spans="1:6" x14ac:dyDescent="0.25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2159</v>
      </c>
    </row>
    <row r="908" spans="1:6" x14ac:dyDescent="0.25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2160</v>
      </c>
    </row>
    <row r="909" spans="1:6" x14ac:dyDescent="0.25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2161</v>
      </c>
    </row>
    <row r="910" spans="1:6" x14ac:dyDescent="0.25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2162</v>
      </c>
    </row>
    <row r="911" spans="1:6" x14ac:dyDescent="0.25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2163</v>
      </c>
    </row>
    <row r="912" spans="1:6" x14ac:dyDescent="0.25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2164</v>
      </c>
    </row>
    <row r="913" spans="1:6" x14ac:dyDescent="0.25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2165</v>
      </c>
    </row>
    <row r="914" spans="1:6" x14ac:dyDescent="0.25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2166</v>
      </c>
    </row>
    <row r="915" spans="1:6" x14ac:dyDescent="0.25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2167</v>
      </c>
    </row>
    <row r="916" spans="1:6" x14ac:dyDescent="0.25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2168</v>
      </c>
    </row>
    <row r="917" spans="1:6" x14ac:dyDescent="0.25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2169</v>
      </c>
    </row>
    <row r="918" spans="1:6" x14ac:dyDescent="0.25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2170</v>
      </c>
    </row>
    <row r="919" spans="1:6" x14ac:dyDescent="0.25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2171</v>
      </c>
    </row>
    <row r="920" spans="1:6" x14ac:dyDescent="0.25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2172</v>
      </c>
    </row>
    <row r="921" spans="1:6" x14ac:dyDescent="0.25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2173</v>
      </c>
    </row>
    <row r="922" spans="1:6" x14ac:dyDescent="0.25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2174</v>
      </c>
    </row>
    <row r="923" spans="1:6" x14ac:dyDescent="0.25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2175</v>
      </c>
    </row>
    <row r="924" spans="1:6" x14ac:dyDescent="0.25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2176</v>
      </c>
    </row>
    <row r="925" spans="1:6" x14ac:dyDescent="0.25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2177</v>
      </c>
    </row>
    <row r="926" spans="1:6" x14ac:dyDescent="0.25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2178</v>
      </c>
    </row>
    <row r="927" spans="1:6" x14ac:dyDescent="0.25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2179</v>
      </c>
    </row>
    <row r="928" spans="1:6" x14ac:dyDescent="0.25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2180</v>
      </c>
    </row>
    <row r="929" spans="1:6" x14ac:dyDescent="0.25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2181</v>
      </c>
    </row>
    <row r="930" spans="1:6" x14ac:dyDescent="0.25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2182</v>
      </c>
    </row>
    <row r="931" spans="1:6" x14ac:dyDescent="0.25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2183</v>
      </c>
    </row>
    <row r="932" spans="1:6" x14ac:dyDescent="0.25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2184</v>
      </c>
    </row>
    <row r="933" spans="1:6" x14ac:dyDescent="0.25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2185</v>
      </c>
    </row>
    <row r="934" spans="1:6" x14ac:dyDescent="0.25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2186</v>
      </c>
    </row>
    <row r="935" spans="1:6" x14ac:dyDescent="0.25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2187</v>
      </c>
    </row>
    <row r="936" spans="1:6" x14ac:dyDescent="0.25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2188</v>
      </c>
    </row>
    <row r="937" spans="1:6" x14ac:dyDescent="0.25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2189</v>
      </c>
    </row>
    <row r="938" spans="1:6" x14ac:dyDescent="0.25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2190</v>
      </c>
    </row>
    <row r="939" spans="1:6" x14ac:dyDescent="0.25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2191</v>
      </c>
    </row>
    <row r="940" spans="1:6" x14ac:dyDescent="0.25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2192</v>
      </c>
    </row>
    <row r="941" spans="1:6" x14ac:dyDescent="0.25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2193</v>
      </c>
    </row>
    <row r="942" spans="1:6" x14ac:dyDescent="0.25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2194</v>
      </c>
    </row>
    <row r="943" spans="1:6" x14ac:dyDescent="0.25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2195</v>
      </c>
    </row>
    <row r="944" spans="1:6" x14ac:dyDescent="0.25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2196</v>
      </c>
    </row>
    <row r="945" spans="1:6" x14ac:dyDescent="0.25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2197</v>
      </c>
    </row>
    <row r="946" spans="1:6" x14ac:dyDescent="0.25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2198</v>
      </c>
    </row>
    <row r="947" spans="1:6" x14ac:dyDescent="0.25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2199</v>
      </c>
    </row>
    <row r="948" spans="1:6" x14ac:dyDescent="0.25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2200</v>
      </c>
    </row>
    <row r="949" spans="1:6" x14ac:dyDescent="0.25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2201</v>
      </c>
    </row>
    <row r="950" spans="1:6" x14ac:dyDescent="0.25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2202</v>
      </c>
    </row>
    <row r="951" spans="1:6" x14ac:dyDescent="0.25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2203</v>
      </c>
    </row>
    <row r="952" spans="1:6" x14ac:dyDescent="0.25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2204</v>
      </c>
    </row>
    <row r="953" spans="1:6" x14ac:dyDescent="0.25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2205</v>
      </c>
    </row>
    <row r="954" spans="1:6" x14ac:dyDescent="0.25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2206</v>
      </c>
    </row>
    <row r="955" spans="1:6" x14ac:dyDescent="0.25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2207</v>
      </c>
    </row>
    <row r="956" spans="1:6" x14ac:dyDescent="0.25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2208</v>
      </c>
    </row>
    <row r="957" spans="1:6" x14ac:dyDescent="0.25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2209</v>
      </c>
    </row>
    <row r="958" spans="1:6" x14ac:dyDescent="0.25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2210</v>
      </c>
    </row>
    <row r="959" spans="1:6" x14ac:dyDescent="0.25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2211</v>
      </c>
    </row>
    <row r="960" spans="1:6" x14ac:dyDescent="0.25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2212</v>
      </c>
    </row>
    <row r="961" spans="1:6" x14ac:dyDescent="0.25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2213</v>
      </c>
    </row>
    <row r="962" spans="1:6" x14ac:dyDescent="0.25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2214</v>
      </c>
    </row>
    <row r="963" spans="1:6" x14ac:dyDescent="0.25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2215</v>
      </c>
    </row>
    <row r="964" spans="1:6" x14ac:dyDescent="0.25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2216</v>
      </c>
    </row>
    <row r="965" spans="1:6" x14ac:dyDescent="0.25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2217</v>
      </c>
    </row>
    <row r="966" spans="1:6" x14ac:dyDescent="0.25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2218</v>
      </c>
    </row>
    <row r="967" spans="1:6" x14ac:dyDescent="0.25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2219</v>
      </c>
    </row>
    <row r="968" spans="1:6" x14ac:dyDescent="0.25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2220</v>
      </c>
    </row>
    <row r="969" spans="1:6" x14ac:dyDescent="0.25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2221</v>
      </c>
    </row>
    <row r="970" spans="1:6" x14ac:dyDescent="0.25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2222</v>
      </c>
    </row>
    <row r="971" spans="1:6" x14ac:dyDescent="0.25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2223</v>
      </c>
    </row>
    <row r="972" spans="1:6" x14ac:dyDescent="0.25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2224</v>
      </c>
    </row>
    <row r="973" spans="1:6" x14ac:dyDescent="0.25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2225</v>
      </c>
    </row>
    <row r="974" spans="1:6" x14ac:dyDescent="0.25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2226</v>
      </c>
    </row>
    <row r="975" spans="1:6" x14ac:dyDescent="0.25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2227</v>
      </c>
    </row>
    <row r="976" spans="1:6" x14ac:dyDescent="0.25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2228</v>
      </c>
    </row>
    <row r="977" spans="1:6" x14ac:dyDescent="0.25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2229</v>
      </c>
    </row>
    <row r="978" spans="1:6" x14ac:dyDescent="0.25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2230</v>
      </c>
    </row>
    <row r="979" spans="1:6" x14ac:dyDescent="0.25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2231</v>
      </c>
    </row>
    <row r="980" spans="1:6" x14ac:dyDescent="0.25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2232</v>
      </c>
    </row>
    <row r="981" spans="1:6" x14ac:dyDescent="0.25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2233</v>
      </c>
    </row>
    <row r="982" spans="1:6" x14ac:dyDescent="0.25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2234</v>
      </c>
    </row>
    <row r="983" spans="1:6" x14ac:dyDescent="0.25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2235</v>
      </c>
    </row>
    <row r="984" spans="1:6" x14ac:dyDescent="0.25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2236</v>
      </c>
    </row>
    <row r="985" spans="1:6" x14ac:dyDescent="0.25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2237</v>
      </c>
    </row>
    <row r="986" spans="1:6" x14ac:dyDescent="0.25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2238</v>
      </c>
    </row>
    <row r="987" spans="1:6" x14ac:dyDescent="0.25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2239</v>
      </c>
    </row>
    <row r="988" spans="1:6" x14ac:dyDescent="0.25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2240</v>
      </c>
    </row>
    <row r="989" spans="1:6" x14ac:dyDescent="0.25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2241</v>
      </c>
    </row>
    <row r="990" spans="1:6" x14ac:dyDescent="0.25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2242</v>
      </c>
    </row>
    <row r="991" spans="1:6" x14ac:dyDescent="0.25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2243</v>
      </c>
    </row>
    <row r="992" spans="1:6" x14ac:dyDescent="0.25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2244</v>
      </c>
    </row>
    <row r="993" spans="1:6" x14ac:dyDescent="0.25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2245</v>
      </c>
    </row>
    <row r="994" spans="1:6" x14ac:dyDescent="0.25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2246</v>
      </c>
    </row>
    <row r="995" spans="1:6" x14ac:dyDescent="0.25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2247</v>
      </c>
    </row>
    <row r="996" spans="1:6" x14ac:dyDescent="0.25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2248</v>
      </c>
    </row>
    <row r="997" spans="1:6" x14ac:dyDescent="0.25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2249</v>
      </c>
    </row>
    <row r="998" spans="1:6" x14ac:dyDescent="0.25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2250</v>
      </c>
    </row>
    <row r="999" spans="1:6" x14ac:dyDescent="0.25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2251</v>
      </c>
    </row>
    <row r="1000" spans="1:6" x14ac:dyDescent="0.25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2252</v>
      </c>
    </row>
    <row r="1001" spans="1:6" x14ac:dyDescent="0.25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2253</v>
      </c>
    </row>
    <row r="1002" spans="1:6" x14ac:dyDescent="0.25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2254</v>
      </c>
    </row>
    <row r="1003" spans="1:6" x14ac:dyDescent="0.25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2255</v>
      </c>
    </row>
    <row r="1004" spans="1:6" x14ac:dyDescent="0.25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2256</v>
      </c>
    </row>
    <row r="1005" spans="1:6" x14ac:dyDescent="0.25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2257</v>
      </c>
    </row>
    <row r="1006" spans="1:6" x14ac:dyDescent="0.25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2258</v>
      </c>
    </row>
    <row r="1007" spans="1:6" x14ac:dyDescent="0.25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2259</v>
      </c>
    </row>
    <row r="1008" spans="1:6" x14ac:dyDescent="0.25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2260</v>
      </c>
    </row>
    <row r="1009" spans="1:6" x14ac:dyDescent="0.25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2261</v>
      </c>
    </row>
    <row r="1010" spans="1:6" x14ac:dyDescent="0.25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2262</v>
      </c>
    </row>
    <row r="1011" spans="1:6" x14ac:dyDescent="0.25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2263</v>
      </c>
    </row>
    <row r="1012" spans="1:6" x14ac:dyDescent="0.25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2264</v>
      </c>
    </row>
    <row r="1013" spans="1:6" x14ac:dyDescent="0.25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2265</v>
      </c>
    </row>
    <row r="1014" spans="1:6" x14ac:dyDescent="0.25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2266</v>
      </c>
    </row>
    <row r="1015" spans="1:6" x14ac:dyDescent="0.25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2267</v>
      </c>
    </row>
    <row r="1016" spans="1:6" x14ac:dyDescent="0.25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2268</v>
      </c>
    </row>
    <row r="1017" spans="1:6" x14ac:dyDescent="0.25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2269</v>
      </c>
    </row>
    <row r="1018" spans="1:6" x14ac:dyDescent="0.25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2270</v>
      </c>
    </row>
    <row r="1019" spans="1:6" x14ac:dyDescent="0.25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2271</v>
      </c>
    </row>
    <row r="1020" spans="1:6" x14ac:dyDescent="0.25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2272</v>
      </c>
    </row>
    <row r="1021" spans="1:6" x14ac:dyDescent="0.25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2273</v>
      </c>
    </row>
    <row r="1022" spans="1:6" x14ac:dyDescent="0.25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2274</v>
      </c>
    </row>
    <row r="1023" spans="1:6" x14ac:dyDescent="0.25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2275</v>
      </c>
    </row>
    <row r="1024" spans="1:6" x14ac:dyDescent="0.25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2276</v>
      </c>
    </row>
    <row r="1025" spans="1:6" x14ac:dyDescent="0.25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2277</v>
      </c>
    </row>
    <row r="1026" spans="1:6" x14ac:dyDescent="0.25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2278</v>
      </c>
    </row>
    <row r="1027" spans="1:6" x14ac:dyDescent="0.25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2279</v>
      </c>
    </row>
    <row r="1028" spans="1:6" x14ac:dyDescent="0.25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2280</v>
      </c>
    </row>
    <row r="1029" spans="1:6" x14ac:dyDescent="0.25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2281</v>
      </c>
    </row>
    <row r="1030" spans="1:6" x14ac:dyDescent="0.25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2282</v>
      </c>
    </row>
    <row r="1031" spans="1:6" x14ac:dyDescent="0.25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2283</v>
      </c>
    </row>
    <row r="1032" spans="1:6" x14ac:dyDescent="0.25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2284</v>
      </c>
    </row>
    <row r="1033" spans="1:6" x14ac:dyDescent="0.25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2285</v>
      </c>
    </row>
    <row r="1034" spans="1:6" x14ac:dyDescent="0.25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2286</v>
      </c>
    </row>
    <row r="1035" spans="1:6" x14ac:dyDescent="0.25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2287</v>
      </c>
    </row>
    <row r="1036" spans="1:6" x14ac:dyDescent="0.25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2288</v>
      </c>
    </row>
    <row r="1037" spans="1:6" x14ac:dyDescent="0.25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2289</v>
      </c>
    </row>
    <row r="1038" spans="1:6" x14ac:dyDescent="0.25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2290</v>
      </c>
    </row>
    <row r="1039" spans="1:6" x14ac:dyDescent="0.25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2291</v>
      </c>
    </row>
    <row r="1040" spans="1:6" x14ac:dyDescent="0.25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2292</v>
      </c>
    </row>
    <row r="1041" spans="1:6" x14ac:dyDescent="0.25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2293</v>
      </c>
    </row>
    <row r="1042" spans="1:6" x14ac:dyDescent="0.25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2294</v>
      </c>
    </row>
    <row r="1043" spans="1:6" x14ac:dyDescent="0.25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2295</v>
      </c>
    </row>
    <row r="1044" spans="1:6" x14ac:dyDescent="0.25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2296</v>
      </c>
    </row>
    <row r="1045" spans="1:6" x14ac:dyDescent="0.25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2297</v>
      </c>
    </row>
    <row r="1046" spans="1:6" x14ac:dyDescent="0.25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2298</v>
      </c>
    </row>
    <row r="1047" spans="1:6" x14ac:dyDescent="0.25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2299</v>
      </c>
    </row>
    <row r="1048" spans="1:6" x14ac:dyDescent="0.25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2300</v>
      </c>
    </row>
    <row r="1049" spans="1:6" x14ac:dyDescent="0.25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2301</v>
      </c>
    </row>
    <row r="1050" spans="1:6" x14ac:dyDescent="0.25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2302</v>
      </c>
    </row>
    <row r="1051" spans="1:6" x14ac:dyDescent="0.25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2303</v>
      </c>
    </row>
    <row r="1052" spans="1:6" x14ac:dyDescent="0.25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2304</v>
      </c>
    </row>
    <row r="1053" spans="1:6" x14ac:dyDescent="0.25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2305</v>
      </c>
    </row>
    <row r="1054" spans="1:6" x14ac:dyDescent="0.25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2306</v>
      </c>
    </row>
    <row r="1055" spans="1:6" x14ac:dyDescent="0.25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2307</v>
      </c>
    </row>
    <row r="1056" spans="1:6" x14ac:dyDescent="0.25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2308</v>
      </c>
    </row>
    <row r="1057" spans="1:6" x14ac:dyDescent="0.25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2309</v>
      </c>
    </row>
    <row r="1058" spans="1:6" x14ac:dyDescent="0.25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2310</v>
      </c>
    </row>
    <row r="1059" spans="1:6" x14ac:dyDescent="0.25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2311</v>
      </c>
    </row>
    <row r="1060" spans="1:6" x14ac:dyDescent="0.25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2312</v>
      </c>
    </row>
    <row r="1061" spans="1:6" x14ac:dyDescent="0.25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2313</v>
      </c>
    </row>
    <row r="1062" spans="1:6" x14ac:dyDescent="0.25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2314</v>
      </c>
    </row>
    <row r="1063" spans="1:6" x14ac:dyDescent="0.25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2315</v>
      </c>
    </row>
    <row r="1064" spans="1:6" x14ac:dyDescent="0.25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2316</v>
      </c>
    </row>
    <row r="1065" spans="1:6" x14ac:dyDescent="0.25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2317</v>
      </c>
    </row>
    <row r="1066" spans="1:6" x14ac:dyDescent="0.25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2318</v>
      </c>
    </row>
    <row r="1067" spans="1:6" x14ac:dyDescent="0.25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2319</v>
      </c>
    </row>
    <row r="1068" spans="1:6" x14ac:dyDescent="0.25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2320</v>
      </c>
    </row>
    <row r="1069" spans="1:6" x14ac:dyDescent="0.25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2321</v>
      </c>
    </row>
    <row r="1070" spans="1:6" x14ac:dyDescent="0.25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2322</v>
      </c>
    </row>
    <row r="1071" spans="1:6" x14ac:dyDescent="0.25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2323</v>
      </c>
    </row>
    <row r="1072" spans="1:6" x14ac:dyDescent="0.25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2324</v>
      </c>
    </row>
    <row r="1073" spans="1:6" x14ac:dyDescent="0.25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2325</v>
      </c>
    </row>
    <row r="1074" spans="1:6" x14ac:dyDescent="0.25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2326</v>
      </c>
    </row>
    <row r="1075" spans="1:6" x14ac:dyDescent="0.25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2327</v>
      </c>
    </row>
    <row r="1076" spans="1:6" x14ac:dyDescent="0.25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2328</v>
      </c>
    </row>
    <row r="1077" spans="1:6" x14ac:dyDescent="0.25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2329</v>
      </c>
    </row>
    <row r="1078" spans="1:6" x14ac:dyDescent="0.25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2330</v>
      </c>
    </row>
    <row r="1079" spans="1:6" x14ac:dyDescent="0.25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2331</v>
      </c>
    </row>
    <row r="1080" spans="1:6" x14ac:dyDescent="0.25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2332</v>
      </c>
    </row>
    <row r="1081" spans="1:6" x14ac:dyDescent="0.25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2333</v>
      </c>
    </row>
    <row r="1082" spans="1:6" x14ac:dyDescent="0.25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2334</v>
      </c>
    </row>
    <row r="1083" spans="1:6" x14ac:dyDescent="0.25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2335</v>
      </c>
    </row>
    <row r="1084" spans="1:6" x14ac:dyDescent="0.25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2336</v>
      </c>
    </row>
    <row r="1085" spans="1:6" x14ac:dyDescent="0.25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2337</v>
      </c>
    </row>
    <row r="1086" spans="1:6" x14ac:dyDescent="0.25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2338</v>
      </c>
    </row>
    <row r="1087" spans="1:6" x14ac:dyDescent="0.25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2339</v>
      </c>
    </row>
    <row r="1088" spans="1:6" x14ac:dyDescent="0.25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2340</v>
      </c>
    </row>
    <row r="1089" spans="1:6" x14ac:dyDescent="0.25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2341</v>
      </c>
    </row>
    <row r="1090" spans="1:6" x14ac:dyDescent="0.25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2342</v>
      </c>
    </row>
    <row r="1091" spans="1:6" x14ac:dyDescent="0.25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2343</v>
      </c>
    </row>
    <row r="1092" spans="1:6" x14ac:dyDescent="0.25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2344</v>
      </c>
    </row>
    <row r="1093" spans="1:6" x14ac:dyDescent="0.25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2345</v>
      </c>
    </row>
    <row r="1094" spans="1:6" x14ac:dyDescent="0.25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2346</v>
      </c>
    </row>
    <row r="1095" spans="1:6" x14ac:dyDescent="0.25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2347</v>
      </c>
    </row>
    <row r="1096" spans="1:6" x14ac:dyDescent="0.25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2348</v>
      </c>
    </row>
    <row r="1097" spans="1:6" x14ac:dyDescent="0.25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2349</v>
      </c>
    </row>
    <row r="1098" spans="1:6" x14ac:dyDescent="0.25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2350</v>
      </c>
    </row>
    <row r="1099" spans="1:6" x14ac:dyDescent="0.25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2351</v>
      </c>
    </row>
    <row r="1100" spans="1:6" x14ac:dyDescent="0.25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2352</v>
      </c>
    </row>
    <row r="1101" spans="1:6" x14ac:dyDescent="0.25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2353</v>
      </c>
    </row>
    <row r="1102" spans="1:6" x14ac:dyDescent="0.25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2354</v>
      </c>
    </row>
    <row r="1103" spans="1:6" x14ac:dyDescent="0.25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2355</v>
      </c>
    </row>
    <row r="1104" spans="1:6" x14ac:dyDescent="0.25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2356</v>
      </c>
    </row>
    <row r="1105" spans="1:6" x14ac:dyDescent="0.25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2357</v>
      </c>
    </row>
    <row r="1106" spans="1:6" x14ac:dyDescent="0.25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2358</v>
      </c>
    </row>
    <row r="1107" spans="1:6" x14ac:dyDescent="0.25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2359</v>
      </c>
    </row>
    <row r="1108" spans="1:6" x14ac:dyDescent="0.25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2360</v>
      </c>
    </row>
    <row r="1109" spans="1:6" x14ac:dyDescent="0.25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2361</v>
      </c>
    </row>
    <row r="1110" spans="1:6" x14ac:dyDescent="0.25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2362</v>
      </c>
    </row>
    <row r="1111" spans="1:6" x14ac:dyDescent="0.25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2363</v>
      </c>
    </row>
    <row r="1112" spans="1:6" x14ac:dyDescent="0.25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2364</v>
      </c>
    </row>
    <row r="1113" spans="1:6" x14ac:dyDescent="0.25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2365</v>
      </c>
    </row>
    <row r="1114" spans="1:6" x14ac:dyDescent="0.25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2366</v>
      </c>
    </row>
    <row r="1115" spans="1:6" x14ac:dyDescent="0.25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2367</v>
      </c>
    </row>
    <row r="1116" spans="1:6" x14ac:dyDescent="0.25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2368</v>
      </c>
    </row>
    <row r="1117" spans="1:6" x14ac:dyDescent="0.25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2369</v>
      </c>
    </row>
    <row r="1118" spans="1:6" x14ac:dyDescent="0.25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2370</v>
      </c>
    </row>
    <row r="1119" spans="1:6" x14ac:dyDescent="0.25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2371</v>
      </c>
    </row>
    <row r="1120" spans="1:6" x14ac:dyDescent="0.25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2372</v>
      </c>
    </row>
    <row r="1121" spans="1:6" x14ac:dyDescent="0.25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2373</v>
      </c>
    </row>
    <row r="1122" spans="1:6" x14ac:dyDescent="0.25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2374</v>
      </c>
    </row>
    <row r="1123" spans="1:6" x14ac:dyDescent="0.25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2375</v>
      </c>
    </row>
    <row r="1124" spans="1:6" x14ac:dyDescent="0.25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2376</v>
      </c>
    </row>
    <row r="1125" spans="1:6" x14ac:dyDescent="0.25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2377</v>
      </c>
    </row>
    <row r="1126" spans="1:6" x14ac:dyDescent="0.25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2378</v>
      </c>
    </row>
    <row r="1127" spans="1:6" x14ac:dyDescent="0.25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2379</v>
      </c>
    </row>
    <row r="1128" spans="1:6" x14ac:dyDescent="0.25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2380</v>
      </c>
    </row>
    <row r="1129" spans="1:6" x14ac:dyDescent="0.25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2381</v>
      </c>
    </row>
    <row r="1130" spans="1:6" x14ac:dyDescent="0.25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2382</v>
      </c>
    </row>
    <row r="1131" spans="1:6" x14ac:dyDescent="0.25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2383</v>
      </c>
    </row>
    <row r="1132" spans="1:6" x14ac:dyDescent="0.25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2384</v>
      </c>
    </row>
    <row r="1133" spans="1:6" x14ac:dyDescent="0.25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2385</v>
      </c>
    </row>
    <row r="1134" spans="1:6" x14ac:dyDescent="0.25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2386</v>
      </c>
    </row>
    <row r="1135" spans="1:6" x14ac:dyDescent="0.25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2387</v>
      </c>
    </row>
    <row r="1136" spans="1:6" x14ac:dyDescent="0.25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2388</v>
      </c>
    </row>
    <row r="1137" spans="1:6" x14ac:dyDescent="0.25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2389</v>
      </c>
    </row>
    <row r="1138" spans="1:6" x14ac:dyDescent="0.25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2390</v>
      </c>
    </row>
    <row r="1139" spans="1:6" x14ac:dyDescent="0.25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2391</v>
      </c>
    </row>
    <row r="1140" spans="1:6" x14ac:dyDescent="0.25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2392</v>
      </c>
    </row>
    <row r="1141" spans="1:6" x14ac:dyDescent="0.25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2393</v>
      </c>
    </row>
    <row r="1142" spans="1:6" x14ac:dyDescent="0.25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2394</v>
      </c>
    </row>
    <row r="1143" spans="1:6" x14ac:dyDescent="0.25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2395</v>
      </c>
    </row>
    <row r="1144" spans="1:6" x14ac:dyDescent="0.25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2396</v>
      </c>
    </row>
    <row r="1145" spans="1:6" x14ac:dyDescent="0.25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2397</v>
      </c>
    </row>
    <row r="1146" spans="1:6" x14ac:dyDescent="0.25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2398</v>
      </c>
    </row>
    <row r="1147" spans="1:6" x14ac:dyDescent="0.25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2399</v>
      </c>
    </row>
    <row r="1148" spans="1:6" x14ac:dyDescent="0.25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2400</v>
      </c>
    </row>
    <row r="1149" spans="1:6" x14ac:dyDescent="0.25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2401</v>
      </c>
    </row>
    <row r="1150" spans="1:6" x14ac:dyDescent="0.25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2402</v>
      </c>
    </row>
    <row r="1151" spans="1:6" x14ac:dyDescent="0.25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2403</v>
      </c>
    </row>
    <row r="1152" spans="1:6" x14ac:dyDescent="0.25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2404</v>
      </c>
    </row>
    <row r="1153" spans="1:6" x14ac:dyDescent="0.25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2405</v>
      </c>
    </row>
    <row r="1154" spans="1:6" x14ac:dyDescent="0.25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2406</v>
      </c>
    </row>
    <row r="1155" spans="1:6" x14ac:dyDescent="0.25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2407</v>
      </c>
    </row>
    <row r="1156" spans="1:6" x14ac:dyDescent="0.25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2408</v>
      </c>
    </row>
    <row r="1157" spans="1:6" x14ac:dyDescent="0.25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2409</v>
      </c>
    </row>
    <row r="1158" spans="1:6" x14ac:dyDescent="0.25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2410</v>
      </c>
    </row>
    <row r="1159" spans="1:6" x14ac:dyDescent="0.25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2411</v>
      </c>
    </row>
    <row r="1160" spans="1:6" x14ac:dyDescent="0.25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2412</v>
      </c>
    </row>
    <row r="1161" spans="1:6" x14ac:dyDescent="0.25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2413</v>
      </c>
    </row>
    <row r="1162" spans="1:6" x14ac:dyDescent="0.25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2414</v>
      </c>
    </row>
    <row r="1163" spans="1:6" x14ac:dyDescent="0.25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2415</v>
      </c>
    </row>
    <row r="1164" spans="1:6" x14ac:dyDescent="0.25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2416</v>
      </c>
    </row>
    <row r="1165" spans="1:6" x14ac:dyDescent="0.25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2417</v>
      </c>
    </row>
    <row r="1166" spans="1:6" x14ac:dyDescent="0.25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2418</v>
      </c>
    </row>
    <row r="1167" spans="1:6" x14ac:dyDescent="0.25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2419</v>
      </c>
    </row>
    <row r="1168" spans="1:6" x14ac:dyDescent="0.25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2420</v>
      </c>
    </row>
    <row r="1169" spans="1:6" x14ac:dyDescent="0.25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2421</v>
      </c>
    </row>
    <row r="1170" spans="1:6" x14ac:dyDescent="0.25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2422</v>
      </c>
    </row>
    <row r="1171" spans="1:6" x14ac:dyDescent="0.25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2423</v>
      </c>
    </row>
    <row r="1172" spans="1:6" x14ac:dyDescent="0.25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2424</v>
      </c>
    </row>
    <row r="1173" spans="1:6" x14ac:dyDescent="0.25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2425</v>
      </c>
    </row>
    <row r="1174" spans="1:6" x14ac:dyDescent="0.25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2426</v>
      </c>
    </row>
    <row r="1175" spans="1:6" x14ac:dyDescent="0.25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2427</v>
      </c>
    </row>
    <row r="1176" spans="1:6" x14ac:dyDescent="0.25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2428</v>
      </c>
    </row>
    <row r="1177" spans="1:6" x14ac:dyDescent="0.25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2429</v>
      </c>
    </row>
    <row r="1178" spans="1:6" x14ac:dyDescent="0.25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2430</v>
      </c>
    </row>
    <row r="1179" spans="1:6" x14ac:dyDescent="0.25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2431</v>
      </c>
    </row>
    <row r="1180" spans="1:6" x14ac:dyDescent="0.25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2432</v>
      </c>
    </row>
    <row r="1181" spans="1:6" x14ac:dyDescent="0.25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2433</v>
      </c>
    </row>
    <row r="1182" spans="1:6" x14ac:dyDescent="0.25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2434</v>
      </c>
    </row>
    <row r="1183" spans="1:6" x14ac:dyDescent="0.25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2435</v>
      </c>
    </row>
    <row r="1184" spans="1:6" x14ac:dyDescent="0.25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2436</v>
      </c>
    </row>
    <row r="1185" spans="1:6" x14ac:dyDescent="0.25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2437</v>
      </c>
    </row>
    <row r="1186" spans="1:6" x14ac:dyDescent="0.25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2438</v>
      </c>
    </row>
    <row r="1187" spans="1:6" x14ac:dyDescent="0.25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2439</v>
      </c>
    </row>
    <row r="1188" spans="1:6" x14ac:dyDescent="0.25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2440</v>
      </c>
    </row>
    <row r="1189" spans="1:6" x14ac:dyDescent="0.25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2441</v>
      </c>
    </row>
    <row r="1190" spans="1:6" x14ac:dyDescent="0.25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2442</v>
      </c>
    </row>
    <row r="1191" spans="1:6" x14ac:dyDescent="0.25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2443</v>
      </c>
    </row>
    <row r="1192" spans="1:6" x14ac:dyDescent="0.25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2444</v>
      </c>
    </row>
    <row r="1193" spans="1:6" x14ac:dyDescent="0.25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2445</v>
      </c>
    </row>
    <row r="1194" spans="1:6" x14ac:dyDescent="0.25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2446</v>
      </c>
    </row>
    <row r="1195" spans="1:6" x14ac:dyDescent="0.25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2447</v>
      </c>
    </row>
    <row r="1196" spans="1:6" x14ac:dyDescent="0.25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2448</v>
      </c>
    </row>
    <row r="1197" spans="1:6" x14ac:dyDescent="0.25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2449</v>
      </c>
    </row>
    <row r="1198" spans="1:6" x14ac:dyDescent="0.25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2450</v>
      </c>
    </row>
    <row r="1199" spans="1:6" x14ac:dyDescent="0.25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2451</v>
      </c>
    </row>
    <row r="1200" spans="1:6" x14ac:dyDescent="0.25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2452</v>
      </c>
    </row>
    <row r="1201" spans="1:6" x14ac:dyDescent="0.25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2453</v>
      </c>
    </row>
    <row r="1202" spans="1:6" x14ac:dyDescent="0.25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2454</v>
      </c>
    </row>
    <row r="1203" spans="1:6" x14ac:dyDescent="0.25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2455</v>
      </c>
    </row>
    <row r="1204" spans="1:6" x14ac:dyDescent="0.25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2456</v>
      </c>
    </row>
    <row r="1205" spans="1:6" x14ac:dyDescent="0.25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2457</v>
      </c>
    </row>
    <row r="1206" spans="1:6" x14ac:dyDescent="0.25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2458</v>
      </c>
    </row>
    <row r="1207" spans="1:6" x14ac:dyDescent="0.25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2459</v>
      </c>
    </row>
    <row r="1208" spans="1:6" x14ac:dyDescent="0.25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2460</v>
      </c>
    </row>
    <row r="1209" spans="1:6" x14ac:dyDescent="0.25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2461</v>
      </c>
    </row>
    <row r="1210" spans="1:6" x14ac:dyDescent="0.25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2462</v>
      </c>
    </row>
    <row r="1211" spans="1:6" x14ac:dyDescent="0.25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2463</v>
      </c>
    </row>
    <row r="1212" spans="1:6" x14ac:dyDescent="0.25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2464</v>
      </c>
    </row>
    <row r="1213" spans="1:6" x14ac:dyDescent="0.25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2465</v>
      </c>
    </row>
    <row r="1214" spans="1:6" x14ac:dyDescent="0.25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2466</v>
      </c>
    </row>
    <row r="1215" spans="1:6" x14ac:dyDescent="0.25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2467</v>
      </c>
    </row>
    <row r="1216" spans="1:6" x14ac:dyDescent="0.25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2468</v>
      </c>
    </row>
    <row r="1217" spans="1:6" x14ac:dyDescent="0.25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2469</v>
      </c>
    </row>
    <row r="1218" spans="1:6" x14ac:dyDescent="0.25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2470</v>
      </c>
    </row>
    <row r="1219" spans="1:6" x14ac:dyDescent="0.25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2471</v>
      </c>
    </row>
    <row r="1220" spans="1:6" x14ac:dyDescent="0.25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2472</v>
      </c>
    </row>
    <row r="1221" spans="1:6" x14ac:dyDescent="0.25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2473</v>
      </c>
    </row>
    <row r="1222" spans="1:6" x14ac:dyDescent="0.25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2474</v>
      </c>
    </row>
    <row r="1223" spans="1:6" x14ac:dyDescent="0.25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2475</v>
      </c>
    </row>
    <row r="1224" spans="1:6" x14ac:dyDescent="0.25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2476</v>
      </c>
    </row>
    <row r="1225" spans="1:6" x14ac:dyDescent="0.25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2477</v>
      </c>
    </row>
    <row r="1226" spans="1:6" x14ac:dyDescent="0.25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2478</v>
      </c>
    </row>
    <row r="1227" spans="1:6" x14ac:dyDescent="0.25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2479</v>
      </c>
    </row>
    <row r="1228" spans="1:6" x14ac:dyDescent="0.25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2480</v>
      </c>
    </row>
    <row r="1229" spans="1:6" x14ac:dyDescent="0.25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2481</v>
      </c>
    </row>
    <row r="1230" spans="1:6" x14ac:dyDescent="0.25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2482</v>
      </c>
    </row>
    <row r="1231" spans="1:6" x14ac:dyDescent="0.25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2483</v>
      </c>
    </row>
    <row r="1232" spans="1:6" x14ac:dyDescent="0.25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2484</v>
      </c>
    </row>
    <row r="1233" spans="1:6" x14ac:dyDescent="0.25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2485</v>
      </c>
    </row>
    <row r="1234" spans="1:6" x14ac:dyDescent="0.25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2486</v>
      </c>
    </row>
    <row r="1235" spans="1:6" x14ac:dyDescent="0.25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2487</v>
      </c>
    </row>
    <row r="1236" spans="1:6" x14ac:dyDescent="0.25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2488</v>
      </c>
    </row>
    <row r="1237" spans="1:6" x14ac:dyDescent="0.25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2489</v>
      </c>
    </row>
    <row r="1238" spans="1:6" x14ac:dyDescent="0.25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2490</v>
      </c>
    </row>
    <row r="1239" spans="1:6" x14ac:dyDescent="0.25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2491</v>
      </c>
    </row>
    <row r="1240" spans="1:6" x14ac:dyDescent="0.25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2492</v>
      </c>
    </row>
    <row r="1241" spans="1:6" x14ac:dyDescent="0.25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2493</v>
      </c>
    </row>
    <row r="1242" spans="1:6" x14ac:dyDescent="0.25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2494</v>
      </c>
    </row>
    <row r="1243" spans="1:6" x14ac:dyDescent="0.25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2495</v>
      </c>
    </row>
    <row r="1244" spans="1:6" x14ac:dyDescent="0.25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2496</v>
      </c>
    </row>
    <row r="1245" spans="1:6" x14ac:dyDescent="0.25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2497</v>
      </c>
    </row>
    <row r="1246" spans="1:6" x14ac:dyDescent="0.25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2498</v>
      </c>
    </row>
    <row r="1247" spans="1:6" x14ac:dyDescent="0.25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2499</v>
      </c>
    </row>
    <row r="1248" spans="1:6" x14ac:dyDescent="0.25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2500</v>
      </c>
    </row>
    <row r="1249" spans="1:6" x14ac:dyDescent="0.25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2501</v>
      </c>
    </row>
    <row r="1250" spans="1:6" x14ac:dyDescent="0.25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2502</v>
      </c>
    </row>
    <row r="1251" spans="1:6" x14ac:dyDescent="0.25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2503</v>
      </c>
    </row>
    <row r="1252" spans="1:6" x14ac:dyDescent="0.25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2504</v>
      </c>
    </row>
    <row r="1253" spans="1:6" x14ac:dyDescent="0.25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2505</v>
      </c>
    </row>
    <row r="1254" spans="1:6" x14ac:dyDescent="0.25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2506</v>
      </c>
    </row>
    <row r="1255" spans="1:6" x14ac:dyDescent="0.25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2507</v>
      </c>
    </row>
    <row r="1256" spans="1:6" x14ac:dyDescent="0.25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2508</v>
      </c>
    </row>
    <row r="1257" spans="1:6" x14ac:dyDescent="0.25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2509</v>
      </c>
    </row>
    <row r="1258" spans="1:6" x14ac:dyDescent="0.25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2510</v>
      </c>
    </row>
    <row r="1259" spans="1:6" x14ac:dyDescent="0.25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2511</v>
      </c>
    </row>
    <row r="1260" spans="1:6" x14ac:dyDescent="0.25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2512</v>
      </c>
    </row>
    <row r="1261" spans="1:6" x14ac:dyDescent="0.25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2513</v>
      </c>
    </row>
    <row r="1262" spans="1:6" x14ac:dyDescent="0.25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2514</v>
      </c>
    </row>
    <row r="1263" spans="1:6" x14ac:dyDescent="0.25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2515</v>
      </c>
    </row>
    <row r="1264" spans="1:6" x14ac:dyDescent="0.25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2516</v>
      </c>
    </row>
    <row r="1265" spans="1:6" x14ac:dyDescent="0.25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2517</v>
      </c>
    </row>
    <row r="1266" spans="1:6" x14ac:dyDescent="0.25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2518</v>
      </c>
    </row>
    <row r="1267" spans="1:6" x14ac:dyDescent="0.25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2519</v>
      </c>
    </row>
    <row r="1268" spans="1:6" x14ac:dyDescent="0.25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2520</v>
      </c>
    </row>
    <row r="1269" spans="1:6" x14ac:dyDescent="0.25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2521</v>
      </c>
    </row>
    <row r="1270" spans="1:6" x14ac:dyDescent="0.25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2522</v>
      </c>
    </row>
    <row r="1271" spans="1:6" x14ac:dyDescent="0.25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2523</v>
      </c>
    </row>
    <row r="1272" spans="1:6" x14ac:dyDescent="0.25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2524</v>
      </c>
    </row>
    <row r="1273" spans="1:6" x14ac:dyDescent="0.25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2525</v>
      </c>
    </row>
    <row r="1274" spans="1:6" x14ac:dyDescent="0.25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2526</v>
      </c>
    </row>
    <row r="1275" spans="1:6" x14ac:dyDescent="0.25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2527</v>
      </c>
    </row>
    <row r="1276" spans="1:6" x14ac:dyDescent="0.25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2528</v>
      </c>
    </row>
    <row r="1277" spans="1:6" x14ac:dyDescent="0.25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2529</v>
      </c>
    </row>
    <row r="1278" spans="1:6" x14ac:dyDescent="0.25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2530</v>
      </c>
    </row>
    <row r="1279" spans="1:6" x14ac:dyDescent="0.25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2531</v>
      </c>
    </row>
    <row r="1280" spans="1:6" x14ac:dyDescent="0.25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2532</v>
      </c>
    </row>
    <row r="1281" spans="1:6" x14ac:dyDescent="0.25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2533</v>
      </c>
    </row>
    <row r="1282" spans="1:6" x14ac:dyDescent="0.25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2534</v>
      </c>
    </row>
    <row r="1283" spans="1:6" x14ac:dyDescent="0.25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2535</v>
      </c>
    </row>
    <row r="1284" spans="1:6" x14ac:dyDescent="0.25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2536</v>
      </c>
    </row>
    <row r="1285" spans="1:6" x14ac:dyDescent="0.25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2537</v>
      </c>
    </row>
    <row r="1286" spans="1:6" x14ac:dyDescent="0.25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2538</v>
      </c>
    </row>
    <row r="1287" spans="1:6" x14ac:dyDescent="0.25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2539</v>
      </c>
    </row>
    <row r="1288" spans="1:6" x14ac:dyDescent="0.25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2540</v>
      </c>
    </row>
    <row r="1289" spans="1:6" x14ac:dyDescent="0.25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2541</v>
      </c>
    </row>
    <row r="1290" spans="1:6" x14ac:dyDescent="0.25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2542</v>
      </c>
    </row>
    <row r="1291" spans="1:6" x14ac:dyDescent="0.25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2543</v>
      </c>
    </row>
    <row r="1292" spans="1:6" x14ac:dyDescent="0.25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2544</v>
      </c>
    </row>
    <row r="1293" spans="1:6" x14ac:dyDescent="0.25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2545</v>
      </c>
    </row>
    <row r="1294" spans="1:6" x14ac:dyDescent="0.25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2546</v>
      </c>
    </row>
    <row r="1295" spans="1:6" x14ac:dyDescent="0.25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2547</v>
      </c>
    </row>
    <row r="1296" spans="1:6" x14ac:dyDescent="0.25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2548</v>
      </c>
    </row>
    <row r="1297" spans="1:6" x14ac:dyDescent="0.25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2549</v>
      </c>
    </row>
    <row r="1298" spans="1:6" x14ac:dyDescent="0.25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2550</v>
      </c>
    </row>
    <row r="1299" spans="1:6" x14ac:dyDescent="0.25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2551</v>
      </c>
    </row>
    <row r="1300" spans="1:6" x14ac:dyDescent="0.25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2552</v>
      </c>
    </row>
    <row r="1301" spans="1:6" x14ac:dyDescent="0.25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2553</v>
      </c>
    </row>
    <row r="1302" spans="1:6" x14ac:dyDescent="0.25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2554</v>
      </c>
    </row>
    <row r="1303" spans="1:6" x14ac:dyDescent="0.25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2555</v>
      </c>
    </row>
    <row r="1304" spans="1:6" x14ac:dyDescent="0.25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2556</v>
      </c>
    </row>
    <row r="1305" spans="1:6" x14ac:dyDescent="0.25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2557</v>
      </c>
    </row>
    <row r="1306" spans="1:6" x14ac:dyDescent="0.25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2558</v>
      </c>
    </row>
    <row r="1307" spans="1:6" x14ac:dyDescent="0.25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2559</v>
      </c>
    </row>
    <row r="1308" spans="1:6" x14ac:dyDescent="0.25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2560</v>
      </c>
    </row>
    <row r="1309" spans="1:6" x14ac:dyDescent="0.25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2561</v>
      </c>
    </row>
    <row r="1310" spans="1:6" x14ac:dyDescent="0.25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2562</v>
      </c>
    </row>
    <row r="1311" spans="1:6" x14ac:dyDescent="0.25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2563</v>
      </c>
    </row>
    <row r="1312" spans="1:6" x14ac:dyDescent="0.25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2564</v>
      </c>
    </row>
    <row r="1313" spans="1:6" x14ac:dyDescent="0.25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2565</v>
      </c>
    </row>
    <row r="1314" spans="1:6" x14ac:dyDescent="0.25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2566</v>
      </c>
    </row>
    <row r="1315" spans="1:6" x14ac:dyDescent="0.25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2567</v>
      </c>
    </row>
    <row r="1316" spans="1:6" x14ac:dyDescent="0.25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2568</v>
      </c>
    </row>
    <row r="1317" spans="1:6" x14ac:dyDescent="0.25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2569</v>
      </c>
    </row>
    <row r="1318" spans="1:6" x14ac:dyDescent="0.25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2570</v>
      </c>
    </row>
    <row r="1319" spans="1:6" x14ac:dyDescent="0.25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2571</v>
      </c>
    </row>
    <row r="1320" spans="1:6" x14ac:dyDescent="0.25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2572</v>
      </c>
    </row>
    <row r="1321" spans="1:6" x14ac:dyDescent="0.25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2573</v>
      </c>
    </row>
    <row r="1322" spans="1:6" x14ac:dyDescent="0.25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2574</v>
      </c>
    </row>
    <row r="1323" spans="1:6" x14ac:dyDescent="0.25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2575</v>
      </c>
    </row>
    <row r="1324" spans="1:6" x14ac:dyDescent="0.25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2576</v>
      </c>
    </row>
    <row r="1325" spans="1:6" x14ac:dyDescent="0.25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2577</v>
      </c>
    </row>
    <row r="1326" spans="1:6" x14ac:dyDescent="0.25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2578</v>
      </c>
    </row>
    <row r="1327" spans="1:6" x14ac:dyDescent="0.25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2579</v>
      </c>
    </row>
    <row r="1328" spans="1:6" x14ac:dyDescent="0.25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2580</v>
      </c>
    </row>
    <row r="1329" spans="1:6" x14ac:dyDescent="0.25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2581</v>
      </c>
    </row>
    <row r="1330" spans="1:6" x14ac:dyDescent="0.25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2582</v>
      </c>
    </row>
    <row r="1331" spans="1:6" x14ac:dyDescent="0.25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2583</v>
      </c>
    </row>
    <row r="1332" spans="1:6" x14ac:dyDescent="0.25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2584</v>
      </c>
    </row>
    <row r="1333" spans="1:6" x14ac:dyDescent="0.25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2585</v>
      </c>
    </row>
    <row r="1334" spans="1:6" x14ac:dyDescent="0.25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2586</v>
      </c>
    </row>
    <row r="1335" spans="1:6" x14ac:dyDescent="0.25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2587</v>
      </c>
    </row>
    <row r="1336" spans="1:6" x14ac:dyDescent="0.25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2588</v>
      </c>
    </row>
    <row r="1337" spans="1:6" x14ac:dyDescent="0.25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2589</v>
      </c>
    </row>
    <row r="1338" spans="1:6" x14ac:dyDescent="0.25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2590</v>
      </c>
    </row>
    <row r="1339" spans="1:6" x14ac:dyDescent="0.25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2591</v>
      </c>
    </row>
    <row r="1340" spans="1:6" x14ac:dyDescent="0.25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2592</v>
      </c>
    </row>
    <row r="1341" spans="1:6" x14ac:dyDescent="0.25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2593</v>
      </c>
    </row>
    <row r="1342" spans="1:6" x14ac:dyDescent="0.25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2594</v>
      </c>
    </row>
    <row r="1343" spans="1:6" x14ac:dyDescent="0.25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2595</v>
      </c>
    </row>
    <row r="1344" spans="1:6" x14ac:dyDescent="0.25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2596</v>
      </c>
    </row>
    <row r="1345" spans="1:6" x14ac:dyDescent="0.25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2597</v>
      </c>
    </row>
    <row r="1346" spans="1:6" x14ac:dyDescent="0.25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2598</v>
      </c>
    </row>
    <row r="1347" spans="1:6" x14ac:dyDescent="0.25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2599</v>
      </c>
    </row>
    <row r="1348" spans="1:6" x14ac:dyDescent="0.25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2600</v>
      </c>
    </row>
    <row r="1349" spans="1:6" x14ac:dyDescent="0.25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2601</v>
      </c>
    </row>
    <row r="1350" spans="1:6" x14ac:dyDescent="0.25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2602</v>
      </c>
    </row>
    <row r="1351" spans="1:6" x14ac:dyDescent="0.25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2603</v>
      </c>
    </row>
    <row r="1352" spans="1:6" x14ac:dyDescent="0.25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2604</v>
      </c>
    </row>
    <row r="1353" spans="1:6" x14ac:dyDescent="0.25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2605</v>
      </c>
    </row>
    <row r="1354" spans="1:6" x14ac:dyDescent="0.25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2606</v>
      </c>
    </row>
    <row r="1355" spans="1:6" x14ac:dyDescent="0.25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2607</v>
      </c>
    </row>
    <row r="1356" spans="1:6" x14ac:dyDescent="0.25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2608</v>
      </c>
    </row>
    <row r="1357" spans="1:6" x14ac:dyDescent="0.25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2609</v>
      </c>
    </row>
    <row r="1358" spans="1:6" x14ac:dyDescent="0.25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2610</v>
      </c>
    </row>
    <row r="1359" spans="1:6" x14ac:dyDescent="0.25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2611</v>
      </c>
    </row>
    <row r="1360" spans="1:6" x14ac:dyDescent="0.25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2612</v>
      </c>
    </row>
    <row r="1361" spans="1:6" x14ac:dyDescent="0.25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2613</v>
      </c>
    </row>
    <row r="1362" spans="1:6" x14ac:dyDescent="0.25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2614</v>
      </c>
    </row>
    <row r="1363" spans="1:6" x14ac:dyDescent="0.25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2615</v>
      </c>
    </row>
    <row r="1364" spans="1:6" x14ac:dyDescent="0.25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2616</v>
      </c>
    </row>
    <row r="1365" spans="1:6" x14ac:dyDescent="0.25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2617</v>
      </c>
    </row>
    <row r="1366" spans="1:6" x14ac:dyDescent="0.25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2618</v>
      </c>
    </row>
    <row r="1367" spans="1:6" x14ac:dyDescent="0.25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2619</v>
      </c>
    </row>
    <row r="1368" spans="1:6" x14ac:dyDescent="0.25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2620</v>
      </c>
    </row>
    <row r="1369" spans="1:6" x14ac:dyDescent="0.25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2621</v>
      </c>
    </row>
    <row r="1370" spans="1:6" x14ac:dyDescent="0.25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2622</v>
      </c>
    </row>
    <row r="1371" spans="1:6" x14ac:dyDescent="0.25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2623</v>
      </c>
    </row>
    <row r="1372" spans="1:6" x14ac:dyDescent="0.25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2624</v>
      </c>
    </row>
    <row r="1373" spans="1:6" x14ac:dyDescent="0.25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2625</v>
      </c>
    </row>
    <row r="1374" spans="1:6" x14ac:dyDescent="0.25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2626</v>
      </c>
    </row>
    <row r="1375" spans="1:6" x14ac:dyDescent="0.25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2627</v>
      </c>
    </row>
    <row r="1376" spans="1:6" x14ac:dyDescent="0.25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2628</v>
      </c>
    </row>
    <row r="1377" spans="1:6" x14ac:dyDescent="0.25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2629</v>
      </c>
    </row>
    <row r="1378" spans="1:6" x14ac:dyDescent="0.25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2630</v>
      </c>
    </row>
    <row r="1379" spans="1:6" x14ac:dyDescent="0.25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2631</v>
      </c>
    </row>
    <row r="1380" spans="1:6" x14ac:dyDescent="0.25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2632</v>
      </c>
    </row>
    <row r="1381" spans="1:6" x14ac:dyDescent="0.25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2633</v>
      </c>
    </row>
    <row r="1382" spans="1:6" x14ac:dyDescent="0.25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2634</v>
      </c>
    </row>
    <row r="1383" spans="1:6" x14ac:dyDescent="0.25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2635</v>
      </c>
    </row>
    <row r="1384" spans="1:6" x14ac:dyDescent="0.25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2636</v>
      </c>
    </row>
    <row r="1385" spans="1:6" x14ac:dyDescent="0.25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2637</v>
      </c>
    </row>
    <row r="1386" spans="1:6" x14ac:dyDescent="0.25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2638</v>
      </c>
    </row>
    <row r="1387" spans="1:6" x14ac:dyDescent="0.25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2639</v>
      </c>
    </row>
    <row r="1388" spans="1:6" x14ac:dyDescent="0.25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2640</v>
      </c>
    </row>
    <row r="1389" spans="1:6" x14ac:dyDescent="0.25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2641</v>
      </c>
    </row>
    <row r="1390" spans="1:6" x14ac:dyDescent="0.25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2642</v>
      </c>
    </row>
    <row r="1391" spans="1:6" x14ac:dyDescent="0.25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2643</v>
      </c>
    </row>
    <row r="1392" spans="1:6" x14ac:dyDescent="0.25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2644</v>
      </c>
    </row>
    <row r="1393" spans="1:6" x14ac:dyDescent="0.25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2645</v>
      </c>
    </row>
    <row r="1394" spans="1:6" x14ac:dyDescent="0.25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2646</v>
      </c>
    </row>
    <row r="1395" spans="1:6" x14ac:dyDescent="0.25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2647</v>
      </c>
    </row>
    <row r="1396" spans="1:6" x14ac:dyDescent="0.25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2648</v>
      </c>
    </row>
    <row r="1397" spans="1:6" x14ac:dyDescent="0.25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2649</v>
      </c>
    </row>
    <row r="1398" spans="1:6" x14ac:dyDescent="0.25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2650</v>
      </c>
    </row>
    <row r="1399" spans="1:6" x14ac:dyDescent="0.25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2651</v>
      </c>
    </row>
    <row r="1400" spans="1:6" x14ac:dyDescent="0.25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2652</v>
      </c>
    </row>
    <row r="1401" spans="1:6" x14ac:dyDescent="0.25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2653</v>
      </c>
    </row>
    <row r="1402" spans="1:6" x14ac:dyDescent="0.25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2654</v>
      </c>
    </row>
    <row r="1403" spans="1:6" x14ac:dyDescent="0.25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2655</v>
      </c>
    </row>
    <row r="1404" spans="1:6" x14ac:dyDescent="0.25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2656</v>
      </c>
    </row>
    <row r="1405" spans="1:6" x14ac:dyDescent="0.25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2657</v>
      </c>
    </row>
    <row r="1406" spans="1:6" x14ac:dyDescent="0.25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2658</v>
      </c>
    </row>
    <row r="1407" spans="1:6" x14ac:dyDescent="0.25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2659</v>
      </c>
    </row>
    <row r="1408" spans="1:6" x14ac:dyDescent="0.25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2660</v>
      </c>
    </row>
    <row r="1409" spans="1:6" x14ac:dyDescent="0.25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2661</v>
      </c>
    </row>
    <row r="1410" spans="1:6" x14ac:dyDescent="0.25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2662</v>
      </c>
    </row>
    <row r="1411" spans="1:6" x14ac:dyDescent="0.25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2663</v>
      </c>
    </row>
    <row r="1412" spans="1:6" x14ac:dyDescent="0.25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2664</v>
      </c>
    </row>
    <row r="1413" spans="1:6" x14ac:dyDescent="0.25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2665</v>
      </c>
    </row>
    <row r="1414" spans="1:6" x14ac:dyDescent="0.25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2666</v>
      </c>
    </row>
    <row r="1415" spans="1:6" x14ac:dyDescent="0.25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2667</v>
      </c>
    </row>
    <row r="1416" spans="1:6" x14ac:dyDescent="0.25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2668</v>
      </c>
    </row>
    <row r="1417" spans="1:6" x14ac:dyDescent="0.25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2669</v>
      </c>
    </row>
    <row r="1418" spans="1:6" x14ac:dyDescent="0.25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2670</v>
      </c>
    </row>
    <row r="1419" spans="1:6" x14ac:dyDescent="0.25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2671</v>
      </c>
    </row>
    <row r="1420" spans="1:6" x14ac:dyDescent="0.25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2672</v>
      </c>
    </row>
    <row r="1421" spans="1:6" x14ac:dyDescent="0.25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2673</v>
      </c>
    </row>
    <row r="1422" spans="1:6" x14ac:dyDescent="0.25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2674</v>
      </c>
    </row>
    <row r="1423" spans="1:6" x14ac:dyDescent="0.25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2675</v>
      </c>
    </row>
    <row r="1424" spans="1:6" x14ac:dyDescent="0.25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2676</v>
      </c>
    </row>
    <row r="1425" spans="1:6" x14ac:dyDescent="0.25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2677</v>
      </c>
    </row>
    <row r="1426" spans="1:6" x14ac:dyDescent="0.25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2678</v>
      </c>
    </row>
    <row r="1427" spans="1:6" x14ac:dyDescent="0.25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2679</v>
      </c>
    </row>
    <row r="1428" spans="1:6" x14ac:dyDescent="0.25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2680</v>
      </c>
    </row>
    <row r="1429" spans="1:6" x14ac:dyDescent="0.25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2681</v>
      </c>
    </row>
    <row r="1430" spans="1:6" x14ac:dyDescent="0.25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2682</v>
      </c>
    </row>
    <row r="1431" spans="1:6" x14ac:dyDescent="0.25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2683</v>
      </c>
    </row>
    <row r="1432" spans="1:6" x14ac:dyDescent="0.25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2684</v>
      </c>
    </row>
    <row r="1433" spans="1:6" x14ac:dyDescent="0.25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2685</v>
      </c>
    </row>
    <row r="1434" spans="1:6" x14ac:dyDescent="0.25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2686</v>
      </c>
    </row>
    <row r="1435" spans="1:6" x14ac:dyDescent="0.25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2687</v>
      </c>
    </row>
    <row r="1436" spans="1:6" x14ac:dyDescent="0.25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2688</v>
      </c>
    </row>
    <row r="1437" spans="1:6" x14ac:dyDescent="0.25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2689</v>
      </c>
    </row>
    <row r="1438" spans="1:6" x14ac:dyDescent="0.25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2690</v>
      </c>
    </row>
    <row r="1439" spans="1:6" x14ac:dyDescent="0.25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2691</v>
      </c>
    </row>
    <row r="1440" spans="1:6" x14ac:dyDescent="0.25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2692</v>
      </c>
    </row>
    <row r="1441" spans="1:6" x14ac:dyDescent="0.25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2693</v>
      </c>
    </row>
    <row r="1442" spans="1:6" x14ac:dyDescent="0.25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2694</v>
      </c>
    </row>
    <row r="1443" spans="1:6" x14ac:dyDescent="0.25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2695</v>
      </c>
    </row>
    <row r="1444" spans="1:6" x14ac:dyDescent="0.25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2696</v>
      </c>
    </row>
    <row r="1445" spans="1:6" x14ac:dyDescent="0.25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2697</v>
      </c>
    </row>
    <row r="1446" spans="1:6" x14ac:dyDescent="0.25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2698</v>
      </c>
    </row>
    <row r="1447" spans="1:6" x14ac:dyDescent="0.25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2699</v>
      </c>
    </row>
    <row r="1448" spans="1:6" x14ac:dyDescent="0.25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2700</v>
      </c>
    </row>
    <row r="1449" spans="1:6" x14ac:dyDescent="0.25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2701</v>
      </c>
    </row>
    <row r="1450" spans="1:6" x14ac:dyDescent="0.25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2702</v>
      </c>
    </row>
    <row r="1451" spans="1:6" x14ac:dyDescent="0.25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2703</v>
      </c>
    </row>
    <row r="1452" spans="1:6" x14ac:dyDescent="0.25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2704</v>
      </c>
    </row>
    <row r="1453" spans="1:6" x14ac:dyDescent="0.25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2705</v>
      </c>
    </row>
    <row r="1454" spans="1:6" x14ac:dyDescent="0.25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2706</v>
      </c>
    </row>
    <row r="1455" spans="1:6" x14ac:dyDescent="0.25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2707</v>
      </c>
    </row>
    <row r="1456" spans="1:6" x14ac:dyDescent="0.25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2708</v>
      </c>
    </row>
    <row r="1457" spans="1:6" x14ac:dyDescent="0.25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2709</v>
      </c>
    </row>
    <row r="1458" spans="1:6" x14ac:dyDescent="0.25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2710</v>
      </c>
    </row>
    <row r="1459" spans="1:6" x14ac:dyDescent="0.25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2711</v>
      </c>
    </row>
    <row r="1460" spans="1:6" x14ac:dyDescent="0.25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2712</v>
      </c>
    </row>
    <row r="1461" spans="1:6" x14ac:dyDescent="0.25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2713</v>
      </c>
    </row>
    <row r="1462" spans="1:6" x14ac:dyDescent="0.25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2714</v>
      </c>
    </row>
    <row r="1463" spans="1:6" x14ac:dyDescent="0.25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2715</v>
      </c>
    </row>
    <row r="1464" spans="1:6" x14ac:dyDescent="0.25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2716</v>
      </c>
    </row>
    <row r="1465" spans="1:6" x14ac:dyDescent="0.25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2717</v>
      </c>
    </row>
    <row r="1466" spans="1:6" x14ac:dyDescent="0.25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2718</v>
      </c>
    </row>
    <row r="1467" spans="1:6" x14ac:dyDescent="0.25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2719</v>
      </c>
    </row>
    <row r="1468" spans="1:6" x14ac:dyDescent="0.25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2720</v>
      </c>
    </row>
    <row r="1469" spans="1:6" x14ac:dyDescent="0.25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2721</v>
      </c>
    </row>
    <row r="1470" spans="1:6" x14ac:dyDescent="0.25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2722</v>
      </c>
    </row>
    <row r="1471" spans="1:6" x14ac:dyDescent="0.25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2723</v>
      </c>
    </row>
    <row r="1472" spans="1:6" x14ac:dyDescent="0.25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2724</v>
      </c>
    </row>
    <row r="1473" spans="1:6" x14ac:dyDescent="0.25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2725</v>
      </c>
    </row>
    <row r="1474" spans="1:6" x14ac:dyDescent="0.25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2726</v>
      </c>
    </row>
    <row r="1475" spans="1:6" x14ac:dyDescent="0.25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2727</v>
      </c>
    </row>
    <row r="1476" spans="1:6" x14ac:dyDescent="0.25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2728</v>
      </c>
    </row>
    <row r="1477" spans="1:6" x14ac:dyDescent="0.25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2729</v>
      </c>
    </row>
    <row r="1478" spans="1:6" x14ac:dyDescent="0.25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2730</v>
      </c>
    </row>
    <row r="1479" spans="1:6" x14ac:dyDescent="0.25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2731</v>
      </c>
    </row>
    <row r="1480" spans="1:6" x14ac:dyDescent="0.25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2732</v>
      </c>
    </row>
    <row r="1481" spans="1:6" x14ac:dyDescent="0.25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2733</v>
      </c>
    </row>
    <row r="1482" spans="1:6" x14ac:dyDescent="0.25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2734</v>
      </c>
    </row>
    <row r="1483" spans="1:6" x14ac:dyDescent="0.25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2735</v>
      </c>
    </row>
    <row r="1484" spans="1:6" x14ac:dyDescent="0.25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2736</v>
      </c>
    </row>
    <row r="1485" spans="1:6" x14ac:dyDescent="0.25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2737</v>
      </c>
    </row>
    <row r="1486" spans="1:6" x14ac:dyDescent="0.25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2738</v>
      </c>
    </row>
    <row r="1487" spans="1:6" x14ac:dyDescent="0.25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2739</v>
      </c>
    </row>
    <row r="1488" spans="1:6" x14ac:dyDescent="0.25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2740</v>
      </c>
    </row>
    <row r="1489" spans="1:6" x14ac:dyDescent="0.25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2741</v>
      </c>
    </row>
    <row r="1490" spans="1:6" x14ac:dyDescent="0.25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2742</v>
      </c>
    </row>
    <row r="1491" spans="1:6" x14ac:dyDescent="0.25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2743</v>
      </c>
    </row>
    <row r="1492" spans="1:6" x14ac:dyDescent="0.25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2744</v>
      </c>
    </row>
    <row r="1493" spans="1:6" x14ac:dyDescent="0.25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2745</v>
      </c>
    </row>
    <row r="1494" spans="1:6" x14ac:dyDescent="0.25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2746</v>
      </c>
    </row>
    <row r="1495" spans="1:6" x14ac:dyDescent="0.25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2747</v>
      </c>
    </row>
    <row r="1496" spans="1:6" x14ac:dyDescent="0.25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2748</v>
      </c>
    </row>
    <row r="1497" spans="1:6" x14ac:dyDescent="0.25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2749</v>
      </c>
    </row>
    <row r="1498" spans="1:6" x14ac:dyDescent="0.25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2750</v>
      </c>
    </row>
    <row r="1499" spans="1:6" x14ac:dyDescent="0.25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2751</v>
      </c>
    </row>
    <row r="1500" spans="1:6" x14ac:dyDescent="0.25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2752</v>
      </c>
    </row>
    <row r="1501" spans="1:6" x14ac:dyDescent="0.25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2753</v>
      </c>
    </row>
    <row r="1502" spans="1:6" x14ac:dyDescent="0.25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2754</v>
      </c>
    </row>
    <row r="1503" spans="1:6" x14ac:dyDescent="0.25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2755</v>
      </c>
    </row>
    <row r="1504" spans="1:6" x14ac:dyDescent="0.25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2756</v>
      </c>
    </row>
    <row r="1505" spans="1:6" x14ac:dyDescent="0.25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2757</v>
      </c>
    </row>
    <row r="1506" spans="1:6" x14ac:dyDescent="0.25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2758</v>
      </c>
    </row>
    <row r="1507" spans="1:6" x14ac:dyDescent="0.25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2759</v>
      </c>
    </row>
    <row r="1508" spans="1:6" x14ac:dyDescent="0.25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2760</v>
      </c>
    </row>
    <row r="1509" spans="1:6" x14ac:dyDescent="0.25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2761</v>
      </c>
    </row>
    <row r="1510" spans="1:6" x14ac:dyDescent="0.25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2762</v>
      </c>
    </row>
    <row r="1511" spans="1:6" x14ac:dyDescent="0.25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2763</v>
      </c>
    </row>
    <row r="1512" spans="1:6" x14ac:dyDescent="0.25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2764</v>
      </c>
    </row>
    <row r="1513" spans="1:6" x14ac:dyDescent="0.25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2765</v>
      </c>
    </row>
    <row r="1514" spans="1:6" x14ac:dyDescent="0.25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2766</v>
      </c>
    </row>
    <row r="1515" spans="1:6" x14ac:dyDescent="0.25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2767</v>
      </c>
    </row>
    <row r="1516" spans="1:6" x14ac:dyDescent="0.25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2768</v>
      </c>
    </row>
    <row r="1517" spans="1:6" x14ac:dyDescent="0.25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2769</v>
      </c>
    </row>
    <row r="1518" spans="1:6" x14ac:dyDescent="0.25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2770</v>
      </c>
    </row>
    <row r="1519" spans="1:6" x14ac:dyDescent="0.25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2771</v>
      </c>
    </row>
    <row r="1520" spans="1:6" x14ac:dyDescent="0.25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2772</v>
      </c>
    </row>
    <row r="1521" spans="1:6" x14ac:dyDescent="0.25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2773</v>
      </c>
    </row>
    <row r="1522" spans="1:6" x14ac:dyDescent="0.25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2774</v>
      </c>
    </row>
    <row r="1523" spans="1:6" x14ac:dyDescent="0.25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2775</v>
      </c>
    </row>
    <row r="1524" spans="1:6" x14ac:dyDescent="0.25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2776</v>
      </c>
    </row>
    <row r="1525" spans="1:6" x14ac:dyDescent="0.25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2777</v>
      </c>
    </row>
    <row r="1526" spans="1:6" x14ac:dyDescent="0.25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2778</v>
      </c>
    </row>
    <row r="1527" spans="1:6" x14ac:dyDescent="0.25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2779</v>
      </c>
    </row>
    <row r="1528" spans="1:6" x14ac:dyDescent="0.25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2780</v>
      </c>
    </row>
    <row r="1529" spans="1:6" x14ac:dyDescent="0.25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2781</v>
      </c>
    </row>
    <row r="1530" spans="1:6" x14ac:dyDescent="0.25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2782</v>
      </c>
    </row>
    <row r="1531" spans="1:6" x14ac:dyDescent="0.25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2783</v>
      </c>
    </row>
    <row r="1532" spans="1:6" x14ac:dyDescent="0.25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2784</v>
      </c>
    </row>
    <row r="1533" spans="1:6" x14ac:dyDescent="0.25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2785</v>
      </c>
    </row>
    <row r="1534" spans="1:6" x14ac:dyDescent="0.25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2786</v>
      </c>
    </row>
    <row r="1535" spans="1:6" x14ac:dyDescent="0.25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2787</v>
      </c>
    </row>
    <row r="1536" spans="1:6" x14ac:dyDescent="0.25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2788</v>
      </c>
    </row>
    <row r="1537" spans="1:6" x14ac:dyDescent="0.25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2789</v>
      </c>
    </row>
    <row r="1538" spans="1:6" x14ac:dyDescent="0.25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2790</v>
      </c>
    </row>
    <row r="1539" spans="1:6" x14ac:dyDescent="0.25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2791</v>
      </c>
    </row>
    <row r="1540" spans="1:6" x14ac:dyDescent="0.25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2792</v>
      </c>
    </row>
    <row r="1541" spans="1:6" x14ac:dyDescent="0.25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2793</v>
      </c>
    </row>
    <row r="1542" spans="1:6" x14ac:dyDescent="0.25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2794</v>
      </c>
    </row>
    <row r="1543" spans="1:6" x14ac:dyDescent="0.25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2795</v>
      </c>
    </row>
    <row r="1544" spans="1:6" x14ac:dyDescent="0.25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2796</v>
      </c>
    </row>
    <row r="1545" spans="1:6" x14ac:dyDescent="0.25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2797</v>
      </c>
    </row>
    <row r="1546" spans="1:6" x14ac:dyDescent="0.25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2798</v>
      </c>
    </row>
    <row r="1547" spans="1:6" x14ac:dyDescent="0.25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2799</v>
      </c>
    </row>
    <row r="1548" spans="1:6" x14ac:dyDescent="0.25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2800</v>
      </c>
    </row>
    <row r="1549" spans="1:6" x14ac:dyDescent="0.25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2801</v>
      </c>
    </row>
    <row r="1550" spans="1:6" x14ac:dyDescent="0.25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2802</v>
      </c>
    </row>
    <row r="1551" spans="1:6" x14ac:dyDescent="0.25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2803</v>
      </c>
    </row>
    <row r="1552" spans="1:6" x14ac:dyDescent="0.25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2804</v>
      </c>
    </row>
    <row r="1553" spans="1:6" x14ac:dyDescent="0.25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2805</v>
      </c>
    </row>
    <row r="1554" spans="1:6" x14ac:dyDescent="0.25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2806</v>
      </c>
    </row>
    <row r="1555" spans="1:6" x14ac:dyDescent="0.25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2807</v>
      </c>
    </row>
    <row r="1556" spans="1:6" x14ac:dyDescent="0.25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2808</v>
      </c>
    </row>
    <row r="1557" spans="1:6" x14ac:dyDescent="0.25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2809</v>
      </c>
    </row>
    <row r="1558" spans="1:6" x14ac:dyDescent="0.25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2810</v>
      </c>
    </row>
    <row r="1559" spans="1:6" x14ac:dyDescent="0.25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2811</v>
      </c>
    </row>
    <row r="1560" spans="1:6" x14ac:dyDescent="0.25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2812</v>
      </c>
    </row>
    <row r="1561" spans="1:6" x14ac:dyDescent="0.25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2813</v>
      </c>
    </row>
    <row r="1562" spans="1:6" x14ac:dyDescent="0.25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2814</v>
      </c>
    </row>
    <row r="1563" spans="1:6" x14ac:dyDescent="0.25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2815</v>
      </c>
    </row>
    <row r="1564" spans="1:6" x14ac:dyDescent="0.25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2816</v>
      </c>
    </row>
    <row r="1565" spans="1:6" x14ac:dyDescent="0.25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2817</v>
      </c>
    </row>
    <row r="1566" spans="1:6" x14ac:dyDescent="0.25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2818</v>
      </c>
    </row>
    <row r="1567" spans="1:6" x14ac:dyDescent="0.25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2819</v>
      </c>
    </row>
    <row r="1568" spans="1:6" x14ac:dyDescent="0.25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2820</v>
      </c>
    </row>
    <row r="1569" spans="1:6" x14ac:dyDescent="0.25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2821</v>
      </c>
    </row>
    <row r="1570" spans="1:6" x14ac:dyDescent="0.25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2822</v>
      </c>
    </row>
    <row r="1571" spans="1:6" x14ac:dyDescent="0.25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2823</v>
      </c>
    </row>
    <row r="1572" spans="1:6" x14ac:dyDescent="0.25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2824</v>
      </c>
    </row>
    <row r="1573" spans="1:6" x14ac:dyDescent="0.25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2825</v>
      </c>
    </row>
    <row r="1574" spans="1:6" x14ac:dyDescent="0.25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2826</v>
      </c>
    </row>
    <row r="1575" spans="1:6" x14ac:dyDescent="0.25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2827</v>
      </c>
    </row>
    <row r="1576" spans="1:6" x14ac:dyDescent="0.25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2828</v>
      </c>
    </row>
    <row r="1577" spans="1:6" x14ac:dyDescent="0.25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2829</v>
      </c>
    </row>
    <row r="1578" spans="1:6" x14ac:dyDescent="0.25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2830</v>
      </c>
    </row>
    <row r="1579" spans="1:6" x14ac:dyDescent="0.25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2831</v>
      </c>
    </row>
    <row r="1580" spans="1:6" x14ac:dyDescent="0.25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2832</v>
      </c>
    </row>
    <row r="1581" spans="1:6" x14ac:dyDescent="0.25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2833</v>
      </c>
    </row>
    <row r="1582" spans="1:6" x14ac:dyDescent="0.25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2834</v>
      </c>
    </row>
    <row r="1583" spans="1:6" x14ac:dyDescent="0.25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2835</v>
      </c>
    </row>
    <row r="1584" spans="1:6" x14ac:dyDescent="0.25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2836</v>
      </c>
    </row>
    <row r="1585" spans="1:6" x14ac:dyDescent="0.25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2837</v>
      </c>
    </row>
    <row r="1586" spans="1:6" x14ac:dyDescent="0.25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2838</v>
      </c>
    </row>
    <row r="1587" spans="1:6" x14ac:dyDescent="0.25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2839</v>
      </c>
    </row>
    <row r="1588" spans="1:6" x14ac:dyDescent="0.25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2840</v>
      </c>
    </row>
    <row r="1589" spans="1:6" x14ac:dyDescent="0.25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2841</v>
      </c>
    </row>
    <row r="1590" spans="1:6" x14ac:dyDescent="0.25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2842</v>
      </c>
    </row>
    <row r="1591" spans="1:6" x14ac:dyDescent="0.25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2843</v>
      </c>
    </row>
    <row r="1592" spans="1:6" x14ac:dyDescent="0.25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2844</v>
      </c>
    </row>
    <row r="1593" spans="1:6" x14ac:dyDescent="0.25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2845</v>
      </c>
    </row>
    <row r="1594" spans="1:6" x14ac:dyDescent="0.25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2846</v>
      </c>
    </row>
    <row r="1595" spans="1:6" x14ac:dyDescent="0.25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2847</v>
      </c>
    </row>
    <row r="1596" spans="1:6" x14ac:dyDescent="0.25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2848</v>
      </c>
    </row>
    <row r="1597" spans="1:6" x14ac:dyDescent="0.25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2849</v>
      </c>
    </row>
    <row r="1598" spans="1:6" x14ac:dyDescent="0.25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2850</v>
      </c>
    </row>
    <row r="1599" spans="1:6" x14ac:dyDescent="0.25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2851</v>
      </c>
    </row>
    <row r="1600" spans="1:6" x14ac:dyDescent="0.25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2852</v>
      </c>
    </row>
    <row r="1601" spans="1:6" x14ac:dyDescent="0.25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2853</v>
      </c>
    </row>
    <row r="1602" spans="1:6" x14ac:dyDescent="0.25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2854</v>
      </c>
    </row>
    <row r="1603" spans="1:6" x14ac:dyDescent="0.25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2855</v>
      </c>
    </row>
    <row r="1604" spans="1:6" x14ac:dyDescent="0.25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2856</v>
      </c>
    </row>
    <row r="1605" spans="1:6" x14ac:dyDescent="0.25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2857</v>
      </c>
    </row>
    <row r="1606" spans="1:6" x14ac:dyDescent="0.25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2858</v>
      </c>
    </row>
    <row r="1607" spans="1:6" x14ac:dyDescent="0.25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2859</v>
      </c>
    </row>
    <row r="1608" spans="1:6" x14ac:dyDescent="0.25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2860</v>
      </c>
    </row>
    <row r="1609" spans="1:6" x14ac:dyDescent="0.25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2861</v>
      </c>
    </row>
    <row r="1610" spans="1:6" x14ac:dyDescent="0.25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2862</v>
      </c>
    </row>
    <row r="1611" spans="1:6" x14ac:dyDescent="0.25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2863</v>
      </c>
    </row>
    <row r="1612" spans="1:6" x14ac:dyDescent="0.25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2864</v>
      </c>
    </row>
    <row r="1613" spans="1:6" x14ac:dyDescent="0.25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2865</v>
      </c>
    </row>
    <row r="1614" spans="1:6" x14ac:dyDescent="0.25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2866</v>
      </c>
    </row>
    <row r="1615" spans="1:6" x14ac:dyDescent="0.25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2867</v>
      </c>
    </row>
    <row r="1616" spans="1:6" x14ac:dyDescent="0.25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2868</v>
      </c>
    </row>
    <row r="1617" spans="1:6" x14ac:dyDescent="0.25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2869</v>
      </c>
    </row>
    <row r="1618" spans="1:6" x14ac:dyDescent="0.25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2870</v>
      </c>
    </row>
    <row r="1619" spans="1:6" x14ac:dyDescent="0.25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2871</v>
      </c>
    </row>
    <row r="1620" spans="1:6" x14ac:dyDescent="0.25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2872</v>
      </c>
    </row>
    <row r="1621" spans="1:6" x14ac:dyDescent="0.25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2873</v>
      </c>
    </row>
    <row r="1622" spans="1:6" x14ac:dyDescent="0.25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2874</v>
      </c>
    </row>
    <row r="1623" spans="1:6" x14ac:dyDescent="0.25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2875</v>
      </c>
    </row>
    <row r="1624" spans="1:6" x14ac:dyDescent="0.25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2876</v>
      </c>
    </row>
    <row r="1625" spans="1:6" x14ac:dyDescent="0.25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2877</v>
      </c>
    </row>
    <row r="1626" spans="1:6" x14ac:dyDescent="0.25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2878</v>
      </c>
    </row>
    <row r="1627" spans="1:6" x14ac:dyDescent="0.25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2879</v>
      </c>
    </row>
    <row r="1628" spans="1:6" x14ac:dyDescent="0.25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2880</v>
      </c>
    </row>
    <row r="1629" spans="1:6" x14ac:dyDescent="0.25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2881</v>
      </c>
    </row>
    <row r="1630" spans="1:6" x14ac:dyDescent="0.25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2882</v>
      </c>
    </row>
    <row r="1631" spans="1:6" x14ac:dyDescent="0.25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2883</v>
      </c>
    </row>
    <row r="1632" spans="1:6" x14ac:dyDescent="0.25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2884</v>
      </c>
    </row>
    <row r="1633" spans="1:6" x14ac:dyDescent="0.25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2885</v>
      </c>
    </row>
    <row r="1634" spans="1:6" x14ac:dyDescent="0.25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2886</v>
      </c>
    </row>
    <row r="1635" spans="1:6" x14ac:dyDescent="0.25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2887</v>
      </c>
    </row>
    <row r="1636" spans="1:6" x14ac:dyDescent="0.25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2888</v>
      </c>
    </row>
    <row r="1637" spans="1:6" x14ac:dyDescent="0.25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2889</v>
      </c>
    </row>
    <row r="1638" spans="1:6" x14ac:dyDescent="0.25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2890</v>
      </c>
    </row>
    <row r="1639" spans="1:6" x14ac:dyDescent="0.25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2891</v>
      </c>
    </row>
    <row r="1640" spans="1:6" x14ac:dyDescent="0.25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2892</v>
      </c>
    </row>
    <row r="1641" spans="1:6" x14ac:dyDescent="0.25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2893</v>
      </c>
    </row>
    <row r="1642" spans="1:6" x14ac:dyDescent="0.25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2894</v>
      </c>
    </row>
    <row r="1643" spans="1:6" x14ac:dyDescent="0.25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2895</v>
      </c>
    </row>
    <row r="1644" spans="1:6" x14ac:dyDescent="0.25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2896</v>
      </c>
    </row>
    <row r="1645" spans="1:6" x14ac:dyDescent="0.25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2897</v>
      </c>
    </row>
    <row r="1646" spans="1:6" x14ac:dyDescent="0.25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2898</v>
      </c>
    </row>
    <row r="1647" spans="1:6" x14ac:dyDescent="0.25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2899</v>
      </c>
    </row>
    <row r="1648" spans="1:6" x14ac:dyDescent="0.25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2900</v>
      </c>
    </row>
    <row r="1649" spans="1:6" x14ac:dyDescent="0.25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2901</v>
      </c>
    </row>
    <row r="1650" spans="1:6" x14ac:dyDescent="0.25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2902</v>
      </c>
    </row>
    <row r="1651" spans="1:6" x14ac:dyDescent="0.25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2903</v>
      </c>
    </row>
    <row r="1652" spans="1:6" x14ac:dyDescent="0.25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2904</v>
      </c>
    </row>
    <row r="1653" spans="1:6" x14ac:dyDescent="0.25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2905</v>
      </c>
    </row>
    <row r="1654" spans="1:6" x14ac:dyDescent="0.25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2906</v>
      </c>
    </row>
    <row r="1655" spans="1:6" x14ac:dyDescent="0.25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2907</v>
      </c>
    </row>
    <row r="1656" spans="1:6" x14ac:dyDescent="0.25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2908</v>
      </c>
    </row>
    <row r="1657" spans="1:6" x14ac:dyDescent="0.25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2909</v>
      </c>
    </row>
    <row r="1658" spans="1:6" x14ac:dyDescent="0.25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2910</v>
      </c>
    </row>
    <row r="1659" spans="1:6" x14ac:dyDescent="0.25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2911</v>
      </c>
    </row>
    <row r="1660" spans="1:6" x14ac:dyDescent="0.25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2912</v>
      </c>
    </row>
    <row r="1661" spans="1:6" x14ac:dyDescent="0.25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2913</v>
      </c>
    </row>
    <row r="1662" spans="1:6" x14ac:dyDescent="0.25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2914</v>
      </c>
    </row>
    <row r="1663" spans="1:6" x14ac:dyDescent="0.25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2915</v>
      </c>
    </row>
    <row r="1664" spans="1:6" x14ac:dyDescent="0.25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2916</v>
      </c>
    </row>
    <row r="1665" spans="1:6" x14ac:dyDescent="0.25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2917</v>
      </c>
    </row>
    <row r="1666" spans="1:6" x14ac:dyDescent="0.25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2918</v>
      </c>
    </row>
    <row r="1667" spans="1:6" x14ac:dyDescent="0.25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2919</v>
      </c>
    </row>
    <row r="1668" spans="1:6" x14ac:dyDescent="0.25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2920</v>
      </c>
    </row>
    <row r="1669" spans="1:6" x14ac:dyDescent="0.25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2921</v>
      </c>
    </row>
    <row r="1670" spans="1:6" x14ac:dyDescent="0.25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2922</v>
      </c>
    </row>
    <row r="1671" spans="1:6" x14ac:dyDescent="0.25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2923</v>
      </c>
    </row>
    <row r="1672" spans="1:6" x14ac:dyDescent="0.25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2924</v>
      </c>
    </row>
    <row r="1673" spans="1:6" x14ac:dyDescent="0.25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2925</v>
      </c>
    </row>
    <row r="1674" spans="1:6" x14ac:dyDescent="0.25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2926</v>
      </c>
    </row>
    <row r="1675" spans="1:6" x14ac:dyDescent="0.25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2927</v>
      </c>
    </row>
    <row r="1676" spans="1:6" x14ac:dyDescent="0.25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2928</v>
      </c>
    </row>
    <row r="1677" spans="1:6" x14ac:dyDescent="0.25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2929</v>
      </c>
    </row>
    <row r="1678" spans="1:6" x14ac:dyDescent="0.25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2930</v>
      </c>
    </row>
    <row r="1679" spans="1:6" x14ac:dyDescent="0.25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2931</v>
      </c>
    </row>
    <row r="1680" spans="1:6" x14ac:dyDescent="0.25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2932</v>
      </c>
    </row>
    <row r="1681" spans="1:6" x14ac:dyDescent="0.25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2933</v>
      </c>
    </row>
    <row r="1682" spans="1:6" x14ac:dyDescent="0.25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2934</v>
      </c>
    </row>
    <row r="1683" spans="1:6" x14ac:dyDescent="0.25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2935</v>
      </c>
    </row>
    <row r="1684" spans="1:6" x14ac:dyDescent="0.25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2936</v>
      </c>
    </row>
    <row r="1685" spans="1:6" x14ac:dyDescent="0.25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2937</v>
      </c>
    </row>
    <row r="1686" spans="1:6" x14ac:dyDescent="0.25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2938</v>
      </c>
    </row>
    <row r="1687" spans="1:6" x14ac:dyDescent="0.25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2939</v>
      </c>
    </row>
    <row r="1688" spans="1:6" x14ac:dyDescent="0.25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2940</v>
      </c>
    </row>
    <row r="1689" spans="1:6" x14ac:dyDescent="0.25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2941</v>
      </c>
    </row>
    <row r="1690" spans="1:6" x14ac:dyDescent="0.25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2942</v>
      </c>
    </row>
    <row r="1691" spans="1:6" x14ac:dyDescent="0.25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2943</v>
      </c>
    </row>
    <row r="1692" spans="1:6" x14ac:dyDescent="0.25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2944</v>
      </c>
    </row>
    <row r="1693" spans="1:6" x14ac:dyDescent="0.25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2945</v>
      </c>
    </row>
    <row r="1694" spans="1:6" x14ac:dyDescent="0.25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2946</v>
      </c>
    </row>
    <row r="1695" spans="1:6" x14ac:dyDescent="0.25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2947</v>
      </c>
    </row>
    <row r="1696" spans="1:6" x14ac:dyDescent="0.25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2948</v>
      </c>
    </row>
    <row r="1697" spans="1:6" x14ac:dyDescent="0.25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2949</v>
      </c>
    </row>
    <row r="1698" spans="1:6" x14ac:dyDescent="0.25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2950</v>
      </c>
    </row>
    <row r="1699" spans="1:6" x14ac:dyDescent="0.25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2951</v>
      </c>
    </row>
    <row r="1700" spans="1:6" x14ac:dyDescent="0.25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2952</v>
      </c>
    </row>
    <row r="1701" spans="1:6" x14ac:dyDescent="0.25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2953</v>
      </c>
    </row>
    <row r="1702" spans="1:6" x14ac:dyDescent="0.25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2954</v>
      </c>
    </row>
    <row r="1703" spans="1:6" x14ac:dyDescent="0.25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2955</v>
      </c>
    </row>
    <row r="1704" spans="1:6" x14ac:dyDescent="0.25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2956</v>
      </c>
    </row>
    <row r="1705" spans="1:6" x14ac:dyDescent="0.25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2957</v>
      </c>
    </row>
    <row r="1706" spans="1:6" x14ac:dyDescent="0.25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2958</v>
      </c>
    </row>
    <row r="1707" spans="1:6" x14ac:dyDescent="0.25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2959</v>
      </c>
    </row>
    <row r="1708" spans="1:6" x14ac:dyDescent="0.25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2960</v>
      </c>
    </row>
    <row r="1709" spans="1:6" x14ac:dyDescent="0.25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2961</v>
      </c>
    </row>
    <row r="1710" spans="1:6" x14ac:dyDescent="0.25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2962</v>
      </c>
    </row>
    <row r="1711" spans="1:6" x14ac:dyDescent="0.25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2963</v>
      </c>
    </row>
    <row r="1712" spans="1:6" x14ac:dyDescent="0.25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2964</v>
      </c>
    </row>
    <row r="1713" spans="1:6" x14ac:dyDescent="0.25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2965</v>
      </c>
    </row>
    <row r="1714" spans="1:6" x14ac:dyDescent="0.25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2966</v>
      </c>
    </row>
    <row r="1715" spans="1:6" x14ac:dyDescent="0.25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2967</v>
      </c>
    </row>
    <row r="1716" spans="1:6" x14ac:dyDescent="0.25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2968</v>
      </c>
    </row>
    <row r="1717" spans="1:6" x14ac:dyDescent="0.25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2969</v>
      </c>
    </row>
    <row r="1718" spans="1:6" x14ac:dyDescent="0.25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2970</v>
      </c>
    </row>
    <row r="1719" spans="1:6" x14ac:dyDescent="0.25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2971</v>
      </c>
    </row>
    <row r="1720" spans="1:6" x14ac:dyDescent="0.25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2972</v>
      </c>
    </row>
    <row r="1721" spans="1:6" x14ac:dyDescent="0.25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2973</v>
      </c>
    </row>
    <row r="1722" spans="1:6" x14ac:dyDescent="0.25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2974</v>
      </c>
    </row>
    <row r="1723" spans="1:6" x14ac:dyDescent="0.25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2975</v>
      </c>
    </row>
    <row r="1724" spans="1:6" x14ac:dyDescent="0.25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2976</v>
      </c>
    </row>
    <row r="1725" spans="1:6" x14ac:dyDescent="0.25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2977</v>
      </c>
    </row>
    <row r="1726" spans="1:6" x14ac:dyDescent="0.25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2978</v>
      </c>
    </row>
    <row r="1727" spans="1:6" x14ac:dyDescent="0.25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2979</v>
      </c>
    </row>
    <row r="1728" spans="1:6" x14ac:dyDescent="0.25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2980</v>
      </c>
    </row>
    <row r="1729" spans="1:6" x14ac:dyDescent="0.25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2981</v>
      </c>
    </row>
    <row r="1730" spans="1:6" x14ac:dyDescent="0.25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2982</v>
      </c>
    </row>
    <row r="1731" spans="1:6" x14ac:dyDescent="0.25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2983</v>
      </c>
    </row>
    <row r="1732" spans="1:6" x14ac:dyDescent="0.25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2984</v>
      </c>
    </row>
    <row r="1733" spans="1:6" x14ac:dyDescent="0.25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2985</v>
      </c>
    </row>
    <row r="1734" spans="1:6" x14ac:dyDescent="0.25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2986</v>
      </c>
    </row>
    <row r="1735" spans="1:6" x14ac:dyDescent="0.25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2987</v>
      </c>
    </row>
    <row r="1736" spans="1:6" x14ac:dyDescent="0.25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2988</v>
      </c>
    </row>
    <row r="1737" spans="1:6" x14ac:dyDescent="0.25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2989</v>
      </c>
    </row>
    <row r="1738" spans="1:6" x14ac:dyDescent="0.25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2990</v>
      </c>
    </row>
    <row r="1739" spans="1:6" x14ac:dyDescent="0.25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2991</v>
      </c>
    </row>
    <row r="1740" spans="1:6" x14ac:dyDescent="0.25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2992</v>
      </c>
    </row>
    <row r="1741" spans="1:6" x14ac:dyDescent="0.25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2993</v>
      </c>
    </row>
    <row r="1742" spans="1:6" x14ac:dyDescent="0.25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2994</v>
      </c>
    </row>
    <row r="1743" spans="1:6" x14ac:dyDescent="0.25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2995</v>
      </c>
    </row>
    <row r="1744" spans="1:6" x14ac:dyDescent="0.25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2996</v>
      </c>
    </row>
    <row r="1745" spans="1:6" x14ac:dyDescent="0.25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2997</v>
      </c>
    </row>
    <row r="1746" spans="1:6" x14ac:dyDescent="0.25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2998</v>
      </c>
    </row>
    <row r="1747" spans="1:6" x14ac:dyDescent="0.25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2999</v>
      </c>
    </row>
    <row r="1748" spans="1:6" x14ac:dyDescent="0.25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3000</v>
      </c>
    </row>
    <row r="1749" spans="1:6" x14ac:dyDescent="0.25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3001</v>
      </c>
    </row>
    <row r="1750" spans="1:6" x14ac:dyDescent="0.25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3002</v>
      </c>
    </row>
    <row r="1751" spans="1:6" x14ac:dyDescent="0.25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3003</v>
      </c>
    </row>
    <row r="1752" spans="1:6" x14ac:dyDescent="0.25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3004</v>
      </c>
    </row>
    <row r="1753" spans="1:6" x14ac:dyDescent="0.25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3005</v>
      </c>
    </row>
    <row r="1754" spans="1:6" x14ac:dyDescent="0.25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3006</v>
      </c>
    </row>
    <row r="1755" spans="1:6" x14ac:dyDescent="0.25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3007</v>
      </c>
    </row>
    <row r="1756" spans="1:6" x14ac:dyDescent="0.25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3008</v>
      </c>
    </row>
    <row r="1757" spans="1:6" x14ac:dyDescent="0.25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3009</v>
      </c>
    </row>
    <row r="1758" spans="1:6" x14ac:dyDescent="0.25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3010</v>
      </c>
    </row>
    <row r="1759" spans="1:6" x14ac:dyDescent="0.25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3011</v>
      </c>
    </row>
    <row r="1760" spans="1:6" x14ac:dyDescent="0.25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3012</v>
      </c>
    </row>
    <row r="1761" spans="1:6" x14ac:dyDescent="0.25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3013</v>
      </c>
    </row>
    <row r="1762" spans="1:6" x14ac:dyDescent="0.25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3014</v>
      </c>
    </row>
    <row r="1763" spans="1:6" x14ac:dyDescent="0.25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3015</v>
      </c>
    </row>
    <row r="1764" spans="1:6" x14ac:dyDescent="0.25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3016</v>
      </c>
    </row>
    <row r="1765" spans="1:6" x14ac:dyDescent="0.25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3017</v>
      </c>
    </row>
    <row r="1766" spans="1:6" x14ac:dyDescent="0.25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3018</v>
      </c>
    </row>
    <row r="1767" spans="1:6" x14ac:dyDescent="0.25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3019</v>
      </c>
    </row>
    <row r="1768" spans="1:6" x14ac:dyDescent="0.25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3020</v>
      </c>
    </row>
    <row r="1769" spans="1:6" x14ac:dyDescent="0.25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3021</v>
      </c>
    </row>
    <row r="1770" spans="1:6" x14ac:dyDescent="0.25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3022</v>
      </c>
    </row>
    <row r="1771" spans="1:6" x14ac:dyDescent="0.25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3023</v>
      </c>
    </row>
    <row r="1772" spans="1:6" x14ac:dyDescent="0.25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3024</v>
      </c>
    </row>
    <row r="1773" spans="1:6" x14ac:dyDescent="0.25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3025</v>
      </c>
    </row>
    <row r="1774" spans="1:6" x14ac:dyDescent="0.25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3026</v>
      </c>
    </row>
    <row r="1775" spans="1:6" x14ac:dyDescent="0.25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3027</v>
      </c>
    </row>
    <row r="1776" spans="1:6" x14ac:dyDescent="0.25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3028</v>
      </c>
    </row>
    <row r="1777" spans="1:6" x14ac:dyDescent="0.25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3029</v>
      </c>
    </row>
    <row r="1778" spans="1:6" x14ac:dyDescent="0.25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3030</v>
      </c>
    </row>
    <row r="1779" spans="1:6" x14ac:dyDescent="0.25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3031</v>
      </c>
    </row>
    <row r="1780" spans="1:6" x14ac:dyDescent="0.25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3032</v>
      </c>
    </row>
    <row r="1781" spans="1:6" x14ac:dyDescent="0.25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3033</v>
      </c>
    </row>
    <row r="1782" spans="1:6" x14ac:dyDescent="0.25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3034</v>
      </c>
    </row>
    <row r="1783" spans="1:6" x14ac:dyDescent="0.25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3035</v>
      </c>
    </row>
    <row r="1784" spans="1:6" x14ac:dyDescent="0.25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3036</v>
      </c>
    </row>
    <row r="1785" spans="1:6" x14ac:dyDescent="0.25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3037</v>
      </c>
    </row>
    <row r="1786" spans="1:6" x14ac:dyDescent="0.25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3038</v>
      </c>
    </row>
    <row r="1787" spans="1:6" x14ac:dyDescent="0.25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3039</v>
      </c>
    </row>
    <row r="1788" spans="1:6" x14ac:dyDescent="0.25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3040</v>
      </c>
    </row>
    <row r="1789" spans="1:6" x14ac:dyDescent="0.25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3041</v>
      </c>
    </row>
    <row r="1790" spans="1:6" x14ac:dyDescent="0.25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3042</v>
      </c>
    </row>
    <row r="1791" spans="1:6" x14ac:dyDescent="0.25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3043</v>
      </c>
    </row>
    <row r="1792" spans="1:6" x14ac:dyDescent="0.25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3044</v>
      </c>
    </row>
    <row r="1793" spans="1:6" x14ac:dyDescent="0.25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3045</v>
      </c>
    </row>
    <row r="1794" spans="1:6" x14ac:dyDescent="0.25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3046</v>
      </c>
    </row>
    <row r="1795" spans="1:6" x14ac:dyDescent="0.25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3047</v>
      </c>
    </row>
    <row r="1796" spans="1:6" x14ac:dyDescent="0.25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3048</v>
      </c>
    </row>
    <row r="1797" spans="1:6" x14ac:dyDescent="0.25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3049</v>
      </c>
    </row>
    <row r="1798" spans="1:6" x14ac:dyDescent="0.25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3050</v>
      </c>
    </row>
    <row r="1799" spans="1:6" x14ac:dyDescent="0.25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3051</v>
      </c>
    </row>
    <row r="1800" spans="1:6" x14ac:dyDescent="0.25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3052</v>
      </c>
    </row>
    <row r="1801" spans="1:6" x14ac:dyDescent="0.25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3053</v>
      </c>
    </row>
    <row r="1802" spans="1:6" x14ac:dyDescent="0.25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3054</v>
      </c>
    </row>
    <row r="1803" spans="1:6" x14ac:dyDescent="0.25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3055</v>
      </c>
    </row>
    <row r="1804" spans="1:6" x14ac:dyDescent="0.25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3056</v>
      </c>
    </row>
    <row r="1805" spans="1:6" x14ac:dyDescent="0.25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3057</v>
      </c>
    </row>
    <row r="1806" spans="1:6" x14ac:dyDescent="0.25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3058</v>
      </c>
    </row>
    <row r="1807" spans="1:6" x14ac:dyDescent="0.25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3059</v>
      </c>
    </row>
    <row r="1808" spans="1:6" x14ac:dyDescent="0.25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3060</v>
      </c>
    </row>
    <row r="1809" spans="1:6" x14ac:dyDescent="0.25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3061</v>
      </c>
    </row>
    <row r="1810" spans="1:6" x14ac:dyDescent="0.25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3062</v>
      </c>
    </row>
    <row r="1811" spans="1:6" x14ac:dyDescent="0.25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3063</v>
      </c>
    </row>
    <row r="1812" spans="1:6" x14ac:dyDescent="0.25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3064</v>
      </c>
    </row>
    <row r="1813" spans="1:6" x14ac:dyDescent="0.25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3065</v>
      </c>
    </row>
    <row r="1814" spans="1:6" x14ac:dyDescent="0.25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3066</v>
      </c>
    </row>
    <row r="1815" spans="1:6" x14ac:dyDescent="0.25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3067</v>
      </c>
    </row>
    <row r="1816" spans="1:6" x14ac:dyDescent="0.25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3068</v>
      </c>
    </row>
    <row r="1817" spans="1:6" x14ac:dyDescent="0.25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3069</v>
      </c>
    </row>
    <row r="1818" spans="1:6" x14ac:dyDescent="0.25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3070</v>
      </c>
    </row>
    <row r="1819" spans="1:6" x14ac:dyDescent="0.25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3071</v>
      </c>
    </row>
    <row r="1820" spans="1:6" x14ac:dyDescent="0.25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3072</v>
      </c>
    </row>
    <row r="1821" spans="1:6" x14ac:dyDescent="0.25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3073</v>
      </c>
    </row>
    <row r="1822" spans="1:6" x14ac:dyDescent="0.25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3074</v>
      </c>
    </row>
    <row r="1823" spans="1:6" x14ac:dyDescent="0.25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3075</v>
      </c>
    </row>
    <row r="1824" spans="1:6" x14ac:dyDescent="0.25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3076</v>
      </c>
    </row>
    <row r="1825" spans="1:6" x14ac:dyDescent="0.25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3077</v>
      </c>
    </row>
    <row r="1826" spans="1:6" x14ac:dyDescent="0.25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3078</v>
      </c>
    </row>
    <row r="1827" spans="1:6" x14ac:dyDescent="0.25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3079</v>
      </c>
    </row>
    <row r="1828" spans="1:6" x14ac:dyDescent="0.25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3080</v>
      </c>
    </row>
    <row r="1829" spans="1:6" x14ac:dyDescent="0.25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3081</v>
      </c>
    </row>
    <row r="1830" spans="1:6" x14ac:dyDescent="0.25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3082</v>
      </c>
    </row>
    <row r="1831" spans="1:6" x14ac:dyDescent="0.25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3083</v>
      </c>
    </row>
    <row r="1832" spans="1:6" x14ac:dyDescent="0.25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3084</v>
      </c>
    </row>
    <row r="1833" spans="1:6" x14ac:dyDescent="0.25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3085</v>
      </c>
    </row>
    <row r="1834" spans="1:6" x14ac:dyDescent="0.25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3086</v>
      </c>
    </row>
    <row r="1835" spans="1:6" x14ac:dyDescent="0.25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3087</v>
      </c>
    </row>
    <row r="1836" spans="1:6" x14ac:dyDescent="0.25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3088</v>
      </c>
    </row>
    <row r="1837" spans="1:6" x14ac:dyDescent="0.25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3089</v>
      </c>
    </row>
    <row r="1838" spans="1:6" x14ac:dyDescent="0.25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3090</v>
      </c>
    </row>
    <row r="1839" spans="1:6" x14ac:dyDescent="0.25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3091</v>
      </c>
    </row>
    <row r="1840" spans="1:6" x14ac:dyDescent="0.25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3092</v>
      </c>
    </row>
    <row r="1841" spans="1:6" x14ac:dyDescent="0.25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3093</v>
      </c>
    </row>
    <row r="1842" spans="1:6" x14ac:dyDescent="0.25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3094</v>
      </c>
    </row>
    <row r="1843" spans="1:6" x14ac:dyDescent="0.25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3095</v>
      </c>
    </row>
    <row r="1844" spans="1:6" x14ac:dyDescent="0.25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3096</v>
      </c>
    </row>
    <row r="1845" spans="1:6" x14ac:dyDescent="0.25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3097</v>
      </c>
    </row>
    <row r="1846" spans="1:6" x14ac:dyDescent="0.25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3098</v>
      </c>
    </row>
    <row r="1847" spans="1:6" x14ac:dyDescent="0.25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3099</v>
      </c>
    </row>
    <row r="1848" spans="1:6" x14ac:dyDescent="0.25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3100</v>
      </c>
    </row>
    <row r="1849" spans="1:6" x14ac:dyDescent="0.25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3101</v>
      </c>
    </row>
    <row r="1850" spans="1:6" x14ac:dyDescent="0.25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3102</v>
      </c>
    </row>
    <row r="1851" spans="1:6" x14ac:dyDescent="0.25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3103</v>
      </c>
    </row>
    <row r="1852" spans="1:6" x14ac:dyDescent="0.25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3104</v>
      </c>
    </row>
    <row r="1853" spans="1:6" x14ac:dyDescent="0.25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3105</v>
      </c>
    </row>
    <row r="1854" spans="1:6" x14ac:dyDescent="0.25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3106</v>
      </c>
    </row>
    <row r="1855" spans="1:6" x14ac:dyDescent="0.25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3107</v>
      </c>
    </row>
    <row r="1856" spans="1:6" x14ac:dyDescent="0.25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3108</v>
      </c>
    </row>
    <row r="1857" spans="1:6" x14ac:dyDescent="0.25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3109</v>
      </c>
    </row>
    <row r="1858" spans="1:6" x14ac:dyDescent="0.25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3110</v>
      </c>
    </row>
    <row r="1859" spans="1:6" x14ac:dyDescent="0.25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3111</v>
      </c>
    </row>
    <row r="1860" spans="1:6" x14ac:dyDescent="0.25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3112</v>
      </c>
    </row>
    <row r="1861" spans="1:6" x14ac:dyDescent="0.25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3113</v>
      </c>
    </row>
    <row r="1862" spans="1:6" x14ac:dyDescent="0.25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3114</v>
      </c>
    </row>
    <row r="1863" spans="1:6" x14ac:dyDescent="0.25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3115</v>
      </c>
    </row>
    <row r="1864" spans="1:6" x14ac:dyDescent="0.25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3116</v>
      </c>
    </row>
    <row r="1865" spans="1:6" x14ac:dyDescent="0.25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3117</v>
      </c>
    </row>
    <row r="1866" spans="1:6" x14ac:dyDescent="0.25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3118</v>
      </c>
    </row>
    <row r="1867" spans="1:6" x14ac:dyDescent="0.25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3119</v>
      </c>
    </row>
    <row r="1868" spans="1:6" x14ac:dyDescent="0.25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3120</v>
      </c>
    </row>
    <row r="1869" spans="1:6" x14ac:dyDescent="0.25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3121</v>
      </c>
    </row>
    <row r="1870" spans="1:6" x14ac:dyDescent="0.25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3122</v>
      </c>
    </row>
    <row r="1871" spans="1:6" x14ac:dyDescent="0.25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3123</v>
      </c>
    </row>
    <row r="1872" spans="1:6" x14ac:dyDescent="0.25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3124</v>
      </c>
    </row>
    <row r="1873" spans="1:6" x14ac:dyDescent="0.25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3125</v>
      </c>
    </row>
    <row r="1874" spans="1:6" x14ac:dyDescent="0.25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3126</v>
      </c>
    </row>
    <row r="1875" spans="1:6" x14ac:dyDescent="0.25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3127</v>
      </c>
    </row>
    <row r="1876" spans="1:6" x14ac:dyDescent="0.25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3128</v>
      </c>
    </row>
    <row r="1877" spans="1:6" x14ac:dyDescent="0.25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3129</v>
      </c>
    </row>
    <row r="1878" spans="1:6" x14ac:dyDescent="0.25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3130</v>
      </c>
    </row>
    <row r="1879" spans="1:6" x14ac:dyDescent="0.25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3131</v>
      </c>
    </row>
    <row r="1880" spans="1:6" x14ac:dyDescent="0.25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3132</v>
      </c>
    </row>
    <row r="1881" spans="1:6" x14ac:dyDescent="0.25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3133</v>
      </c>
    </row>
    <row r="1882" spans="1:6" x14ac:dyDescent="0.25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3134</v>
      </c>
    </row>
    <row r="1883" spans="1:6" x14ac:dyDescent="0.25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3135</v>
      </c>
    </row>
    <row r="1884" spans="1:6" x14ac:dyDescent="0.25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3136</v>
      </c>
    </row>
    <row r="1885" spans="1:6" x14ac:dyDescent="0.25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3137</v>
      </c>
    </row>
    <row r="1886" spans="1:6" x14ac:dyDescent="0.25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3138</v>
      </c>
    </row>
    <row r="1887" spans="1:6" x14ac:dyDescent="0.25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3139</v>
      </c>
    </row>
    <row r="1888" spans="1:6" x14ac:dyDescent="0.25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3140</v>
      </c>
    </row>
    <row r="1889" spans="1:6" x14ac:dyDescent="0.25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3141</v>
      </c>
    </row>
    <row r="1890" spans="1:6" x14ac:dyDescent="0.25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3142</v>
      </c>
    </row>
    <row r="1891" spans="1:6" x14ac:dyDescent="0.25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3143</v>
      </c>
    </row>
    <row r="1892" spans="1:6" x14ac:dyDescent="0.25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3144</v>
      </c>
    </row>
    <row r="1893" spans="1:6" x14ac:dyDescent="0.25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3145</v>
      </c>
    </row>
    <row r="1894" spans="1:6" x14ac:dyDescent="0.25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3146</v>
      </c>
    </row>
    <row r="1895" spans="1:6" x14ac:dyDescent="0.25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3147</v>
      </c>
    </row>
    <row r="1896" spans="1:6" x14ac:dyDescent="0.25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3148</v>
      </c>
    </row>
    <row r="1897" spans="1:6" x14ac:dyDescent="0.25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3149</v>
      </c>
    </row>
    <row r="1898" spans="1:6" x14ac:dyDescent="0.25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3150</v>
      </c>
    </row>
    <row r="1899" spans="1:6" x14ac:dyDescent="0.25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3151</v>
      </c>
    </row>
    <row r="1900" spans="1:6" x14ac:dyDescent="0.25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3152</v>
      </c>
    </row>
    <row r="1901" spans="1:6" x14ac:dyDescent="0.25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3153</v>
      </c>
    </row>
    <row r="1902" spans="1:6" x14ac:dyDescent="0.25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3154</v>
      </c>
    </row>
    <row r="1903" spans="1:6" x14ac:dyDescent="0.25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3155</v>
      </c>
    </row>
    <row r="1904" spans="1:6" x14ac:dyDescent="0.25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3156</v>
      </c>
    </row>
    <row r="1905" spans="1:6" x14ac:dyDescent="0.25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3157</v>
      </c>
    </row>
    <row r="1906" spans="1:6" x14ac:dyDescent="0.25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3158</v>
      </c>
    </row>
    <row r="1907" spans="1:6" x14ac:dyDescent="0.25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3159</v>
      </c>
    </row>
    <row r="1908" spans="1:6" x14ac:dyDescent="0.25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3160</v>
      </c>
    </row>
    <row r="1909" spans="1:6" x14ac:dyDescent="0.25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3161</v>
      </c>
    </row>
    <row r="1910" spans="1:6" x14ac:dyDescent="0.25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3162</v>
      </c>
    </row>
    <row r="1911" spans="1:6" x14ac:dyDescent="0.25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3163</v>
      </c>
    </row>
    <row r="1912" spans="1:6" x14ac:dyDescent="0.25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3164</v>
      </c>
    </row>
    <row r="1913" spans="1:6" x14ac:dyDescent="0.25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3165</v>
      </c>
    </row>
    <row r="1914" spans="1:6" x14ac:dyDescent="0.25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3166</v>
      </c>
    </row>
    <row r="1915" spans="1:6" x14ac:dyDescent="0.25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3167</v>
      </c>
    </row>
    <row r="1916" spans="1:6" x14ac:dyDescent="0.25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3168</v>
      </c>
    </row>
    <row r="1917" spans="1:6" x14ac:dyDescent="0.25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3169</v>
      </c>
    </row>
    <row r="1918" spans="1:6" x14ac:dyDescent="0.25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3170</v>
      </c>
    </row>
    <row r="1919" spans="1:6" x14ac:dyDescent="0.25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3171</v>
      </c>
    </row>
    <row r="1920" spans="1:6" x14ac:dyDescent="0.25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3172</v>
      </c>
    </row>
    <row r="1921" spans="1:6" x14ac:dyDescent="0.25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3173</v>
      </c>
    </row>
    <row r="1922" spans="1:6" x14ac:dyDescent="0.25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3174</v>
      </c>
    </row>
    <row r="1923" spans="1:6" x14ac:dyDescent="0.25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3175</v>
      </c>
    </row>
    <row r="1924" spans="1:6" x14ac:dyDescent="0.25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3176</v>
      </c>
    </row>
    <row r="1925" spans="1:6" x14ac:dyDescent="0.25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3177</v>
      </c>
    </row>
    <row r="1926" spans="1:6" x14ac:dyDescent="0.25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3178</v>
      </c>
    </row>
    <row r="1927" spans="1:6" x14ac:dyDescent="0.25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3179</v>
      </c>
    </row>
    <row r="1928" spans="1:6" x14ac:dyDescent="0.25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3180</v>
      </c>
    </row>
    <row r="1929" spans="1:6" x14ac:dyDescent="0.25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3181</v>
      </c>
    </row>
    <row r="1930" spans="1:6" x14ac:dyDescent="0.25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3182</v>
      </c>
    </row>
    <row r="1931" spans="1:6" x14ac:dyDescent="0.25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3183</v>
      </c>
    </row>
    <row r="1932" spans="1:6" x14ac:dyDescent="0.25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3184</v>
      </c>
    </row>
    <row r="1933" spans="1:6" x14ac:dyDescent="0.25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3185</v>
      </c>
    </row>
    <row r="1934" spans="1:6" x14ac:dyDescent="0.25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3186</v>
      </c>
    </row>
    <row r="1935" spans="1:6" x14ac:dyDescent="0.25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3187</v>
      </c>
    </row>
    <row r="1936" spans="1:6" x14ac:dyDescent="0.25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3188</v>
      </c>
    </row>
    <row r="1937" spans="1:6" x14ac:dyDescent="0.25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3189</v>
      </c>
    </row>
    <row r="1938" spans="1:6" x14ac:dyDescent="0.25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3190</v>
      </c>
    </row>
    <row r="1939" spans="1:6" x14ac:dyDescent="0.25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3191</v>
      </c>
    </row>
    <row r="1940" spans="1:6" x14ac:dyDescent="0.25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3192</v>
      </c>
    </row>
    <row r="1941" spans="1:6" x14ac:dyDescent="0.25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3193</v>
      </c>
    </row>
    <row r="1942" spans="1:6" x14ac:dyDescent="0.25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3194</v>
      </c>
    </row>
    <row r="1943" spans="1:6" x14ac:dyDescent="0.25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3195</v>
      </c>
    </row>
    <row r="1944" spans="1:6" x14ac:dyDescent="0.25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3196</v>
      </c>
    </row>
    <row r="1945" spans="1:6" x14ac:dyDescent="0.25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3197</v>
      </c>
    </row>
    <row r="1946" spans="1:6" x14ac:dyDescent="0.25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3198</v>
      </c>
    </row>
    <row r="1947" spans="1:6" x14ac:dyDescent="0.25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3199</v>
      </c>
    </row>
    <row r="1948" spans="1:6" x14ac:dyDescent="0.25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3200</v>
      </c>
    </row>
    <row r="1949" spans="1:6" x14ac:dyDescent="0.25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3201</v>
      </c>
    </row>
    <row r="1950" spans="1:6" x14ac:dyDescent="0.25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3202</v>
      </c>
    </row>
    <row r="1951" spans="1:6" x14ac:dyDescent="0.25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3203</v>
      </c>
    </row>
    <row r="1952" spans="1:6" x14ac:dyDescent="0.25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3204</v>
      </c>
    </row>
    <row r="1953" spans="1:6" x14ac:dyDescent="0.25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3205</v>
      </c>
    </row>
    <row r="1954" spans="1:6" x14ac:dyDescent="0.25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3206</v>
      </c>
    </row>
    <row r="1955" spans="1:6" x14ac:dyDescent="0.25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3207</v>
      </c>
    </row>
    <row r="1956" spans="1:6" x14ac:dyDescent="0.25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3208</v>
      </c>
    </row>
    <row r="1957" spans="1:6" x14ac:dyDescent="0.25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3209</v>
      </c>
    </row>
    <row r="1958" spans="1:6" x14ac:dyDescent="0.25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3210</v>
      </c>
    </row>
    <row r="1959" spans="1:6" x14ac:dyDescent="0.25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3211</v>
      </c>
    </row>
    <row r="1960" spans="1:6" x14ac:dyDescent="0.25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3212</v>
      </c>
    </row>
    <row r="1961" spans="1:6" x14ac:dyDescent="0.25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3213</v>
      </c>
    </row>
    <row r="1962" spans="1:6" x14ac:dyDescent="0.25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3214</v>
      </c>
    </row>
    <row r="1963" spans="1:6" x14ac:dyDescent="0.25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3215</v>
      </c>
    </row>
    <row r="1964" spans="1:6" x14ac:dyDescent="0.25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3216</v>
      </c>
    </row>
    <row r="1965" spans="1:6" x14ac:dyDescent="0.25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3217</v>
      </c>
    </row>
    <row r="1966" spans="1:6" x14ac:dyDescent="0.25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3218</v>
      </c>
    </row>
    <row r="1967" spans="1:6" x14ac:dyDescent="0.25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3219</v>
      </c>
    </row>
    <row r="1968" spans="1:6" x14ac:dyDescent="0.25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3220</v>
      </c>
    </row>
    <row r="1969" spans="1:6" x14ac:dyDescent="0.25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3221</v>
      </c>
    </row>
    <row r="1970" spans="1:6" x14ac:dyDescent="0.25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3222</v>
      </c>
    </row>
    <row r="1971" spans="1:6" x14ac:dyDescent="0.25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3223</v>
      </c>
    </row>
    <row r="1972" spans="1:6" x14ac:dyDescent="0.25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3224</v>
      </c>
    </row>
    <row r="1973" spans="1:6" x14ac:dyDescent="0.25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3225</v>
      </c>
    </row>
    <row r="1974" spans="1:6" x14ac:dyDescent="0.25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3226</v>
      </c>
    </row>
    <row r="1975" spans="1:6" x14ac:dyDescent="0.25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3227</v>
      </c>
    </row>
    <row r="1976" spans="1:6" x14ac:dyDescent="0.25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3228</v>
      </c>
    </row>
    <row r="1977" spans="1:6" x14ac:dyDescent="0.25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3229</v>
      </c>
    </row>
    <row r="1978" spans="1:6" x14ac:dyDescent="0.25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3230</v>
      </c>
    </row>
    <row r="1979" spans="1:6" x14ac:dyDescent="0.25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3231</v>
      </c>
    </row>
    <row r="1980" spans="1:6" x14ac:dyDescent="0.25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3232</v>
      </c>
    </row>
    <row r="1981" spans="1:6" x14ac:dyDescent="0.25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3233</v>
      </c>
    </row>
    <row r="1982" spans="1:6" x14ac:dyDescent="0.25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3234</v>
      </c>
    </row>
    <row r="1983" spans="1:6" x14ac:dyDescent="0.25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3235</v>
      </c>
    </row>
    <row r="1984" spans="1:6" x14ac:dyDescent="0.25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3236</v>
      </c>
    </row>
    <row r="1985" spans="1:6" x14ac:dyDescent="0.25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3237</v>
      </c>
    </row>
    <row r="1986" spans="1:6" x14ac:dyDescent="0.25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3238</v>
      </c>
    </row>
    <row r="1987" spans="1:6" x14ac:dyDescent="0.25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3239</v>
      </c>
    </row>
    <row r="1988" spans="1:6" x14ac:dyDescent="0.25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3240</v>
      </c>
    </row>
    <row r="1989" spans="1:6" x14ac:dyDescent="0.25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3241</v>
      </c>
    </row>
    <row r="1990" spans="1:6" x14ac:dyDescent="0.25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3242</v>
      </c>
    </row>
    <row r="1991" spans="1:6" x14ac:dyDescent="0.25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3243</v>
      </c>
    </row>
    <row r="1992" spans="1:6" x14ac:dyDescent="0.25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3244</v>
      </c>
    </row>
    <row r="1993" spans="1:6" x14ac:dyDescent="0.25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3245</v>
      </c>
    </row>
    <row r="1994" spans="1:6" x14ac:dyDescent="0.25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3246</v>
      </c>
    </row>
    <row r="1995" spans="1:6" x14ac:dyDescent="0.25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3247</v>
      </c>
    </row>
    <row r="1996" spans="1:6" x14ac:dyDescent="0.25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3248</v>
      </c>
    </row>
    <row r="1997" spans="1:6" x14ac:dyDescent="0.25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3249</v>
      </c>
    </row>
    <row r="1998" spans="1:6" x14ac:dyDescent="0.25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3250</v>
      </c>
    </row>
    <row r="1999" spans="1:6" x14ac:dyDescent="0.25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3251</v>
      </c>
    </row>
    <row r="2000" spans="1:6" x14ac:dyDescent="0.25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3252</v>
      </c>
    </row>
    <row r="2001" spans="1:6" x14ac:dyDescent="0.25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3253</v>
      </c>
    </row>
    <row r="2002" spans="1:6" x14ac:dyDescent="0.25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3254</v>
      </c>
    </row>
    <row r="2003" spans="1:6" x14ac:dyDescent="0.25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3255</v>
      </c>
    </row>
    <row r="2004" spans="1:6" x14ac:dyDescent="0.25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3256</v>
      </c>
    </row>
    <row r="2005" spans="1:6" x14ac:dyDescent="0.25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3257</v>
      </c>
    </row>
    <row r="2006" spans="1:6" x14ac:dyDescent="0.25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3258</v>
      </c>
    </row>
    <row r="2007" spans="1:6" x14ac:dyDescent="0.25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3259</v>
      </c>
    </row>
    <row r="2008" spans="1:6" x14ac:dyDescent="0.25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3260</v>
      </c>
    </row>
    <row r="2009" spans="1:6" x14ac:dyDescent="0.25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3261</v>
      </c>
    </row>
    <row r="2010" spans="1:6" x14ac:dyDescent="0.25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3262</v>
      </c>
    </row>
    <row r="2011" spans="1:6" x14ac:dyDescent="0.25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3263</v>
      </c>
    </row>
    <row r="2012" spans="1:6" x14ac:dyDescent="0.25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3264</v>
      </c>
    </row>
    <row r="2013" spans="1:6" x14ac:dyDescent="0.25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3265</v>
      </c>
    </row>
    <row r="2014" spans="1:6" x14ac:dyDescent="0.25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3266</v>
      </c>
    </row>
    <row r="2015" spans="1:6" x14ac:dyDescent="0.25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3267</v>
      </c>
    </row>
    <row r="2016" spans="1:6" x14ac:dyDescent="0.25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3268</v>
      </c>
    </row>
    <row r="2017" spans="1:6" x14ac:dyDescent="0.25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3269</v>
      </c>
    </row>
    <row r="2018" spans="1:6" x14ac:dyDescent="0.25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3270</v>
      </c>
    </row>
    <row r="2019" spans="1:6" x14ac:dyDescent="0.25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3271</v>
      </c>
    </row>
    <row r="2020" spans="1:6" x14ac:dyDescent="0.25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3272</v>
      </c>
    </row>
    <row r="2021" spans="1:6" x14ac:dyDescent="0.25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3273</v>
      </c>
    </row>
    <row r="2022" spans="1:6" x14ac:dyDescent="0.25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3274</v>
      </c>
    </row>
    <row r="2023" spans="1:6" x14ac:dyDescent="0.25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3275</v>
      </c>
    </row>
    <row r="2024" spans="1:6" x14ac:dyDescent="0.25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3276</v>
      </c>
    </row>
    <row r="2025" spans="1:6" x14ac:dyDescent="0.25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3277</v>
      </c>
    </row>
    <row r="2026" spans="1:6" x14ac:dyDescent="0.25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3278</v>
      </c>
    </row>
    <row r="2027" spans="1:6" x14ac:dyDescent="0.25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3279</v>
      </c>
    </row>
    <row r="2028" spans="1:6" x14ac:dyDescent="0.25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3280</v>
      </c>
    </row>
    <row r="2029" spans="1:6" x14ac:dyDescent="0.25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3281</v>
      </c>
    </row>
    <row r="2030" spans="1:6" x14ac:dyDescent="0.25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3282</v>
      </c>
    </row>
    <row r="2031" spans="1:6" x14ac:dyDescent="0.25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3283</v>
      </c>
    </row>
    <row r="2032" spans="1:6" x14ac:dyDescent="0.25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3284</v>
      </c>
    </row>
    <row r="2033" spans="1:6" x14ac:dyDescent="0.25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3285</v>
      </c>
    </row>
    <row r="2034" spans="1:6" x14ac:dyDescent="0.25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3286</v>
      </c>
    </row>
    <row r="2035" spans="1:6" x14ac:dyDescent="0.25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3287</v>
      </c>
    </row>
    <row r="2036" spans="1:6" x14ac:dyDescent="0.25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3288</v>
      </c>
    </row>
    <row r="2037" spans="1:6" x14ac:dyDescent="0.25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3289</v>
      </c>
    </row>
    <row r="2038" spans="1:6" x14ac:dyDescent="0.25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3290</v>
      </c>
    </row>
    <row r="2039" spans="1:6" x14ac:dyDescent="0.25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3291</v>
      </c>
    </row>
    <row r="2040" spans="1:6" x14ac:dyDescent="0.25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3292</v>
      </c>
    </row>
    <row r="2041" spans="1:6" x14ac:dyDescent="0.25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3293</v>
      </c>
    </row>
    <row r="2042" spans="1:6" x14ac:dyDescent="0.25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3294</v>
      </c>
    </row>
    <row r="2043" spans="1:6" x14ac:dyDescent="0.25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3295</v>
      </c>
    </row>
    <row r="2044" spans="1:6" x14ac:dyDescent="0.25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3296</v>
      </c>
    </row>
    <row r="2045" spans="1:6" x14ac:dyDescent="0.25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3297</v>
      </c>
    </row>
    <row r="2046" spans="1:6" x14ac:dyDescent="0.25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3298</v>
      </c>
    </row>
    <row r="2047" spans="1:6" x14ac:dyDescent="0.25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3299</v>
      </c>
    </row>
    <row r="2048" spans="1:6" x14ac:dyDescent="0.25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3300</v>
      </c>
    </row>
    <row r="2049" spans="1:6" x14ac:dyDescent="0.25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3301</v>
      </c>
    </row>
    <row r="2050" spans="1:6" x14ac:dyDescent="0.25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3302</v>
      </c>
    </row>
    <row r="2051" spans="1:6" x14ac:dyDescent="0.25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3303</v>
      </c>
    </row>
    <row r="2052" spans="1:6" x14ac:dyDescent="0.25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3304</v>
      </c>
    </row>
    <row r="2053" spans="1:6" x14ac:dyDescent="0.25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3305</v>
      </c>
    </row>
    <row r="2054" spans="1:6" x14ac:dyDescent="0.25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3306</v>
      </c>
    </row>
    <row r="2055" spans="1:6" x14ac:dyDescent="0.25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3307</v>
      </c>
    </row>
    <row r="2056" spans="1:6" x14ac:dyDescent="0.25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3308</v>
      </c>
    </row>
    <row r="2057" spans="1:6" x14ac:dyDescent="0.25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3309</v>
      </c>
    </row>
    <row r="2058" spans="1:6" x14ac:dyDescent="0.25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3310</v>
      </c>
    </row>
    <row r="2059" spans="1:6" x14ac:dyDescent="0.25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3311</v>
      </c>
    </row>
    <row r="2060" spans="1:6" x14ac:dyDescent="0.25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3312</v>
      </c>
    </row>
    <row r="2061" spans="1:6" x14ac:dyDescent="0.25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3313</v>
      </c>
    </row>
    <row r="2062" spans="1:6" x14ac:dyDescent="0.25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3314</v>
      </c>
    </row>
    <row r="2063" spans="1:6" x14ac:dyDescent="0.25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3315</v>
      </c>
    </row>
    <row r="2064" spans="1:6" x14ac:dyDescent="0.25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3316</v>
      </c>
    </row>
    <row r="2065" spans="1:6" x14ac:dyDescent="0.25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3317</v>
      </c>
    </row>
    <row r="2066" spans="1:6" x14ac:dyDescent="0.25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3318</v>
      </c>
    </row>
    <row r="2067" spans="1:6" x14ac:dyDescent="0.25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3319</v>
      </c>
    </row>
    <row r="2068" spans="1:6" x14ac:dyDescent="0.25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3320</v>
      </c>
    </row>
    <row r="2069" spans="1:6" x14ac:dyDescent="0.25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3321</v>
      </c>
    </row>
    <row r="2070" spans="1:6" x14ac:dyDescent="0.25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3322</v>
      </c>
    </row>
    <row r="2071" spans="1:6" x14ac:dyDescent="0.25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3323</v>
      </c>
    </row>
    <row r="2072" spans="1:6" x14ac:dyDescent="0.25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3324</v>
      </c>
    </row>
    <row r="2073" spans="1:6" x14ac:dyDescent="0.25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3325</v>
      </c>
    </row>
    <row r="2074" spans="1:6" x14ac:dyDescent="0.25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3326</v>
      </c>
    </row>
    <row r="2075" spans="1:6" x14ac:dyDescent="0.25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3327</v>
      </c>
    </row>
    <row r="2076" spans="1:6" x14ac:dyDescent="0.25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3328</v>
      </c>
    </row>
    <row r="2077" spans="1:6" x14ac:dyDescent="0.25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3329</v>
      </c>
    </row>
    <row r="2078" spans="1:6" x14ac:dyDescent="0.25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3330</v>
      </c>
    </row>
    <row r="2079" spans="1:6" x14ac:dyDescent="0.25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3331</v>
      </c>
    </row>
    <row r="2080" spans="1:6" x14ac:dyDescent="0.25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3332</v>
      </c>
    </row>
    <row r="2081" spans="1:6" x14ac:dyDescent="0.25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3333</v>
      </c>
    </row>
    <row r="2082" spans="1:6" x14ac:dyDescent="0.25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3334</v>
      </c>
    </row>
    <row r="2083" spans="1:6" x14ac:dyDescent="0.25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3335</v>
      </c>
    </row>
    <row r="2084" spans="1:6" x14ac:dyDescent="0.25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3336</v>
      </c>
    </row>
    <row r="2085" spans="1:6" x14ac:dyDescent="0.25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3337</v>
      </c>
    </row>
    <row r="2086" spans="1:6" x14ac:dyDescent="0.25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3338</v>
      </c>
    </row>
    <row r="2087" spans="1:6" x14ac:dyDescent="0.25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3339</v>
      </c>
    </row>
    <row r="2088" spans="1:6" x14ac:dyDescent="0.25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3340</v>
      </c>
    </row>
    <row r="2089" spans="1:6" x14ac:dyDescent="0.25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3341</v>
      </c>
    </row>
    <row r="2090" spans="1:6" x14ac:dyDescent="0.25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3342</v>
      </c>
    </row>
    <row r="2091" spans="1:6" x14ac:dyDescent="0.25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3343</v>
      </c>
    </row>
    <row r="2092" spans="1:6" x14ac:dyDescent="0.25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3344</v>
      </c>
    </row>
    <row r="2093" spans="1:6" x14ac:dyDescent="0.25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3345</v>
      </c>
    </row>
    <row r="2094" spans="1:6" x14ac:dyDescent="0.25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3346</v>
      </c>
    </row>
    <row r="2095" spans="1:6" x14ac:dyDescent="0.25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3347</v>
      </c>
    </row>
    <row r="2096" spans="1:6" x14ac:dyDescent="0.25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3348</v>
      </c>
    </row>
    <row r="2097" spans="1:6" x14ac:dyDescent="0.25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3349</v>
      </c>
    </row>
    <row r="2098" spans="1:6" x14ac:dyDescent="0.25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3350</v>
      </c>
    </row>
    <row r="2099" spans="1:6" x14ac:dyDescent="0.25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3351</v>
      </c>
    </row>
    <row r="2100" spans="1:6" x14ac:dyDescent="0.25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3352</v>
      </c>
    </row>
    <row r="2101" spans="1:6" x14ac:dyDescent="0.25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3353</v>
      </c>
    </row>
    <row r="2102" spans="1:6" x14ac:dyDescent="0.25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3354</v>
      </c>
    </row>
    <row r="2103" spans="1:6" x14ac:dyDescent="0.25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3355</v>
      </c>
    </row>
    <row r="2104" spans="1:6" x14ac:dyDescent="0.25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3356</v>
      </c>
    </row>
    <row r="2105" spans="1:6" x14ac:dyDescent="0.25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3357</v>
      </c>
    </row>
    <row r="2106" spans="1:6" x14ac:dyDescent="0.25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3358</v>
      </c>
    </row>
    <row r="2107" spans="1:6" x14ac:dyDescent="0.25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3359</v>
      </c>
    </row>
    <row r="2108" spans="1:6" x14ac:dyDescent="0.25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3360</v>
      </c>
    </row>
    <row r="2109" spans="1:6" x14ac:dyDescent="0.25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3361</v>
      </c>
    </row>
    <row r="2110" spans="1:6" x14ac:dyDescent="0.25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3362</v>
      </c>
    </row>
    <row r="2111" spans="1:6" x14ac:dyDescent="0.25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3363</v>
      </c>
    </row>
    <row r="2112" spans="1:6" x14ac:dyDescent="0.25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3364</v>
      </c>
    </row>
    <row r="2113" spans="1:6" x14ac:dyDescent="0.25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3365</v>
      </c>
    </row>
    <row r="2114" spans="1:6" x14ac:dyDescent="0.25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3366</v>
      </c>
    </row>
    <row r="2115" spans="1:6" x14ac:dyDescent="0.25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3367</v>
      </c>
    </row>
    <row r="2116" spans="1:6" x14ac:dyDescent="0.25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3368</v>
      </c>
    </row>
    <row r="2117" spans="1:6" x14ac:dyDescent="0.25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3369</v>
      </c>
    </row>
    <row r="2118" spans="1:6" x14ac:dyDescent="0.25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3370</v>
      </c>
    </row>
    <row r="2119" spans="1:6" x14ac:dyDescent="0.25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3371</v>
      </c>
    </row>
    <row r="2120" spans="1:6" x14ac:dyDescent="0.25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3372</v>
      </c>
    </row>
    <row r="2121" spans="1:6" x14ac:dyDescent="0.25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3373</v>
      </c>
    </row>
    <row r="2122" spans="1:6" x14ac:dyDescent="0.25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3374</v>
      </c>
    </row>
    <row r="2123" spans="1:6" x14ac:dyDescent="0.25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3375</v>
      </c>
    </row>
    <row r="2124" spans="1:6" x14ac:dyDescent="0.25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3376</v>
      </c>
    </row>
    <row r="2125" spans="1:6" x14ac:dyDescent="0.25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3377</v>
      </c>
    </row>
    <row r="2126" spans="1:6" x14ac:dyDescent="0.25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3378</v>
      </c>
    </row>
    <row r="2127" spans="1:6" x14ac:dyDescent="0.25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3379</v>
      </c>
    </row>
    <row r="2128" spans="1:6" x14ac:dyDescent="0.25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3380</v>
      </c>
    </row>
    <row r="2129" spans="1:6" x14ac:dyDescent="0.25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3381</v>
      </c>
    </row>
    <row r="2130" spans="1:6" x14ac:dyDescent="0.25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3382</v>
      </c>
    </row>
    <row r="2131" spans="1:6" x14ac:dyDescent="0.25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3383</v>
      </c>
    </row>
    <row r="2132" spans="1:6" x14ac:dyDescent="0.25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3384</v>
      </c>
    </row>
    <row r="2133" spans="1:6" x14ac:dyDescent="0.25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3385</v>
      </c>
    </row>
    <row r="2134" spans="1:6" x14ac:dyDescent="0.25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3386</v>
      </c>
    </row>
    <row r="2135" spans="1:6" x14ac:dyDescent="0.25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3387</v>
      </c>
    </row>
    <row r="2136" spans="1:6" x14ac:dyDescent="0.25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3388</v>
      </c>
    </row>
    <row r="2137" spans="1:6" x14ac:dyDescent="0.25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3389</v>
      </c>
    </row>
    <row r="2138" spans="1:6" x14ac:dyDescent="0.25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3390</v>
      </c>
    </row>
    <row r="2139" spans="1:6" x14ac:dyDescent="0.25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3391</v>
      </c>
    </row>
    <row r="2140" spans="1:6" x14ac:dyDescent="0.25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3392</v>
      </c>
    </row>
    <row r="2141" spans="1:6" x14ac:dyDescent="0.25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3393</v>
      </c>
    </row>
    <row r="2142" spans="1:6" x14ac:dyDescent="0.25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3394</v>
      </c>
    </row>
    <row r="2143" spans="1:6" x14ac:dyDescent="0.25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3395</v>
      </c>
    </row>
    <row r="2144" spans="1:6" x14ac:dyDescent="0.25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3396</v>
      </c>
    </row>
    <row r="2145" spans="1:6" x14ac:dyDescent="0.25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3397</v>
      </c>
    </row>
    <row r="2146" spans="1:6" x14ac:dyDescent="0.25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3398</v>
      </c>
    </row>
    <row r="2147" spans="1:6" x14ac:dyDescent="0.25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3399</v>
      </c>
    </row>
    <row r="2148" spans="1:6" x14ac:dyDescent="0.25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3400</v>
      </c>
    </row>
    <row r="2149" spans="1:6" x14ac:dyDescent="0.25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3401</v>
      </c>
    </row>
    <row r="2150" spans="1:6" x14ac:dyDescent="0.25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3402</v>
      </c>
    </row>
    <row r="2151" spans="1:6" x14ac:dyDescent="0.25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3403</v>
      </c>
    </row>
    <row r="2152" spans="1:6" x14ac:dyDescent="0.25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3404</v>
      </c>
    </row>
    <row r="2153" spans="1:6" x14ac:dyDescent="0.25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3405</v>
      </c>
    </row>
    <row r="2154" spans="1:6" x14ac:dyDescent="0.25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3406</v>
      </c>
    </row>
    <row r="2155" spans="1:6" x14ac:dyDescent="0.25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3407</v>
      </c>
    </row>
    <row r="2156" spans="1:6" x14ac:dyDescent="0.25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3408</v>
      </c>
    </row>
    <row r="2157" spans="1:6" x14ac:dyDescent="0.25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3409</v>
      </c>
    </row>
    <row r="2158" spans="1:6" x14ac:dyDescent="0.25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3410</v>
      </c>
    </row>
    <row r="2159" spans="1:6" x14ac:dyDescent="0.25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3411</v>
      </c>
    </row>
    <row r="2160" spans="1:6" x14ac:dyDescent="0.25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3412</v>
      </c>
    </row>
    <row r="2161" spans="1:6" x14ac:dyDescent="0.25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3413</v>
      </c>
    </row>
    <row r="2162" spans="1:6" x14ac:dyDescent="0.25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3414</v>
      </c>
    </row>
    <row r="2163" spans="1:6" x14ac:dyDescent="0.25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3415</v>
      </c>
    </row>
    <row r="2164" spans="1:6" x14ac:dyDescent="0.25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3416</v>
      </c>
    </row>
    <row r="2165" spans="1:6" x14ac:dyDescent="0.25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3417</v>
      </c>
    </row>
    <row r="2166" spans="1:6" x14ac:dyDescent="0.25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3418</v>
      </c>
    </row>
    <row r="2167" spans="1:6" x14ac:dyDescent="0.25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3419</v>
      </c>
    </row>
    <row r="2168" spans="1:6" x14ac:dyDescent="0.25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3420</v>
      </c>
    </row>
    <row r="2169" spans="1:6" x14ac:dyDescent="0.25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3421</v>
      </c>
    </row>
    <row r="2170" spans="1:6" x14ac:dyDescent="0.25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3422</v>
      </c>
    </row>
    <row r="2171" spans="1:6" x14ac:dyDescent="0.25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3423</v>
      </c>
    </row>
    <row r="2172" spans="1:6" x14ac:dyDescent="0.25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3424</v>
      </c>
    </row>
    <row r="2173" spans="1:6" x14ac:dyDescent="0.25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3425</v>
      </c>
    </row>
    <row r="2174" spans="1:6" x14ac:dyDescent="0.25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3426</v>
      </c>
    </row>
    <row r="2175" spans="1:6" x14ac:dyDescent="0.25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3427</v>
      </c>
    </row>
    <row r="2176" spans="1:6" x14ac:dyDescent="0.25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3428</v>
      </c>
    </row>
    <row r="2177" spans="1:6" x14ac:dyDescent="0.25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3429</v>
      </c>
    </row>
    <row r="2178" spans="1:6" x14ac:dyDescent="0.25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3430</v>
      </c>
    </row>
    <row r="2179" spans="1:6" x14ac:dyDescent="0.25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3431</v>
      </c>
    </row>
    <row r="2180" spans="1:6" x14ac:dyDescent="0.25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3432</v>
      </c>
    </row>
    <row r="2181" spans="1:6" x14ac:dyDescent="0.25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3433</v>
      </c>
    </row>
    <row r="2182" spans="1:6" x14ac:dyDescent="0.25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3434</v>
      </c>
    </row>
    <row r="2183" spans="1:6" x14ac:dyDescent="0.25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3435</v>
      </c>
    </row>
    <row r="2184" spans="1:6" x14ac:dyDescent="0.25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3436</v>
      </c>
    </row>
    <row r="2185" spans="1:6" x14ac:dyDescent="0.25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3437</v>
      </c>
    </row>
    <row r="2186" spans="1:6" x14ac:dyDescent="0.25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3438</v>
      </c>
    </row>
    <row r="2187" spans="1:6" x14ac:dyDescent="0.25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3439</v>
      </c>
    </row>
    <row r="2188" spans="1:6" x14ac:dyDescent="0.25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3440</v>
      </c>
    </row>
    <row r="2189" spans="1:6" x14ac:dyDescent="0.25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3441</v>
      </c>
    </row>
    <row r="2190" spans="1:6" x14ac:dyDescent="0.25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3442</v>
      </c>
    </row>
    <row r="2191" spans="1:6" x14ac:dyDescent="0.25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3443</v>
      </c>
    </row>
    <row r="2192" spans="1:6" x14ac:dyDescent="0.25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3444</v>
      </c>
    </row>
    <row r="2193" spans="1:6" x14ac:dyDescent="0.25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3445</v>
      </c>
    </row>
    <row r="2194" spans="1:6" x14ac:dyDescent="0.25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3446</v>
      </c>
    </row>
    <row r="2195" spans="1:6" x14ac:dyDescent="0.25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3447</v>
      </c>
    </row>
    <row r="2196" spans="1:6" x14ac:dyDescent="0.25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3448</v>
      </c>
    </row>
    <row r="2197" spans="1:6" x14ac:dyDescent="0.25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3449</v>
      </c>
    </row>
    <row r="2198" spans="1:6" x14ac:dyDescent="0.25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3450</v>
      </c>
    </row>
    <row r="2199" spans="1:6" x14ac:dyDescent="0.25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3451</v>
      </c>
    </row>
    <row r="2200" spans="1:6" x14ac:dyDescent="0.25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3452</v>
      </c>
    </row>
    <row r="2201" spans="1:6" x14ac:dyDescent="0.25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3453</v>
      </c>
    </row>
    <row r="2202" spans="1:6" x14ac:dyDescent="0.25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3454</v>
      </c>
    </row>
    <row r="2203" spans="1:6" x14ac:dyDescent="0.25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3455</v>
      </c>
    </row>
    <row r="2204" spans="1:6" x14ac:dyDescent="0.25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3456</v>
      </c>
    </row>
    <row r="2205" spans="1:6" x14ac:dyDescent="0.25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3457</v>
      </c>
    </row>
    <row r="2206" spans="1:6" x14ac:dyDescent="0.25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3458</v>
      </c>
    </row>
    <row r="2207" spans="1:6" x14ac:dyDescent="0.25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3459</v>
      </c>
    </row>
    <row r="2208" spans="1:6" x14ac:dyDescent="0.25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3460</v>
      </c>
    </row>
    <row r="2209" spans="1:6" x14ac:dyDescent="0.25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3461</v>
      </c>
    </row>
    <row r="2210" spans="1:6" x14ac:dyDescent="0.25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3462</v>
      </c>
    </row>
    <row r="2211" spans="1:6" x14ac:dyDescent="0.25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3463</v>
      </c>
    </row>
    <row r="2212" spans="1:6" x14ac:dyDescent="0.25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3464</v>
      </c>
    </row>
    <row r="2213" spans="1:6" x14ac:dyDescent="0.25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3465</v>
      </c>
    </row>
    <row r="2214" spans="1:6" x14ac:dyDescent="0.25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3466</v>
      </c>
    </row>
    <row r="2215" spans="1:6" x14ac:dyDescent="0.25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3467</v>
      </c>
    </row>
    <row r="2216" spans="1:6" x14ac:dyDescent="0.25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3468</v>
      </c>
    </row>
    <row r="2217" spans="1:6" x14ac:dyDescent="0.25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3469</v>
      </c>
    </row>
    <row r="2218" spans="1:6" x14ac:dyDescent="0.25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3470</v>
      </c>
    </row>
    <row r="2219" spans="1:6" x14ac:dyDescent="0.25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3471</v>
      </c>
    </row>
    <row r="2220" spans="1:6" x14ac:dyDescent="0.25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3472</v>
      </c>
    </row>
    <row r="2221" spans="1:6" x14ac:dyDescent="0.25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3473</v>
      </c>
    </row>
    <row r="2222" spans="1:6" x14ac:dyDescent="0.25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3474</v>
      </c>
    </row>
    <row r="2223" spans="1:6" x14ac:dyDescent="0.25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3475</v>
      </c>
    </row>
    <row r="2224" spans="1:6" x14ac:dyDescent="0.25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3476</v>
      </c>
    </row>
    <row r="2225" spans="1:6" x14ac:dyDescent="0.25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3477</v>
      </c>
    </row>
    <row r="2226" spans="1:6" x14ac:dyDescent="0.25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3478</v>
      </c>
    </row>
    <row r="2227" spans="1:6" x14ac:dyDescent="0.25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3479</v>
      </c>
    </row>
    <row r="2228" spans="1:6" x14ac:dyDescent="0.25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3480</v>
      </c>
    </row>
    <row r="2229" spans="1:6" x14ac:dyDescent="0.25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3481</v>
      </c>
    </row>
    <row r="2230" spans="1:6" x14ac:dyDescent="0.25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3482</v>
      </c>
    </row>
    <row r="2231" spans="1:6" x14ac:dyDescent="0.25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3483</v>
      </c>
    </row>
    <row r="2232" spans="1:6" x14ac:dyDescent="0.25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3484</v>
      </c>
    </row>
    <row r="2233" spans="1:6" x14ac:dyDescent="0.25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3485</v>
      </c>
    </row>
    <row r="2234" spans="1:6" x14ac:dyDescent="0.25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3486</v>
      </c>
    </row>
    <row r="2235" spans="1:6" x14ac:dyDescent="0.25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3487</v>
      </c>
    </row>
    <row r="2236" spans="1:6" x14ac:dyDescent="0.25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3488</v>
      </c>
    </row>
    <row r="2237" spans="1:6" x14ac:dyDescent="0.25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3489</v>
      </c>
    </row>
    <row r="2238" spans="1:6" x14ac:dyDescent="0.25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3490</v>
      </c>
    </row>
    <row r="2239" spans="1:6" x14ac:dyDescent="0.25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3491</v>
      </c>
    </row>
    <row r="2240" spans="1:6" x14ac:dyDescent="0.25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3492</v>
      </c>
    </row>
    <row r="2241" spans="1:6" x14ac:dyDescent="0.25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3493</v>
      </c>
    </row>
    <row r="2242" spans="1:6" x14ac:dyDescent="0.25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3494</v>
      </c>
    </row>
    <row r="2243" spans="1:6" x14ac:dyDescent="0.25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3495</v>
      </c>
    </row>
    <row r="2244" spans="1:6" x14ac:dyDescent="0.25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3496</v>
      </c>
    </row>
    <row r="2245" spans="1:6" x14ac:dyDescent="0.25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3497</v>
      </c>
    </row>
    <row r="2246" spans="1:6" x14ac:dyDescent="0.25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3498</v>
      </c>
    </row>
    <row r="2247" spans="1:6" x14ac:dyDescent="0.25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3499</v>
      </c>
    </row>
    <row r="2248" spans="1:6" x14ac:dyDescent="0.25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3500</v>
      </c>
    </row>
    <row r="2249" spans="1:6" x14ac:dyDescent="0.25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3501</v>
      </c>
    </row>
    <row r="2250" spans="1:6" x14ac:dyDescent="0.25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3502</v>
      </c>
    </row>
    <row r="2251" spans="1:6" x14ac:dyDescent="0.25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3503</v>
      </c>
    </row>
    <row r="2252" spans="1:6" x14ac:dyDescent="0.25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3504</v>
      </c>
    </row>
    <row r="2253" spans="1:6" x14ac:dyDescent="0.25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3505</v>
      </c>
    </row>
    <row r="2254" spans="1:6" x14ac:dyDescent="0.25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3506</v>
      </c>
    </row>
    <row r="2255" spans="1:6" x14ac:dyDescent="0.25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3507</v>
      </c>
    </row>
    <row r="2256" spans="1:6" x14ac:dyDescent="0.25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3508</v>
      </c>
    </row>
    <row r="2257" spans="1:6" x14ac:dyDescent="0.25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3509</v>
      </c>
    </row>
    <row r="2258" spans="1:6" x14ac:dyDescent="0.25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3510</v>
      </c>
    </row>
    <row r="2259" spans="1:6" x14ac:dyDescent="0.25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3511</v>
      </c>
    </row>
    <row r="2260" spans="1:6" x14ac:dyDescent="0.25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3512</v>
      </c>
    </row>
    <row r="2261" spans="1:6" x14ac:dyDescent="0.25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3513</v>
      </c>
    </row>
    <row r="2262" spans="1:6" x14ac:dyDescent="0.25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3514</v>
      </c>
    </row>
    <row r="2263" spans="1:6" x14ac:dyDescent="0.25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3515</v>
      </c>
    </row>
    <row r="2264" spans="1:6" x14ac:dyDescent="0.25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3516</v>
      </c>
    </row>
    <row r="2265" spans="1:6" x14ac:dyDescent="0.25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3517</v>
      </c>
    </row>
    <row r="2266" spans="1:6" x14ac:dyDescent="0.25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3518</v>
      </c>
    </row>
    <row r="2267" spans="1:6" x14ac:dyDescent="0.25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3519</v>
      </c>
    </row>
    <row r="2268" spans="1:6" x14ac:dyDescent="0.25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3520</v>
      </c>
    </row>
    <row r="2269" spans="1:6" x14ac:dyDescent="0.25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3521</v>
      </c>
    </row>
    <row r="2270" spans="1:6" x14ac:dyDescent="0.25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3522</v>
      </c>
    </row>
    <row r="2271" spans="1:6" x14ac:dyDescent="0.25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3523</v>
      </c>
    </row>
    <row r="2272" spans="1:6" x14ac:dyDescent="0.25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3524</v>
      </c>
    </row>
    <row r="2273" spans="1:6" x14ac:dyDescent="0.25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3525</v>
      </c>
    </row>
    <row r="2274" spans="1:6" x14ac:dyDescent="0.25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3526</v>
      </c>
    </row>
    <row r="2275" spans="1:6" x14ac:dyDescent="0.25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3527</v>
      </c>
    </row>
    <row r="2276" spans="1:6" x14ac:dyDescent="0.25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3528</v>
      </c>
    </row>
    <row r="2277" spans="1:6" x14ac:dyDescent="0.25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3529</v>
      </c>
    </row>
    <row r="2278" spans="1:6" x14ac:dyDescent="0.25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3530</v>
      </c>
    </row>
    <row r="2279" spans="1:6" x14ac:dyDescent="0.25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3531</v>
      </c>
    </row>
    <row r="2280" spans="1:6" x14ac:dyDescent="0.25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3532</v>
      </c>
    </row>
    <row r="2281" spans="1:6" x14ac:dyDescent="0.25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3533</v>
      </c>
    </row>
    <row r="2282" spans="1:6" x14ac:dyDescent="0.25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3534</v>
      </c>
    </row>
    <row r="2283" spans="1:6" x14ac:dyDescent="0.25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3535</v>
      </c>
    </row>
    <row r="2284" spans="1:6" x14ac:dyDescent="0.25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3536</v>
      </c>
    </row>
    <row r="2285" spans="1:6" x14ac:dyDescent="0.25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3537</v>
      </c>
    </row>
    <row r="2286" spans="1:6" x14ac:dyDescent="0.25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3538</v>
      </c>
    </row>
    <row r="2287" spans="1:6" x14ac:dyDescent="0.25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3539</v>
      </c>
    </row>
    <row r="2288" spans="1:6" x14ac:dyDescent="0.25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3540</v>
      </c>
    </row>
    <row r="2289" spans="1:6" x14ac:dyDescent="0.25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3541</v>
      </c>
    </row>
    <row r="2290" spans="1:6" x14ac:dyDescent="0.25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3542</v>
      </c>
    </row>
    <row r="2291" spans="1:6" x14ac:dyDescent="0.25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3543</v>
      </c>
    </row>
    <row r="2292" spans="1:6" x14ac:dyDescent="0.25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3544</v>
      </c>
    </row>
    <row r="2293" spans="1:6" x14ac:dyDescent="0.25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3545</v>
      </c>
    </row>
    <row r="2294" spans="1:6" x14ac:dyDescent="0.25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3546</v>
      </c>
    </row>
    <row r="2295" spans="1:6" x14ac:dyDescent="0.25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3547</v>
      </c>
    </row>
    <row r="2296" spans="1:6" x14ac:dyDescent="0.25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3548</v>
      </c>
    </row>
    <row r="2297" spans="1:6" x14ac:dyDescent="0.25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3549</v>
      </c>
    </row>
    <row r="2298" spans="1:6" x14ac:dyDescent="0.25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3550</v>
      </c>
    </row>
    <row r="2299" spans="1:6" x14ac:dyDescent="0.25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3551</v>
      </c>
    </row>
    <row r="2300" spans="1:6" x14ac:dyDescent="0.25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3552</v>
      </c>
    </row>
    <row r="2301" spans="1:6" x14ac:dyDescent="0.25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3553</v>
      </c>
    </row>
    <row r="2302" spans="1:6" x14ac:dyDescent="0.25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3554</v>
      </c>
    </row>
    <row r="2303" spans="1:6" x14ac:dyDescent="0.25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3555</v>
      </c>
    </row>
    <row r="2304" spans="1:6" x14ac:dyDescent="0.25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3556</v>
      </c>
    </row>
    <row r="2305" spans="1:6" x14ac:dyDescent="0.25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3557</v>
      </c>
    </row>
    <row r="2306" spans="1:6" x14ac:dyDescent="0.25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3558</v>
      </c>
    </row>
    <row r="2307" spans="1:6" x14ac:dyDescent="0.25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3559</v>
      </c>
    </row>
    <row r="2308" spans="1:6" x14ac:dyDescent="0.25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3560</v>
      </c>
    </row>
    <row r="2309" spans="1:6" x14ac:dyDescent="0.25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3561</v>
      </c>
    </row>
    <row r="2310" spans="1:6" x14ac:dyDescent="0.25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3562</v>
      </c>
    </row>
    <row r="2311" spans="1:6" x14ac:dyDescent="0.25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3563</v>
      </c>
    </row>
    <row r="2312" spans="1:6" x14ac:dyDescent="0.25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3564</v>
      </c>
    </row>
    <row r="2313" spans="1:6" x14ac:dyDescent="0.25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3565</v>
      </c>
    </row>
    <row r="2314" spans="1:6" x14ac:dyDescent="0.25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3566</v>
      </c>
    </row>
    <row r="2315" spans="1:6" x14ac:dyDescent="0.25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3567</v>
      </c>
    </row>
    <row r="2316" spans="1:6" x14ac:dyDescent="0.25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3568</v>
      </c>
    </row>
    <row r="2317" spans="1:6" x14ac:dyDescent="0.25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3569</v>
      </c>
    </row>
    <row r="2318" spans="1:6" x14ac:dyDescent="0.25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3570</v>
      </c>
    </row>
    <row r="2319" spans="1:6" x14ac:dyDescent="0.25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3571</v>
      </c>
    </row>
    <row r="2320" spans="1:6" x14ac:dyDescent="0.25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3572</v>
      </c>
    </row>
    <row r="2321" spans="1:6" x14ac:dyDescent="0.25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3573</v>
      </c>
    </row>
    <row r="2322" spans="1:6" x14ac:dyDescent="0.25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3574</v>
      </c>
    </row>
    <row r="2323" spans="1:6" x14ac:dyDescent="0.25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3575</v>
      </c>
    </row>
    <row r="2324" spans="1:6" x14ac:dyDescent="0.25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3576</v>
      </c>
    </row>
    <row r="2325" spans="1:6" x14ac:dyDescent="0.25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3577</v>
      </c>
    </row>
    <row r="2326" spans="1:6" x14ac:dyDescent="0.25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3578</v>
      </c>
    </row>
    <row r="2327" spans="1:6" x14ac:dyDescent="0.25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3579</v>
      </c>
    </row>
    <row r="2328" spans="1:6" x14ac:dyDescent="0.25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3580</v>
      </c>
    </row>
    <row r="2329" spans="1:6" x14ac:dyDescent="0.25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3581</v>
      </c>
    </row>
    <row r="2330" spans="1:6" x14ac:dyDescent="0.25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3582</v>
      </c>
    </row>
    <row r="2331" spans="1:6" x14ac:dyDescent="0.25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3583</v>
      </c>
    </row>
    <row r="2332" spans="1:6" x14ac:dyDescent="0.25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3584</v>
      </c>
    </row>
    <row r="2333" spans="1:6" x14ac:dyDescent="0.25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3585</v>
      </c>
    </row>
    <row r="2334" spans="1:6" x14ac:dyDescent="0.25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3586</v>
      </c>
    </row>
    <row r="2335" spans="1:6" x14ac:dyDescent="0.25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3587</v>
      </c>
    </row>
    <row r="2336" spans="1:6" x14ac:dyDescent="0.25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3588</v>
      </c>
    </row>
    <row r="2337" spans="1:6" x14ac:dyDescent="0.25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3589</v>
      </c>
    </row>
    <row r="2338" spans="1:6" x14ac:dyDescent="0.25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3590</v>
      </c>
    </row>
    <row r="2339" spans="1:6" x14ac:dyDescent="0.25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3591</v>
      </c>
    </row>
    <row r="2340" spans="1:6" x14ac:dyDescent="0.25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3592</v>
      </c>
    </row>
    <row r="2341" spans="1:6" x14ac:dyDescent="0.25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3593</v>
      </c>
    </row>
    <row r="2342" spans="1:6" x14ac:dyDescent="0.25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3594</v>
      </c>
    </row>
    <row r="2343" spans="1:6" x14ac:dyDescent="0.25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3595</v>
      </c>
    </row>
    <row r="2344" spans="1:6" x14ac:dyDescent="0.25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3596</v>
      </c>
    </row>
    <row r="2345" spans="1:6" x14ac:dyDescent="0.25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3597</v>
      </c>
    </row>
    <row r="2346" spans="1:6" x14ac:dyDescent="0.25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3598</v>
      </c>
    </row>
    <row r="2347" spans="1:6" x14ac:dyDescent="0.25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3599</v>
      </c>
    </row>
    <row r="2348" spans="1:6" x14ac:dyDescent="0.25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3600</v>
      </c>
    </row>
    <row r="2349" spans="1:6" x14ac:dyDescent="0.25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3601</v>
      </c>
    </row>
    <row r="2350" spans="1:6" x14ac:dyDescent="0.25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3602</v>
      </c>
    </row>
    <row r="2351" spans="1:6" x14ac:dyDescent="0.25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3603</v>
      </c>
    </row>
    <row r="2352" spans="1:6" x14ac:dyDescent="0.25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3604</v>
      </c>
    </row>
    <row r="2353" spans="1:6" x14ac:dyDescent="0.25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3605</v>
      </c>
    </row>
    <row r="2354" spans="1:6" x14ac:dyDescent="0.25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3606</v>
      </c>
    </row>
    <row r="2355" spans="1:6" x14ac:dyDescent="0.25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3607</v>
      </c>
    </row>
    <row r="2356" spans="1:6" x14ac:dyDescent="0.25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3608</v>
      </c>
    </row>
    <row r="2357" spans="1:6" x14ac:dyDescent="0.25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3609</v>
      </c>
    </row>
    <row r="2358" spans="1:6" x14ac:dyDescent="0.25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3610</v>
      </c>
    </row>
    <row r="2359" spans="1:6" x14ac:dyDescent="0.25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3611</v>
      </c>
    </row>
    <row r="2360" spans="1:6" x14ac:dyDescent="0.25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3612</v>
      </c>
    </row>
    <row r="2361" spans="1:6" x14ac:dyDescent="0.25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3613</v>
      </c>
    </row>
    <row r="2362" spans="1:6" x14ac:dyDescent="0.25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3614</v>
      </c>
    </row>
    <row r="2363" spans="1:6" x14ac:dyDescent="0.25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3615</v>
      </c>
    </row>
    <row r="2364" spans="1:6" x14ac:dyDescent="0.25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3616</v>
      </c>
    </row>
    <row r="2365" spans="1:6" x14ac:dyDescent="0.25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3617</v>
      </c>
    </row>
    <row r="2366" spans="1:6" x14ac:dyDescent="0.25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3618</v>
      </c>
    </row>
    <row r="2367" spans="1:6" x14ac:dyDescent="0.25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3619</v>
      </c>
    </row>
    <row r="2368" spans="1:6" x14ac:dyDescent="0.25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3620</v>
      </c>
    </row>
    <row r="2369" spans="1:6" x14ac:dyDescent="0.25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3621</v>
      </c>
    </row>
    <row r="2370" spans="1:6" x14ac:dyDescent="0.25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3622</v>
      </c>
    </row>
    <row r="2371" spans="1:6" x14ac:dyDescent="0.25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3623</v>
      </c>
    </row>
    <row r="2372" spans="1:6" x14ac:dyDescent="0.25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3624</v>
      </c>
    </row>
    <row r="2373" spans="1:6" x14ac:dyDescent="0.25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3625</v>
      </c>
    </row>
    <row r="2374" spans="1:6" x14ac:dyDescent="0.25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3626</v>
      </c>
    </row>
    <row r="2375" spans="1:6" x14ac:dyDescent="0.25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3627</v>
      </c>
    </row>
    <row r="2376" spans="1:6" x14ac:dyDescent="0.25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3628</v>
      </c>
    </row>
    <row r="2377" spans="1:6" x14ac:dyDescent="0.25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3629</v>
      </c>
    </row>
    <row r="2378" spans="1:6" x14ac:dyDescent="0.25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3630</v>
      </c>
    </row>
    <row r="2379" spans="1:6" x14ac:dyDescent="0.25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3631</v>
      </c>
    </row>
    <row r="2380" spans="1:6" x14ac:dyDescent="0.25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3632</v>
      </c>
    </row>
    <row r="2381" spans="1:6" x14ac:dyDescent="0.25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3633</v>
      </c>
    </row>
    <row r="2382" spans="1:6" x14ac:dyDescent="0.25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3634</v>
      </c>
    </row>
    <row r="2383" spans="1:6" x14ac:dyDescent="0.25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3635</v>
      </c>
    </row>
    <row r="2384" spans="1:6" x14ac:dyDescent="0.25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3636</v>
      </c>
    </row>
    <row r="2385" spans="1:6" x14ac:dyDescent="0.25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3637</v>
      </c>
    </row>
    <row r="2386" spans="1:6" x14ac:dyDescent="0.25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3638</v>
      </c>
    </row>
    <row r="2387" spans="1:6" x14ac:dyDescent="0.25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3639</v>
      </c>
    </row>
    <row r="2388" spans="1:6" x14ac:dyDescent="0.25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3640</v>
      </c>
    </row>
    <row r="2389" spans="1:6" x14ac:dyDescent="0.25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3641</v>
      </c>
    </row>
    <row r="2390" spans="1:6" x14ac:dyDescent="0.25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3642</v>
      </c>
    </row>
    <row r="2391" spans="1:6" x14ac:dyDescent="0.25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3643</v>
      </c>
    </row>
    <row r="2392" spans="1:6" x14ac:dyDescent="0.25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3644</v>
      </c>
    </row>
    <row r="2393" spans="1:6" x14ac:dyDescent="0.25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3645</v>
      </c>
    </row>
    <row r="2394" spans="1:6" x14ac:dyDescent="0.25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3646</v>
      </c>
    </row>
    <row r="2395" spans="1:6" x14ac:dyDescent="0.25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3647</v>
      </c>
    </row>
    <row r="2396" spans="1:6" x14ac:dyDescent="0.25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3648</v>
      </c>
    </row>
    <row r="2397" spans="1:6" x14ac:dyDescent="0.25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3649</v>
      </c>
    </row>
    <row r="2398" spans="1:6" x14ac:dyDescent="0.25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3650</v>
      </c>
    </row>
    <row r="2399" spans="1:6" x14ac:dyDescent="0.25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3651</v>
      </c>
    </row>
    <row r="2400" spans="1:6" x14ac:dyDescent="0.25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3652</v>
      </c>
    </row>
    <row r="2401" spans="1:6" x14ac:dyDescent="0.25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3653</v>
      </c>
    </row>
    <row r="2402" spans="1:6" x14ac:dyDescent="0.25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3654</v>
      </c>
    </row>
    <row r="2403" spans="1:6" x14ac:dyDescent="0.25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3655</v>
      </c>
    </row>
    <row r="2404" spans="1:6" x14ac:dyDescent="0.25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3656</v>
      </c>
    </row>
    <row r="2405" spans="1:6" x14ac:dyDescent="0.25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3657</v>
      </c>
    </row>
    <row r="2406" spans="1:6" x14ac:dyDescent="0.25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3658</v>
      </c>
    </row>
    <row r="2407" spans="1:6" x14ac:dyDescent="0.25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3659</v>
      </c>
    </row>
    <row r="2408" spans="1:6" x14ac:dyDescent="0.25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3660</v>
      </c>
    </row>
    <row r="2409" spans="1:6" x14ac:dyDescent="0.25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3661</v>
      </c>
    </row>
    <row r="2410" spans="1:6" x14ac:dyDescent="0.25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3662</v>
      </c>
    </row>
    <row r="2411" spans="1:6" x14ac:dyDescent="0.25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3663</v>
      </c>
    </row>
    <row r="2412" spans="1:6" x14ac:dyDescent="0.25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3664</v>
      </c>
    </row>
    <row r="2413" spans="1:6" x14ac:dyDescent="0.25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3665</v>
      </c>
    </row>
    <row r="2414" spans="1:6" x14ac:dyDescent="0.25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3666</v>
      </c>
    </row>
    <row r="2415" spans="1:6" x14ac:dyDescent="0.25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3667</v>
      </c>
    </row>
    <row r="2416" spans="1:6" x14ac:dyDescent="0.25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3668</v>
      </c>
    </row>
    <row r="2417" spans="1:6" x14ac:dyDescent="0.25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3669</v>
      </c>
    </row>
    <row r="2418" spans="1:6" x14ac:dyDescent="0.25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3670</v>
      </c>
    </row>
    <row r="2419" spans="1:6" x14ac:dyDescent="0.25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3671</v>
      </c>
    </row>
    <row r="2420" spans="1:6" x14ac:dyDescent="0.25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3672</v>
      </c>
    </row>
    <row r="2421" spans="1:6" x14ac:dyDescent="0.25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3673</v>
      </c>
    </row>
    <row r="2422" spans="1:6" x14ac:dyDescent="0.25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3674</v>
      </c>
    </row>
    <row r="2423" spans="1:6" x14ac:dyDescent="0.25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3675</v>
      </c>
    </row>
    <row r="2424" spans="1:6" x14ac:dyDescent="0.25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3676</v>
      </c>
    </row>
    <row r="2425" spans="1:6" x14ac:dyDescent="0.25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3677</v>
      </c>
    </row>
    <row r="2426" spans="1:6" x14ac:dyDescent="0.25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3678</v>
      </c>
    </row>
    <row r="2427" spans="1:6" x14ac:dyDescent="0.25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3679</v>
      </c>
    </row>
    <row r="2428" spans="1:6" x14ac:dyDescent="0.25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3680</v>
      </c>
    </row>
    <row r="2429" spans="1:6" x14ac:dyDescent="0.25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3681</v>
      </c>
    </row>
    <row r="2430" spans="1:6" x14ac:dyDescent="0.25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3682</v>
      </c>
    </row>
    <row r="2431" spans="1:6" x14ac:dyDescent="0.25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3683</v>
      </c>
    </row>
    <row r="2432" spans="1:6" x14ac:dyDescent="0.25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3684</v>
      </c>
    </row>
    <row r="2433" spans="1:6" x14ac:dyDescent="0.25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3685</v>
      </c>
    </row>
    <row r="2434" spans="1:6" x14ac:dyDescent="0.25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3686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 x14ac:dyDescent="0.25">
      <c r="A1" s="102" t="s">
        <v>3687</v>
      </c>
      <c r="B1" s="102" t="s">
        <v>1396</v>
      </c>
      <c r="C1" s="102" t="s">
        <v>1395</v>
      </c>
      <c r="D1" s="102" t="s">
        <v>1391</v>
      </c>
      <c r="E1" s="102" t="s">
        <v>1392</v>
      </c>
      <c r="F1" s="102" t="s">
        <v>1393</v>
      </c>
      <c r="G1" s="102" t="s">
        <v>1394</v>
      </c>
      <c r="H1" s="102"/>
      <c r="I1" s="102" t="s">
        <v>3695</v>
      </c>
      <c r="J1" s="102" t="s">
        <v>1151</v>
      </c>
      <c r="K1" s="102" t="s">
        <v>1282</v>
      </c>
      <c r="L1" s="102" t="s">
        <v>3696</v>
      </c>
      <c r="M1" s="102" t="s">
        <v>3697</v>
      </c>
      <c r="N1" s="102" t="s">
        <v>191</v>
      </c>
      <c r="O1" s="102" t="s">
        <v>3700</v>
      </c>
      <c r="P1" s="147" t="s">
        <v>3701</v>
      </c>
      <c r="Q1" s="147" t="s">
        <v>3702</v>
      </c>
      <c r="R1" s="102" t="s">
        <v>941</v>
      </c>
      <c r="S1" s="102" t="s">
        <v>3698</v>
      </c>
      <c r="T1" s="102" t="s">
        <v>1151</v>
      </c>
      <c r="U1" s="102" t="s">
        <v>1282</v>
      </c>
      <c r="V1" s="102" t="s">
        <v>3699</v>
      </c>
      <c r="W1" s="102" t="s">
        <v>3697</v>
      </c>
      <c r="X1" s="102" t="s">
        <v>191</v>
      </c>
    </row>
    <row r="2" spans="1:35" x14ac:dyDescent="0.25">
      <c r="A2" s="102">
        <v>1</v>
      </c>
      <c r="B2" s="144" t="s">
        <v>3686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 x14ac:dyDescent="0.25">
      <c r="A3" s="102">
        <v>2</v>
      </c>
      <c r="B3" s="144" t="s">
        <v>3685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 x14ac:dyDescent="0.25">
      <c r="A4" s="102">
        <v>3</v>
      </c>
      <c r="B4" s="144" t="s">
        <v>3684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3688</v>
      </c>
      <c r="AC4" s="102" t="s">
        <v>3689</v>
      </c>
      <c r="AD4" s="102" t="s">
        <v>3690</v>
      </c>
      <c r="AE4" s="102" t="s">
        <v>3691</v>
      </c>
      <c r="AH4" s="102" t="s">
        <v>3692</v>
      </c>
      <c r="AI4" s="116">
        <v>100000000</v>
      </c>
    </row>
    <row r="5" spans="1:35" x14ac:dyDescent="0.25">
      <c r="A5" s="102">
        <v>4</v>
      </c>
      <c r="B5" s="144" t="s">
        <v>3683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 x14ac:dyDescent="0.25">
      <c r="A6" s="102">
        <v>5</v>
      </c>
      <c r="B6" s="144" t="s">
        <v>3682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3693</v>
      </c>
      <c r="AI6" s="102">
        <v>25</v>
      </c>
    </row>
    <row r="7" spans="1:35" x14ac:dyDescent="0.25">
      <c r="A7" s="102">
        <v>6</v>
      </c>
      <c r="B7" s="144" t="s">
        <v>3681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 x14ac:dyDescent="0.25">
      <c r="A8" s="102">
        <v>7</v>
      </c>
      <c r="B8" s="144" t="s">
        <v>3680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 x14ac:dyDescent="0.25">
      <c r="A9" s="102">
        <v>8</v>
      </c>
      <c r="B9" s="144" t="s">
        <v>3679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 x14ac:dyDescent="0.25">
      <c r="A10" s="102">
        <v>9</v>
      </c>
      <c r="B10" s="144" t="s">
        <v>3678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3694</v>
      </c>
      <c r="AI10" s="116">
        <f>AI4*(1+AI6/100)^8</f>
        <v>596046447.75390625</v>
      </c>
    </row>
    <row r="11" spans="1:35" x14ac:dyDescent="0.25">
      <c r="A11" s="102">
        <v>10</v>
      </c>
      <c r="B11" s="144" t="s">
        <v>3677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 x14ac:dyDescent="0.25">
      <c r="A12" s="102">
        <v>11</v>
      </c>
      <c r="B12" s="144" t="s">
        <v>3676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 x14ac:dyDescent="0.25">
      <c r="A13" s="102">
        <v>12</v>
      </c>
      <c r="B13" s="144" t="s">
        <v>3675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 x14ac:dyDescent="0.25">
      <c r="A14" s="102">
        <v>13</v>
      </c>
      <c r="B14" s="144" t="s">
        <v>3674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 x14ac:dyDescent="0.25">
      <c r="A15" s="102">
        <v>14</v>
      </c>
      <c r="B15" s="144" t="s">
        <v>3673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 x14ac:dyDescent="0.25">
      <c r="A16" s="102">
        <v>15</v>
      </c>
      <c r="B16" s="144" t="s">
        <v>3672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 x14ac:dyDescent="0.25">
      <c r="A17" s="102">
        <v>16</v>
      </c>
      <c r="B17" s="144" t="s">
        <v>3671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 x14ac:dyDescent="0.25">
      <c r="A18" s="102">
        <v>17</v>
      </c>
      <c r="B18" s="144" t="s">
        <v>3670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 x14ac:dyDescent="0.25">
      <c r="A19" s="102">
        <v>18</v>
      </c>
      <c r="B19" s="144" t="s">
        <v>3669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 x14ac:dyDescent="0.25">
      <c r="A20" s="102">
        <v>19</v>
      </c>
      <c r="B20" s="144" t="s">
        <v>3668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 x14ac:dyDescent="0.25">
      <c r="A21" s="102">
        <v>20</v>
      </c>
      <c r="B21" s="144" t="s">
        <v>3667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 x14ac:dyDescent="0.25">
      <c r="A22" s="102">
        <v>21</v>
      </c>
      <c r="B22" s="144" t="s">
        <v>3666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 x14ac:dyDescent="0.25">
      <c r="A23" s="102">
        <v>22</v>
      </c>
      <c r="B23" s="144" t="s">
        <v>3665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 x14ac:dyDescent="0.25">
      <c r="A24" s="102">
        <v>23</v>
      </c>
      <c r="B24" s="144" t="s">
        <v>3664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 x14ac:dyDescent="0.25">
      <c r="A25" s="102">
        <v>24</v>
      </c>
      <c r="B25" s="144" t="s">
        <v>3663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 x14ac:dyDescent="0.25">
      <c r="A26" s="102">
        <v>25</v>
      </c>
      <c r="B26" s="144" t="s">
        <v>3662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 x14ac:dyDescent="0.25">
      <c r="A27" s="102">
        <v>26</v>
      </c>
      <c r="B27" s="144" t="s">
        <v>3661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 x14ac:dyDescent="0.25">
      <c r="A28" s="102">
        <v>27</v>
      </c>
      <c r="B28" s="144" t="s">
        <v>3660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 x14ac:dyDescent="0.25">
      <c r="A29" s="102">
        <v>28</v>
      </c>
      <c r="B29" s="144" t="s">
        <v>3659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 x14ac:dyDescent="0.25">
      <c r="A30" s="102">
        <v>29</v>
      </c>
      <c r="B30" s="144" t="s">
        <v>3658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 x14ac:dyDescent="0.25">
      <c r="A31" s="102">
        <v>30</v>
      </c>
      <c r="B31" s="144" t="s">
        <v>3657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 x14ac:dyDescent="0.25">
      <c r="A32" s="102">
        <v>31</v>
      </c>
      <c r="B32" s="144" t="s">
        <v>3656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 x14ac:dyDescent="0.25">
      <c r="A33" s="102">
        <v>32</v>
      </c>
      <c r="B33" s="144" t="s">
        <v>3655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 x14ac:dyDescent="0.25">
      <c r="A34" s="102">
        <v>33</v>
      </c>
      <c r="B34" s="144" t="s">
        <v>3654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 x14ac:dyDescent="0.25">
      <c r="A35" s="102">
        <v>34</v>
      </c>
      <c r="B35" s="144" t="s">
        <v>3653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 x14ac:dyDescent="0.25">
      <c r="A36" s="102">
        <v>35</v>
      </c>
      <c r="B36" s="144" t="s">
        <v>3652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 x14ac:dyDescent="0.25">
      <c r="A37" s="102">
        <v>36</v>
      </c>
      <c r="B37" s="144" t="s">
        <v>3651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 x14ac:dyDescent="0.25">
      <c r="A38" s="102">
        <v>37</v>
      </c>
      <c r="B38" s="144" t="s">
        <v>3650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 x14ac:dyDescent="0.25">
      <c r="A39" s="102">
        <v>38</v>
      </c>
      <c r="B39" s="144" t="s">
        <v>3649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 x14ac:dyDescent="0.25">
      <c r="A40" s="102">
        <v>39</v>
      </c>
      <c r="B40" s="144" t="s">
        <v>3648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 x14ac:dyDescent="0.25">
      <c r="A41" s="102">
        <v>40</v>
      </c>
      <c r="B41" s="144" t="s">
        <v>3647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 x14ac:dyDescent="0.25">
      <c r="A42" s="102">
        <v>41</v>
      </c>
      <c r="B42" s="144" t="s">
        <v>3646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 x14ac:dyDescent="0.25">
      <c r="A43" s="102">
        <v>42</v>
      </c>
      <c r="B43" s="144" t="s">
        <v>3645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 x14ac:dyDescent="0.25">
      <c r="A44" s="102">
        <v>43</v>
      </c>
      <c r="B44" s="144" t="s">
        <v>3644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 x14ac:dyDescent="0.25">
      <c r="A45" s="102">
        <v>44</v>
      </c>
      <c r="B45" s="144" t="s">
        <v>3643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 x14ac:dyDescent="0.25">
      <c r="A46" s="102">
        <v>45</v>
      </c>
      <c r="B46" s="144" t="s">
        <v>3642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 x14ac:dyDescent="0.25">
      <c r="A47" s="102">
        <v>46</v>
      </c>
      <c r="B47" s="144" t="s">
        <v>3641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 x14ac:dyDescent="0.25">
      <c r="A48" s="102">
        <v>47</v>
      </c>
      <c r="B48" s="144" t="s">
        <v>3640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 x14ac:dyDescent="0.25">
      <c r="A49" s="102">
        <v>48</v>
      </c>
      <c r="B49" s="144" t="s">
        <v>3639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 x14ac:dyDescent="0.25">
      <c r="A50" s="102">
        <v>49</v>
      </c>
      <c r="B50" s="144" t="s">
        <v>3638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 x14ac:dyDescent="0.25">
      <c r="A51" s="102">
        <v>50</v>
      </c>
      <c r="B51" s="144" t="s">
        <v>3637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 x14ac:dyDescent="0.25">
      <c r="A52" s="102">
        <v>51</v>
      </c>
      <c r="B52" s="144" t="s">
        <v>3636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 x14ac:dyDescent="0.25">
      <c r="A53" s="102">
        <v>52</v>
      </c>
      <c r="B53" s="144" t="s">
        <v>3635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 x14ac:dyDescent="0.25">
      <c r="A54" s="102">
        <v>53</v>
      </c>
      <c r="B54" s="144" t="s">
        <v>3634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 x14ac:dyDescent="0.25">
      <c r="A55" s="102">
        <v>54</v>
      </c>
      <c r="B55" s="144" t="s">
        <v>3633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 x14ac:dyDescent="0.25">
      <c r="A56" s="102">
        <v>55</v>
      </c>
      <c r="B56" s="144" t="s">
        <v>3632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 x14ac:dyDescent="0.25">
      <c r="A57" s="102">
        <v>56</v>
      </c>
      <c r="B57" s="144" t="s">
        <v>3631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 x14ac:dyDescent="0.25">
      <c r="A58" s="102">
        <v>57</v>
      </c>
      <c r="B58" s="144" t="s">
        <v>3630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 x14ac:dyDescent="0.25">
      <c r="A59" s="102">
        <v>58</v>
      </c>
      <c r="B59" s="144" t="s">
        <v>3629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 x14ac:dyDescent="0.25">
      <c r="A60" s="102">
        <v>59</v>
      </c>
      <c r="B60" s="144" t="s">
        <v>3628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 x14ac:dyDescent="0.25">
      <c r="A61" s="102">
        <v>60</v>
      </c>
      <c r="B61" s="144" t="s">
        <v>3627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 x14ac:dyDescent="0.25">
      <c r="A62" s="102">
        <v>61</v>
      </c>
      <c r="B62" s="144" t="s">
        <v>3626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 x14ac:dyDescent="0.25">
      <c r="A63" s="102">
        <v>62</v>
      </c>
      <c r="B63" s="144" t="s">
        <v>3625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 x14ac:dyDescent="0.25">
      <c r="A64" s="102">
        <v>63</v>
      </c>
      <c r="B64" s="144" t="s">
        <v>3624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 x14ac:dyDescent="0.25">
      <c r="A65" s="102">
        <v>64</v>
      </c>
      <c r="B65" s="144" t="s">
        <v>3623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 x14ac:dyDescent="0.25">
      <c r="A66" s="102">
        <v>65</v>
      </c>
      <c r="B66" s="144" t="s">
        <v>3622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 x14ac:dyDescent="0.25">
      <c r="A67" s="102">
        <v>66</v>
      </c>
      <c r="B67" s="144" t="s">
        <v>3621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 x14ac:dyDescent="0.25">
      <c r="A68" s="102">
        <v>67</v>
      </c>
      <c r="B68" s="144" t="s">
        <v>3620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 x14ac:dyDescent="0.25">
      <c r="A69" s="102">
        <v>68</v>
      </c>
      <c r="B69" s="144" t="s">
        <v>3619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 x14ac:dyDescent="0.25">
      <c r="A70" s="102">
        <v>69</v>
      </c>
      <c r="B70" s="144" t="s">
        <v>3618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 x14ac:dyDescent="0.25">
      <c r="A71" s="102">
        <v>70</v>
      </c>
      <c r="B71" s="144" t="s">
        <v>3617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 x14ac:dyDescent="0.25">
      <c r="A72" s="102">
        <v>71</v>
      </c>
      <c r="B72" s="144" t="s">
        <v>3616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 x14ac:dyDescent="0.25">
      <c r="A73" s="102">
        <v>72</v>
      </c>
      <c r="B73" s="144" t="s">
        <v>3615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 x14ac:dyDescent="0.25">
      <c r="A74" s="102">
        <v>73</v>
      </c>
      <c r="B74" s="144" t="s">
        <v>3614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 x14ac:dyDescent="0.25">
      <c r="A75" s="102">
        <v>74</v>
      </c>
      <c r="B75" s="144" t="s">
        <v>3613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 x14ac:dyDescent="0.25">
      <c r="A76" s="102">
        <v>75</v>
      </c>
      <c r="B76" s="144" t="s">
        <v>3612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 x14ac:dyDescent="0.25">
      <c r="A77" s="102">
        <v>76</v>
      </c>
      <c r="B77" s="144" t="s">
        <v>3611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 x14ac:dyDescent="0.25">
      <c r="A78" s="102">
        <v>77</v>
      </c>
      <c r="B78" s="144" t="s">
        <v>3610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 x14ac:dyDescent="0.25">
      <c r="A79" s="102">
        <v>78</v>
      </c>
      <c r="B79" s="144" t="s">
        <v>3609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 x14ac:dyDescent="0.25">
      <c r="A80" s="102">
        <v>79</v>
      </c>
      <c r="B80" s="144" t="s">
        <v>3608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 x14ac:dyDescent="0.25">
      <c r="A81" s="102">
        <v>80</v>
      </c>
      <c r="B81" s="144" t="s">
        <v>3607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 x14ac:dyDescent="0.25">
      <c r="A82" s="102">
        <v>81</v>
      </c>
      <c r="B82" s="144" t="s">
        <v>3606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 x14ac:dyDescent="0.25">
      <c r="A83" s="102">
        <v>82</v>
      </c>
      <c r="B83" s="144" t="s">
        <v>3605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 x14ac:dyDescent="0.25">
      <c r="A84" s="102">
        <v>83</v>
      </c>
      <c r="B84" s="144" t="s">
        <v>3604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 x14ac:dyDescent="0.25">
      <c r="A85" s="102">
        <v>84</v>
      </c>
      <c r="B85" s="144" t="s">
        <v>3603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 x14ac:dyDescent="0.25">
      <c r="A86" s="102">
        <v>85</v>
      </c>
      <c r="B86" s="144" t="s">
        <v>3602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 x14ac:dyDescent="0.25">
      <c r="A87" s="102">
        <v>86</v>
      </c>
      <c r="B87" s="144" t="s">
        <v>3601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 x14ac:dyDescent="0.25">
      <c r="A88" s="102">
        <v>87</v>
      </c>
      <c r="B88" s="144" t="s">
        <v>3600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 x14ac:dyDescent="0.25">
      <c r="A89" s="102">
        <v>88</v>
      </c>
      <c r="B89" s="144" t="s">
        <v>3599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 x14ac:dyDescent="0.25">
      <c r="A90" s="102">
        <v>89</v>
      </c>
      <c r="B90" s="144" t="s">
        <v>3598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 x14ac:dyDescent="0.25">
      <c r="A91" s="102">
        <v>90</v>
      </c>
      <c r="B91" s="144" t="s">
        <v>3597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 x14ac:dyDescent="0.25">
      <c r="A92" s="102">
        <v>91</v>
      </c>
      <c r="B92" s="144" t="s">
        <v>3596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 x14ac:dyDescent="0.25">
      <c r="A93" s="102">
        <v>92</v>
      </c>
      <c r="B93" s="144" t="s">
        <v>3595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 x14ac:dyDescent="0.25">
      <c r="A94" s="102">
        <v>93</v>
      </c>
      <c r="B94" s="144" t="s">
        <v>3594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 x14ac:dyDescent="0.25">
      <c r="A95" s="102">
        <v>94</v>
      </c>
      <c r="B95" s="144" t="s">
        <v>3593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 x14ac:dyDescent="0.25">
      <c r="A96" s="102">
        <v>95</v>
      </c>
      <c r="B96" s="144" t="s">
        <v>3592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 x14ac:dyDescent="0.25">
      <c r="A97" s="102">
        <v>96</v>
      </c>
      <c r="B97" s="144" t="s">
        <v>3591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 x14ac:dyDescent="0.25">
      <c r="A98" s="102">
        <v>97</v>
      </c>
      <c r="B98" s="144" t="s">
        <v>3590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 x14ac:dyDescent="0.25">
      <c r="A99" s="102">
        <v>98</v>
      </c>
      <c r="B99" s="144" t="s">
        <v>3589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 x14ac:dyDescent="0.25">
      <c r="A100" s="102">
        <v>99</v>
      </c>
      <c r="B100" s="144" t="s">
        <v>3588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 x14ac:dyDescent="0.25">
      <c r="A101" s="102">
        <v>100</v>
      </c>
      <c r="B101" s="144" t="s">
        <v>3587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 x14ac:dyDescent="0.25">
      <c r="A102" s="102">
        <v>101</v>
      </c>
      <c r="B102" s="144" t="s">
        <v>3586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 x14ac:dyDescent="0.25">
      <c r="A103" s="102">
        <v>102</v>
      </c>
      <c r="B103" s="144" t="s">
        <v>3585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 x14ac:dyDescent="0.25">
      <c r="A104" s="102">
        <v>103</v>
      </c>
      <c r="B104" s="144" t="s">
        <v>3584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 x14ac:dyDescent="0.25">
      <c r="A105" s="102">
        <v>104</v>
      </c>
      <c r="B105" s="144" t="s">
        <v>3583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 x14ac:dyDescent="0.25">
      <c r="A106" s="102">
        <v>105</v>
      </c>
      <c r="B106" s="144" t="s">
        <v>3582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 x14ac:dyDescent="0.25">
      <c r="A107" s="102">
        <v>106</v>
      </c>
      <c r="B107" s="144" t="s">
        <v>3581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 x14ac:dyDescent="0.25">
      <c r="A108" s="102">
        <v>107</v>
      </c>
      <c r="B108" s="144" t="s">
        <v>3580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 x14ac:dyDescent="0.25">
      <c r="A109" s="102">
        <v>108</v>
      </c>
      <c r="B109" s="144" t="s">
        <v>3579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 x14ac:dyDescent="0.25">
      <c r="A110" s="102">
        <v>109</v>
      </c>
      <c r="B110" s="144" t="s">
        <v>3578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 x14ac:dyDescent="0.25">
      <c r="A111" s="102">
        <v>110</v>
      </c>
      <c r="B111" s="144" t="s">
        <v>3577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 x14ac:dyDescent="0.25">
      <c r="A112" s="102">
        <v>111</v>
      </c>
      <c r="B112" s="144" t="s">
        <v>3576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 x14ac:dyDescent="0.25">
      <c r="A113" s="102">
        <v>112</v>
      </c>
      <c r="B113" s="144" t="s">
        <v>3575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 x14ac:dyDescent="0.25">
      <c r="A114" s="102">
        <v>113</v>
      </c>
      <c r="B114" s="144" t="s">
        <v>3574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 x14ac:dyDescent="0.25">
      <c r="A115" s="102">
        <v>114</v>
      </c>
      <c r="B115" s="144" t="s">
        <v>3573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 x14ac:dyDescent="0.25">
      <c r="A116" s="102">
        <v>115</v>
      </c>
      <c r="B116" s="144" t="s">
        <v>3572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 x14ac:dyDescent="0.25">
      <c r="A117" s="102">
        <v>116</v>
      </c>
      <c r="B117" s="144" t="s">
        <v>3571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 x14ac:dyDescent="0.25">
      <c r="A118" s="102">
        <v>117</v>
      </c>
      <c r="B118" s="144" t="s">
        <v>3570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 x14ac:dyDescent="0.25">
      <c r="A119" s="102">
        <v>118</v>
      </c>
      <c r="B119" s="144" t="s">
        <v>3569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 x14ac:dyDescent="0.25">
      <c r="A120" s="102">
        <v>119</v>
      </c>
      <c r="B120" s="144" t="s">
        <v>3568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 x14ac:dyDescent="0.25">
      <c r="A121" s="102">
        <v>120</v>
      </c>
      <c r="B121" s="144" t="s">
        <v>3567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 x14ac:dyDescent="0.25">
      <c r="A122" s="102">
        <v>121</v>
      </c>
      <c r="B122" s="144" t="s">
        <v>3566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 x14ac:dyDescent="0.25">
      <c r="A123" s="102">
        <v>122</v>
      </c>
      <c r="B123" s="144" t="s">
        <v>3565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 x14ac:dyDescent="0.25">
      <c r="A124" s="102">
        <v>123</v>
      </c>
      <c r="B124" s="144" t="s">
        <v>3564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 x14ac:dyDescent="0.25">
      <c r="A125" s="102">
        <v>124</v>
      </c>
      <c r="B125" s="144" t="s">
        <v>3563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 x14ac:dyDescent="0.25">
      <c r="A126" s="102">
        <v>125</v>
      </c>
      <c r="B126" s="144" t="s">
        <v>3562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 x14ac:dyDescent="0.25">
      <c r="A127" s="102">
        <v>126</v>
      </c>
      <c r="B127" s="144" t="s">
        <v>3561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 x14ac:dyDescent="0.25">
      <c r="A128" s="102">
        <v>127</v>
      </c>
      <c r="B128" s="144" t="s">
        <v>3560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 x14ac:dyDescent="0.25">
      <c r="A129" s="102">
        <v>128</v>
      </c>
      <c r="B129" s="144" t="s">
        <v>3559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 x14ac:dyDescent="0.25">
      <c r="A130" s="102">
        <v>129</v>
      </c>
      <c r="B130" s="144" t="s">
        <v>3558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 x14ac:dyDescent="0.25">
      <c r="A131" s="102">
        <v>130</v>
      </c>
      <c r="B131" s="144" t="s">
        <v>3557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 x14ac:dyDescent="0.25">
      <c r="A132" s="102">
        <v>131</v>
      </c>
      <c r="B132" s="144" t="s">
        <v>3556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 x14ac:dyDescent="0.25">
      <c r="A133" s="102">
        <v>132</v>
      </c>
      <c r="B133" s="144" t="s">
        <v>3555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 x14ac:dyDescent="0.25">
      <c r="A134" s="102">
        <v>133</v>
      </c>
      <c r="B134" s="144" t="s">
        <v>3554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 x14ac:dyDescent="0.25">
      <c r="A135" s="102">
        <v>134</v>
      </c>
      <c r="B135" s="144" t="s">
        <v>3553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 x14ac:dyDescent="0.25">
      <c r="A136" s="102">
        <v>135</v>
      </c>
      <c r="B136" s="144" t="s">
        <v>3552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 x14ac:dyDescent="0.25">
      <c r="A137" s="102">
        <v>136</v>
      </c>
      <c r="B137" s="144" t="s">
        <v>3551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 x14ac:dyDescent="0.25">
      <c r="A138" s="102">
        <v>137</v>
      </c>
      <c r="B138" s="144" t="s">
        <v>3550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 x14ac:dyDescent="0.25">
      <c r="A139" s="102">
        <v>138</v>
      </c>
      <c r="B139" s="144" t="s">
        <v>3549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 x14ac:dyDescent="0.25">
      <c r="A140" s="102">
        <v>139</v>
      </c>
      <c r="B140" s="144" t="s">
        <v>3548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 x14ac:dyDescent="0.25">
      <c r="A141" s="102">
        <v>140</v>
      </c>
      <c r="B141" s="144" t="s">
        <v>3547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 x14ac:dyDescent="0.25">
      <c r="A142" s="102">
        <v>141</v>
      </c>
      <c r="B142" s="144" t="s">
        <v>3546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 x14ac:dyDescent="0.25">
      <c r="A143" s="102">
        <v>142</v>
      </c>
      <c r="B143" s="144" t="s">
        <v>3545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 x14ac:dyDescent="0.25">
      <c r="A144" s="102">
        <v>143</v>
      </c>
      <c r="B144" s="144" t="s">
        <v>3544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 x14ac:dyDescent="0.25">
      <c r="A145" s="102">
        <v>144</v>
      </c>
      <c r="B145" s="144" t="s">
        <v>3543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 x14ac:dyDescent="0.25">
      <c r="A146" s="102">
        <v>145</v>
      </c>
      <c r="B146" s="144" t="s">
        <v>3542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 x14ac:dyDescent="0.25">
      <c r="A147" s="102">
        <v>146</v>
      </c>
      <c r="B147" s="144" t="s">
        <v>3541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 x14ac:dyDescent="0.25">
      <c r="A148" s="102">
        <v>147</v>
      </c>
      <c r="B148" s="144" t="s">
        <v>3540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 x14ac:dyDescent="0.25">
      <c r="A149" s="102">
        <v>148</v>
      </c>
      <c r="B149" s="144" t="s">
        <v>3539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 x14ac:dyDescent="0.25">
      <c r="A150" s="102">
        <v>149</v>
      </c>
      <c r="B150" s="144" t="s">
        <v>3538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 x14ac:dyDescent="0.25">
      <c r="A151" s="102">
        <v>150</v>
      </c>
      <c r="B151" s="144" t="s">
        <v>3537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 x14ac:dyDescent="0.25">
      <c r="A152" s="102">
        <v>151</v>
      </c>
      <c r="B152" s="144" t="s">
        <v>3536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 x14ac:dyDescent="0.25">
      <c r="A153" s="102">
        <v>152</v>
      </c>
      <c r="B153" s="144" t="s">
        <v>3535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 x14ac:dyDescent="0.25">
      <c r="A154" s="102">
        <v>153</v>
      </c>
      <c r="B154" s="144" t="s">
        <v>3534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 x14ac:dyDescent="0.25">
      <c r="A155" s="102">
        <v>154</v>
      </c>
      <c r="B155" s="144" t="s">
        <v>3533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 x14ac:dyDescent="0.25">
      <c r="A156" s="102">
        <v>155</v>
      </c>
      <c r="B156" s="144" t="s">
        <v>3532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 x14ac:dyDescent="0.25">
      <c r="A157" s="102">
        <v>156</v>
      </c>
      <c r="B157" s="144" t="s">
        <v>3531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 x14ac:dyDescent="0.25">
      <c r="A158" s="102">
        <v>157</v>
      </c>
      <c r="B158" s="144" t="s">
        <v>3530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 x14ac:dyDescent="0.25">
      <c r="A159" s="102">
        <v>158</v>
      </c>
      <c r="B159" s="144" t="s">
        <v>3529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 x14ac:dyDescent="0.25">
      <c r="A160" s="102">
        <v>159</v>
      </c>
      <c r="B160" s="144" t="s">
        <v>3528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 x14ac:dyDescent="0.25">
      <c r="A161" s="102">
        <v>160</v>
      </c>
      <c r="B161" s="144" t="s">
        <v>3527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 x14ac:dyDescent="0.25">
      <c r="A162" s="102">
        <v>161</v>
      </c>
      <c r="B162" s="144" t="s">
        <v>3526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 x14ac:dyDescent="0.25">
      <c r="A163" s="102">
        <v>162</v>
      </c>
      <c r="B163" s="144" t="s">
        <v>3525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 x14ac:dyDescent="0.25">
      <c r="A164" s="102">
        <v>163</v>
      </c>
      <c r="B164" s="144" t="s">
        <v>3524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 x14ac:dyDescent="0.25">
      <c r="A165" s="102">
        <v>164</v>
      </c>
      <c r="B165" s="144" t="s">
        <v>3523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 x14ac:dyDescent="0.25">
      <c r="A166" s="102">
        <v>165</v>
      </c>
      <c r="B166" s="144" t="s">
        <v>3522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 x14ac:dyDescent="0.25">
      <c r="A167" s="102">
        <v>166</v>
      </c>
      <c r="B167" s="144" t="s">
        <v>3521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 x14ac:dyDescent="0.25">
      <c r="A168" s="102">
        <v>167</v>
      </c>
      <c r="B168" s="144" t="s">
        <v>3520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 x14ac:dyDescent="0.25">
      <c r="A169" s="102">
        <v>168</v>
      </c>
      <c r="B169" s="144" t="s">
        <v>3519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 x14ac:dyDescent="0.25">
      <c r="A170" s="102">
        <v>169</v>
      </c>
      <c r="B170" s="144" t="s">
        <v>3518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 x14ac:dyDescent="0.25">
      <c r="A171" s="102">
        <v>170</v>
      </c>
      <c r="B171" s="144" t="s">
        <v>3517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 x14ac:dyDescent="0.25">
      <c r="A172" s="102">
        <v>171</v>
      </c>
      <c r="B172" s="144" t="s">
        <v>3516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 x14ac:dyDescent="0.25">
      <c r="A173" s="102">
        <v>172</v>
      </c>
      <c r="B173" s="144" t="s">
        <v>3515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 x14ac:dyDescent="0.25">
      <c r="A174" s="102">
        <v>173</v>
      </c>
      <c r="B174" s="144" t="s">
        <v>3514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 x14ac:dyDescent="0.25">
      <c r="A175" s="102">
        <v>174</v>
      </c>
      <c r="B175" s="144" t="s">
        <v>3513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 x14ac:dyDescent="0.25">
      <c r="A176" s="102">
        <v>175</v>
      </c>
      <c r="B176" s="144" t="s">
        <v>3512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 x14ac:dyDescent="0.25">
      <c r="A177" s="102">
        <v>176</v>
      </c>
      <c r="B177" s="144" t="s">
        <v>3511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 x14ac:dyDescent="0.25">
      <c r="A178" s="102">
        <v>177</v>
      </c>
      <c r="B178" s="144" t="s">
        <v>3510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 x14ac:dyDescent="0.25">
      <c r="A179" s="102">
        <v>178</v>
      </c>
      <c r="B179" s="144" t="s">
        <v>3509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 x14ac:dyDescent="0.25">
      <c r="A180" s="102">
        <v>179</v>
      </c>
      <c r="B180" s="144" t="s">
        <v>3508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 x14ac:dyDescent="0.25">
      <c r="A181" s="102">
        <v>180</v>
      </c>
      <c r="B181" s="144" t="s">
        <v>3507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 x14ac:dyDescent="0.25">
      <c r="A182" s="102">
        <v>181</v>
      </c>
      <c r="B182" s="144" t="s">
        <v>3506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 x14ac:dyDescent="0.25">
      <c r="A183" s="102">
        <v>182</v>
      </c>
      <c r="B183" s="144" t="s">
        <v>3505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 x14ac:dyDescent="0.25">
      <c r="A184" s="102">
        <v>183</v>
      </c>
      <c r="B184" s="144" t="s">
        <v>3504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 x14ac:dyDescent="0.25">
      <c r="A185" s="102">
        <v>184</v>
      </c>
      <c r="B185" s="144" t="s">
        <v>3503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 x14ac:dyDescent="0.25">
      <c r="A186" s="102">
        <v>185</v>
      </c>
      <c r="B186" s="144" t="s">
        <v>3502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 x14ac:dyDescent="0.25">
      <c r="A187" s="102">
        <v>186</v>
      </c>
      <c r="B187" s="144" t="s">
        <v>3501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 x14ac:dyDescent="0.25">
      <c r="A188" s="102">
        <v>187</v>
      </c>
      <c r="B188" s="144" t="s">
        <v>3500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 x14ac:dyDescent="0.25">
      <c r="A189" s="102">
        <v>188</v>
      </c>
      <c r="B189" s="144" t="s">
        <v>3499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 x14ac:dyDescent="0.25">
      <c r="A190" s="102">
        <v>189</v>
      </c>
      <c r="B190" s="144" t="s">
        <v>3498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 x14ac:dyDescent="0.25">
      <c r="A191" s="102">
        <v>190</v>
      </c>
      <c r="B191" s="144" t="s">
        <v>3497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 x14ac:dyDescent="0.25">
      <c r="A192" s="102">
        <v>191</v>
      </c>
      <c r="B192" s="144" t="s">
        <v>3496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 x14ac:dyDescent="0.25">
      <c r="A193" s="102">
        <v>192</v>
      </c>
      <c r="B193" s="144" t="s">
        <v>3495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 x14ac:dyDescent="0.25">
      <c r="A194" s="102">
        <v>193</v>
      </c>
      <c r="B194" s="144" t="s">
        <v>3494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 x14ac:dyDescent="0.25">
      <c r="A195" s="102">
        <v>194</v>
      </c>
      <c r="B195" s="144" t="s">
        <v>3493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 x14ac:dyDescent="0.25">
      <c r="A196" s="102">
        <v>195</v>
      </c>
      <c r="B196" s="144" t="s">
        <v>3492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 x14ac:dyDescent="0.25">
      <c r="A197" s="102">
        <v>196</v>
      </c>
      <c r="B197" s="144" t="s">
        <v>3491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 x14ac:dyDescent="0.25">
      <c r="A198" s="102">
        <v>197</v>
      </c>
      <c r="B198" s="144" t="s">
        <v>3490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 x14ac:dyDescent="0.25">
      <c r="A199" s="102">
        <v>198</v>
      </c>
      <c r="B199" s="144" t="s">
        <v>3489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 x14ac:dyDescent="0.25">
      <c r="A200" s="102">
        <v>199</v>
      </c>
      <c r="B200" s="144" t="s">
        <v>3488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 x14ac:dyDescent="0.25">
      <c r="A201" s="102">
        <v>200</v>
      </c>
      <c r="B201" s="144" t="s">
        <v>3487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 x14ac:dyDescent="0.25">
      <c r="A202" s="102">
        <v>201</v>
      </c>
      <c r="B202" s="144" t="s">
        <v>3486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 x14ac:dyDescent="0.25">
      <c r="A203" s="102">
        <v>202</v>
      </c>
      <c r="B203" s="144" t="s">
        <v>3485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 x14ac:dyDescent="0.25">
      <c r="A204" s="102">
        <v>203</v>
      </c>
      <c r="B204" s="144" t="s">
        <v>3484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 x14ac:dyDescent="0.25">
      <c r="A205" s="102">
        <v>204</v>
      </c>
      <c r="B205" s="144" t="s">
        <v>3483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 x14ac:dyDescent="0.25">
      <c r="A206" s="102">
        <v>205</v>
      </c>
      <c r="B206" s="144" t="s">
        <v>3482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 x14ac:dyDescent="0.25">
      <c r="A207" s="102">
        <v>206</v>
      </c>
      <c r="B207" s="144" t="s">
        <v>3481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 x14ac:dyDescent="0.25">
      <c r="A208" s="102">
        <v>207</v>
      </c>
      <c r="B208" s="144" t="s">
        <v>3480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 x14ac:dyDescent="0.25">
      <c r="A209" s="102">
        <v>208</v>
      </c>
      <c r="B209" s="144" t="s">
        <v>3479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 x14ac:dyDescent="0.25">
      <c r="A210" s="102">
        <v>209</v>
      </c>
      <c r="B210" s="144" t="s">
        <v>3478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 x14ac:dyDescent="0.25">
      <c r="A211" s="102">
        <v>210</v>
      </c>
      <c r="B211" s="144" t="s">
        <v>3477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 x14ac:dyDescent="0.25">
      <c r="A212" s="102">
        <v>211</v>
      </c>
      <c r="B212" s="144" t="s">
        <v>3476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 x14ac:dyDescent="0.25">
      <c r="A213" s="102">
        <v>212</v>
      </c>
      <c r="B213" s="144" t="s">
        <v>3475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 x14ac:dyDescent="0.25">
      <c r="A214" s="102">
        <v>213</v>
      </c>
      <c r="B214" s="144" t="s">
        <v>3474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 x14ac:dyDescent="0.25">
      <c r="A215" s="102">
        <v>214</v>
      </c>
      <c r="B215" s="144" t="s">
        <v>3473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 x14ac:dyDescent="0.25">
      <c r="A216" s="102">
        <v>215</v>
      </c>
      <c r="B216" s="144" t="s">
        <v>3472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 x14ac:dyDescent="0.25">
      <c r="A217" s="102">
        <v>216</v>
      </c>
      <c r="B217" s="144" t="s">
        <v>3471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 x14ac:dyDescent="0.25">
      <c r="A218" s="102">
        <v>217</v>
      </c>
      <c r="B218" s="144" t="s">
        <v>3470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 x14ac:dyDescent="0.25">
      <c r="A219" s="102">
        <v>218</v>
      </c>
      <c r="B219" s="144" t="s">
        <v>3469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 x14ac:dyDescent="0.25">
      <c r="A220" s="102">
        <v>219</v>
      </c>
      <c r="B220" s="144" t="s">
        <v>3468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 x14ac:dyDescent="0.25">
      <c r="A221" s="102">
        <v>220</v>
      </c>
      <c r="B221" s="144" t="s">
        <v>3467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 x14ac:dyDescent="0.25">
      <c r="A222" s="102">
        <v>221</v>
      </c>
      <c r="B222" s="144" t="s">
        <v>3466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 x14ac:dyDescent="0.25">
      <c r="A223" s="102">
        <v>222</v>
      </c>
      <c r="B223" s="144" t="s">
        <v>3465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 x14ac:dyDescent="0.25">
      <c r="A224" s="102">
        <v>223</v>
      </c>
      <c r="B224" s="144" t="s">
        <v>3464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 x14ac:dyDescent="0.25">
      <c r="A225" s="102">
        <v>224</v>
      </c>
      <c r="B225" s="144" t="s">
        <v>3463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 x14ac:dyDescent="0.25">
      <c r="A226" s="102">
        <v>225</v>
      </c>
      <c r="B226" s="144" t="s">
        <v>3462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 x14ac:dyDescent="0.25">
      <c r="A227" s="102">
        <v>226</v>
      </c>
      <c r="B227" s="144" t="s">
        <v>3461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 x14ac:dyDescent="0.25">
      <c r="A228" s="102">
        <v>227</v>
      </c>
      <c r="B228" s="144" t="s">
        <v>3460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 x14ac:dyDescent="0.25">
      <c r="A229" s="102">
        <v>228</v>
      </c>
      <c r="B229" s="144" t="s">
        <v>3459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 x14ac:dyDescent="0.25">
      <c r="A230" s="102">
        <v>229</v>
      </c>
      <c r="B230" s="144" t="s">
        <v>3458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 x14ac:dyDescent="0.25">
      <c r="A231" s="102">
        <v>230</v>
      </c>
      <c r="B231" s="144" t="s">
        <v>3457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 x14ac:dyDescent="0.25">
      <c r="A232" s="102">
        <v>231</v>
      </c>
      <c r="B232" s="144" t="s">
        <v>3456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 x14ac:dyDescent="0.25">
      <c r="A233" s="102">
        <v>232</v>
      </c>
      <c r="B233" s="144" t="s">
        <v>3455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 x14ac:dyDescent="0.25">
      <c r="A234" s="102">
        <v>233</v>
      </c>
      <c r="B234" s="144" t="s">
        <v>3454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 x14ac:dyDescent="0.25">
      <c r="A235" s="102">
        <v>234</v>
      </c>
      <c r="B235" s="144" t="s">
        <v>3453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 x14ac:dyDescent="0.25">
      <c r="A236" s="102">
        <v>235</v>
      </c>
      <c r="B236" s="144" t="s">
        <v>3452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 x14ac:dyDescent="0.25">
      <c r="A237" s="102">
        <v>236</v>
      </c>
      <c r="B237" s="144" t="s">
        <v>3451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 x14ac:dyDescent="0.25">
      <c r="A238" s="102">
        <v>237</v>
      </c>
      <c r="B238" s="144" t="s">
        <v>3450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 x14ac:dyDescent="0.25">
      <c r="A239" s="102">
        <v>238</v>
      </c>
      <c r="B239" s="144" t="s">
        <v>3449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 x14ac:dyDescent="0.25">
      <c r="A240" s="102">
        <v>239</v>
      </c>
      <c r="B240" s="144" t="s">
        <v>3448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 x14ac:dyDescent="0.25">
      <c r="A241" s="102">
        <v>240</v>
      </c>
      <c r="B241" s="144" t="s">
        <v>3447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 x14ac:dyDescent="0.25">
      <c r="A242" s="102">
        <v>241</v>
      </c>
      <c r="B242" s="144" t="s">
        <v>3446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 x14ac:dyDescent="0.25">
      <c r="A243" s="102">
        <v>242</v>
      </c>
      <c r="B243" s="144" t="s">
        <v>3445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 x14ac:dyDescent="0.25">
      <c r="A244" s="102">
        <v>243</v>
      </c>
      <c r="B244" s="144" t="s">
        <v>3444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 x14ac:dyDescent="0.25">
      <c r="A245" s="102">
        <v>244</v>
      </c>
      <c r="B245" s="144" t="s">
        <v>3443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 x14ac:dyDescent="0.25">
      <c r="A246" s="102">
        <v>245</v>
      </c>
      <c r="B246" s="144" t="s">
        <v>3442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 x14ac:dyDescent="0.25">
      <c r="A247" s="102">
        <v>246</v>
      </c>
      <c r="B247" s="144" t="s">
        <v>3441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 x14ac:dyDescent="0.25">
      <c r="A248" s="102">
        <v>247</v>
      </c>
      <c r="B248" s="144" t="s">
        <v>3440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 x14ac:dyDescent="0.25">
      <c r="A249" s="102">
        <v>248</v>
      </c>
      <c r="B249" s="144" t="s">
        <v>3439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 x14ac:dyDescent="0.25">
      <c r="A250" s="102">
        <v>249</v>
      </c>
      <c r="B250" s="144" t="s">
        <v>3438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 x14ac:dyDescent="0.25">
      <c r="A251" s="102">
        <v>250</v>
      </c>
      <c r="B251" s="144" t="s">
        <v>3437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 x14ac:dyDescent="0.25">
      <c r="A252" s="102">
        <v>251</v>
      </c>
      <c r="B252" s="144" t="s">
        <v>3436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 x14ac:dyDescent="0.25">
      <c r="A253" s="102">
        <v>252</v>
      </c>
      <c r="B253" s="144" t="s">
        <v>3435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 x14ac:dyDescent="0.25">
      <c r="A254" s="102">
        <v>253</v>
      </c>
      <c r="B254" s="144" t="s">
        <v>3434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 x14ac:dyDescent="0.25">
      <c r="A255" s="102">
        <v>254</v>
      </c>
      <c r="B255" s="144" t="s">
        <v>3433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 x14ac:dyDescent="0.25">
      <c r="A256" s="102">
        <v>255</v>
      </c>
      <c r="B256" s="144" t="s">
        <v>3432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 x14ac:dyDescent="0.25">
      <c r="A257" s="102">
        <v>256</v>
      </c>
      <c r="B257" s="144" t="s">
        <v>3431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 x14ac:dyDescent="0.25">
      <c r="A258" s="102">
        <v>257</v>
      </c>
      <c r="B258" s="144" t="s">
        <v>3430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 x14ac:dyDescent="0.25">
      <c r="A259" s="102">
        <v>258</v>
      </c>
      <c r="B259" s="144" t="s">
        <v>3429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 x14ac:dyDescent="0.25">
      <c r="A260" s="102">
        <v>259</v>
      </c>
      <c r="B260" s="144" t="s">
        <v>3428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 x14ac:dyDescent="0.25">
      <c r="A261" s="102">
        <v>260</v>
      </c>
      <c r="B261" s="144" t="s">
        <v>3427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 x14ac:dyDescent="0.25">
      <c r="A262" s="102">
        <v>261</v>
      </c>
      <c r="B262" s="144" t="s">
        <v>3426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 x14ac:dyDescent="0.25">
      <c r="A263" s="102">
        <v>262</v>
      </c>
      <c r="B263" s="144" t="s">
        <v>3425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 x14ac:dyDescent="0.25">
      <c r="A264" s="102">
        <v>263</v>
      </c>
      <c r="B264" s="144" t="s">
        <v>3424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 x14ac:dyDescent="0.25">
      <c r="A265" s="102">
        <v>264</v>
      </c>
      <c r="B265" s="144" t="s">
        <v>3423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 x14ac:dyDescent="0.25">
      <c r="A266" s="102">
        <v>265</v>
      </c>
      <c r="B266" s="144" t="s">
        <v>3422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 x14ac:dyDescent="0.25">
      <c r="A267" s="102">
        <v>266</v>
      </c>
      <c r="B267" s="144" t="s">
        <v>3421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 x14ac:dyDescent="0.25">
      <c r="A268" s="102">
        <v>267</v>
      </c>
      <c r="B268" s="144" t="s">
        <v>3420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 x14ac:dyDescent="0.25">
      <c r="A269" s="102">
        <v>268</v>
      </c>
      <c r="B269" s="144" t="s">
        <v>3419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 x14ac:dyDescent="0.25">
      <c r="A270" s="102">
        <v>269</v>
      </c>
      <c r="B270" s="144" t="s">
        <v>3418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 x14ac:dyDescent="0.25">
      <c r="A271" s="102">
        <v>270</v>
      </c>
      <c r="B271" s="144" t="s">
        <v>3417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 x14ac:dyDescent="0.25">
      <c r="A272" s="102">
        <v>271</v>
      </c>
      <c r="B272" s="144" t="s">
        <v>3416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 x14ac:dyDescent="0.25">
      <c r="A273" s="102">
        <v>272</v>
      </c>
      <c r="B273" s="144" t="s">
        <v>3415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 x14ac:dyDescent="0.25">
      <c r="A274" s="102">
        <v>273</v>
      </c>
      <c r="B274" s="144" t="s">
        <v>3414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 x14ac:dyDescent="0.25">
      <c r="A275" s="102">
        <v>274</v>
      </c>
      <c r="B275" s="144" t="s">
        <v>3413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 x14ac:dyDescent="0.25">
      <c r="A276" s="102">
        <v>275</v>
      </c>
      <c r="B276" s="144" t="s">
        <v>3412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 x14ac:dyDescent="0.25">
      <c r="A277" s="102">
        <v>276</v>
      </c>
      <c r="B277" s="144" t="s">
        <v>3411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 x14ac:dyDescent="0.25">
      <c r="A278" s="102">
        <v>277</v>
      </c>
      <c r="B278" s="144" t="s">
        <v>3410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 x14ac:dyDescent="0.25">
      <c r="A279" s="102">
        <v>278</v>
      </c>
      <c r="B279" s="144" t="s">
        <v>3409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 x14ac:dyDescent="0.25">
      <c r="A280" s="102">
        <v>279</v>
      </c>
      <c r="B280" s="144" t="s">
        <v>3408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 x14ac:dyDescent="0.25">
      <c r="A281" s="102">
        <v>280</v>
      </c>
      <c r="B281" s="144" t="s">
        <v>3407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 x14ac:dyDescent="0.25">
      <c r="A282" s="102">
        <v>281</v>
      </c>
      <c r="B282" s="144" t="s">
        <v>3406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 x14ac:dyDescent="0.25">
      <c r="A283" s="102">
        <v>282</v>
      </c>
      <c r="B283" s="144" t="s">
        <v>3405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 x14ac:dyDescent="0.25">
      <c r="A284" s="102">
        <v>283</v>
      </c>
      <c r="B284" s="144" t="s">
        <v>3404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 x14ac:dyDescent="0.25">
      <c r="A285" s="102">
        <v>284</v>
      </c>
      <c r="B285" s="144" t="s">
        <v>3403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 x14ac:dyDescent="0.25">
      <c r="A286" s="102">
        <v>285</v>
      </c>
      <c r="B286" s="144" t="s">
        <v>3402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 x14ac:dyDescent="0.25">
      <c r="A287" s="102">
        <v>286</v>
      </c>
      <c r="B287" s="144" t="s">
        <v>3401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 x14ac:dyDescent="0.25">
      <c r="A288" s="102">
        <v>287</v>
      </c>
      <c r="B288" s="144" t="s">
        <v>3400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 x14ac:dyDescent="0.25">
      <c r="A289" s="102">
        <v>288</v>
      </c>
      <c r="B289" s="144" t="s">
        <v>3399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 x14ac:dyDescent="0.25">
      <c r="A290" s="102">
        <v>289</v>
      </c>
      <c r="B290" s="144" t="s">
        <v>3398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 x14ac:dyDescent="0.25">
      <c r="A291" s="102">
        <v>290</v>
      </c>
      <c r="B291" s="144" t="s">
        <v>3397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 x14ac:dyDescent="0.25">
      <c r="A292" s="102">
        <v>291</v>
      </c>
      <c r="B292" s="144" t="s">
        <v>3396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 x14ac:dyDescent="0.25">
      <c r="A293" s="102">
        <v>292</v>
      </c>
      <c r="B293" s="144" t="s">
        <v>3395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 x14ac:dyDescent="0.25">
      <c r="A294" s="102">
        <v>293</v>
      </c>
      <c r="B294" s="144" t="s">
        <v>3394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 x14ac:dyDescent="0.25">
      <c r="A295" s="102">
        <v>294</v>
      </c>
      <c r="B295" s="144" t="s">
        <v>3393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 x14ac:dyDescent="0.25">
      <c r="A296" s="102">
        <v>295</v>
      </c>
      <c r="B296" s="144" t="s">
        <v>3392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 x14ac:dyDescent="0.25">
      <c r="A297" s="102">
        <v>296</v>
      </c>
      <c r="B297" s="144" t="s">
        <v>3391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 x14ac:dyDescent="0.25">
      <c r="A298" s="102">
        <v>297</v>
      </c>
      <c r="B298" s="144" t="s">
        <v>3390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 x14ac:dyDescent="0.25">
      <c r="A299" s="102">
        <v>298</v>
      </c>
      <c r="B299" s="144" t="s">
        <v>3389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 x14ac:dyDescent="0.25">
      <c r="A300" s="102">
        <v>299</v>
      </c>
      <c r="B300" s="144" t="s">
        <v>3388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 x14ac:dyDescent="0.25">
      <c r="A301" s="102">
        <v>300</v>
      </c>
      <c r="B301" s="144" t="s">
        <v>3387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 x14ac:dyDescent="0.25">
      <c r="A302" s="102">
        <v>301</v>
      </c>
      <c r="B302" s="144" t="s">
        <v>3386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 x14ac:dyDescent="0.25">
      <c r="A303" s="102">
        <v>302</v>
      </c>
      <c r="B303" s="144" t="s">
        <v>3385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 x14ac:dyDescent="0.25">
      <c r="A304" s="102">
        <v>303</v>
      </c>
      <c r="B304" s="144" t="s">
        <v>3384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 x14ac:dyDescent="0.25">
      <c r="A305" s="102">
        <v>304</v>
      </c>
      <c r="B305" s="144" t="s">
        <v>3383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 x14ac:dyDescent="0.25">
      <c r="A306" s="102">
        <v>305</v>
      </c>
      <c r="B306" s="144" t="s">
        <v>3382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 x14ac:dyDescent="0.25">
      <c r="A307" s="102">
        <v>306</v>
      </c>
      <c r="B307" s="144" t="s">
        <v>3381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 x14ac:dyDescent="0.25">
      <c r="A308" s="102">
        <v>307</v>
      </c>
      <c r="B308" s="144" t="s">
        <v>3380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 x14ac:dyDescent="0.25">
      <c r="A309" s="102">
        <v>308</v>
      </c>
      <c r="B309" s="144" t="s">
        <v>3379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 x14ac:dyDescent="0.25">
      <c r="A310" s="102">
        <v>309</v>
      </c>
      <c r="B310" s="144" t="s">
        <v>3378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 x14ac:dyDescent="0.25">
      <c r="A311" s="102">
        <v>310</v>
      </c>
      <c r="B311" s="144" t="s">
        <v>3377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 x14ac:dyDescent="0.25">
      <c r="A312" s="102">
        <v>311</v>
      </c>
      <c r="B312" s="144" t="s">
        <v>3376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 x14ac:dyDescent="0.25">
      <c r="A313" s="102">
        <v>312</v>
      </c>
      <c r="B313" s="144" t="s">
        <v>3375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 x14ac:dyDescent="0.25">
      <c r="A314" s="102">
        <v>313</v>
      </c>
      <c r="B314" s="144" t="s">
        <v>3374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 x14ac:dyDescent="0.25">
      <c r="A315" s="102">
        <v>314</v>
      </c>
      <c r="B315" s="144" t="s">
        <v>3373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 x14ac:dyDescent="0.25">
      <c r="A316" s="102">
        <v>315</v>
      </c>
      <c r="B316" s="144" t="s">
        <v>3372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 x14ac:dyDescent="0.25">
      <c r="A317" s="102">
        <v>316</v>
      </c>
      <c r="B317" s="144" t="s">
        <v>3371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 x14ac:dyDescent="0.25">
      <c r="A318" s="102">
        <v>317</v>
      </c>
      <c r="B318" s="144" t="s">
        <v>3370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 x14ac:dyDescent="0.25">
      <c r="A319" s="102">
        <v>318</v>
      </c>
      <c r="B319" s="144" t="s">
        <v>3369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 x14ac:dyDescent="0.25">
      <c r="A320" s="102">
        <v>319</v>
      </c>
      <c r="B320" s="144" t="s">
        <v>3368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 x14ac:dyDescent="0.25">
      <c r="A321" s="102">
        <v>320</v>
      </c>
      <c r="B321" s="144" t="s">
        <v>3367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 x14ac:dyDescent="0.25">
      <c r="A322" s="102">
        <v>321</v>
      </c>
      <c r="B322" s="144" t="s">
        <v>3366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 x14ac:dyDescent="0.25">
      <c r="A323" s="102">
        <v>322</v>
      </c>
      <c r="B323" s="144" t="s">
        <v>3365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 x14ac:dyDescent="0.25">
      <c r="A324" s="102">
        <v>323</v>
      </c>
      <c r="B324" s="144" t="s">
        <v>3364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 x14ac:dyDescent="0.25">
      <c r="A325" s="102">
        <v>324</v>
      </c>
      <c r="B325" s="144" t="s">
        <v>3363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 x14ac:dyDescent="0.25">
      <c r="A326" s="102">
        <v>325</v>
      </c>
      <c r="B326" s="144" t="s">
        <v>3362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 x14ac:dyDescent="0.25">
      <c r="A327" s="102">
        <v>326</v>
      </c>
      <c r="B327" s="144" t="s">
        <v>3361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 x14ac:dyDescent="0.25">
      <c r="A328" s="102">
        <v>327</v>
      </c>
      <c r="B328" s="144" t="s">
        <v>3360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 x14ac:dyDescent="0.25">
      <c r="A329" s="102">
        <v>328</v>
      </c>
      <c r="B329" s="144" t="s">
        <v>3359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 x14ac:dyDescent="0.25">
      <c r="A330" s="102">
        <v>329</v>
      </c>
      <c r="B330" s="144" t="s">
        <v>3358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 x14ac:dyDescent="0.25">
      <c r="A331" s="102">
        <v>330</v>
      </c>
      <c r="B331" s="144" t="s">
        <v>3357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 x14ac:dyDescent="0.25">
      <c r="A332" s="102">
        <v>331</v>
      </c>
      <c r="B332" s="144" t="s">
        <v>3356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 x14ac:dyDescent="0.25">
      <c r="A333" s="102">
        <v>332</v>
      </c>
      <c r="B333" s="144" t="s">
        <v>3355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 x14ac:dyDescent="0.25">
      <c r="A334" s="102">
        <v>333</v>
      </c>
      <c r="B334" s="144" t="s">
        <v>3354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 x14ac:dyDescent="0.25">
      <c r="A335" s="102">
        <v>334</v>
      </c>
      <c r="B335" s="144" t="s">
        <v>3353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 x14ac:dyDescent="0.25">
      <c r="A336" s="102">
        <v>335</v>
      </c>
      <c r="B336" s="144" t="s">
        <v>3352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 x14ac:dyDescent="0.25">
      <c r="A337" s="102">
        <v>336</v>
      </c>
      <c r="B337" s="144" t="s">
        <v>3351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 x14ac:dyDescent="0.25">
      <c r="A338" s="102">
        <v>337</v>
      </c>
      <c r="B338" s="144" t="s">
        <v>3350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 x14ac:dyDescent="0.25">
      <c r="A339" s="102">
        <v>338</v>
      </c>
      <c r="B339" s="144" t="s">
        <v>3349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 x14ac:dyDescent="0.25">
      <c r="A340" s="102">
        <v>339</v>
      </c>
      <c r="B340" s="144" t="s">
        <v>3348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 x14ac:dyDescent="0.25">
      <c r="A341" s="102">
        <v>340</v>
      </c>
      <c r="B341" s="144" t="s">
        <v>3347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 x14ac:dyDescent="0.25">
      <c r="A342" s="102">
        <v>341</v>
      </c>
      <c r="B342" s="144" t="s">
        <v>3346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 x14ac:dyDescent="0.25">
      <c r="A343" s="102">
        <v>342</v>
      </c>
      <c r="B343" s="144" t="s">
        <v>3345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 x14ac:dyDescent="0.25">
      <c r="A344" s="102">
        <v>343</v>
      </c>
      <c r="B344" s="144" t="s">
        <v>3344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 x14ac:dyDescent="0.25">
      <c r="A345" s="102">
        <v>344</v>
      </c>
      <c r="B345" s="144" t="s">
        <v>3343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 x14ac:dyDescent="0.25">
      <c r="A346" s="102">
        <v>345</v>
      </c>
      <c r="B346" s="144" t="s">
        <v>3342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 x14ac:dyDescent="0.25">
      <c r="A347" s="102">
        <v>346</v>
      </c>
      <c r="B347" s="144" t="s">
        <v>3341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 x14ac:dyDescent="0.25">
      <c r="A348" s="102">
        <v>347</v>
      </c>
      <c r="B348" s="144" t="s">
        <v>3340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 x14ac:dyDescent="0.25">
      <c r="A349" s="102">
        <v>348</v>
      </c>
      <c r="B349" s="144" t="s">
        <v>3339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 x14ac:dyDescent="0.25">
      <c r="A350" s="102">
        <v>349</v>
      </c>
      <c r="B350" s="144" t="s">
        <v>3338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 x14ac:dyDescent="0.25">
      <c r="A351" s="102">
        <v>350</v>
      </c>
      <c r="B351" s="144" t="s">
        <v>3337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 x14ac:dyDescent="0.25">
      <c r="A352" s="102">
        <v>351</v>
      </c>
      <c r="B352" s="144" t="s">
        <v>3336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 x14ac:dyDescent="0.25">
      <c r="A353" s="102">
        <v>352</v>
      </c>
      <c r="B353" s="144" t="s">
        <v>3335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 x14ac:dyDescent="0.25">
      <c r="A354" s="102">
        <v>353</v>
      </c>
      <c r="B354" s="144" t="s">
        <v>3334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 x14ac:dyDescent="0.25">
      <c r="A355" s="102">
        <v>354</v>
      </c>
      <c r="B355" s="144" t="s">
        <v>3333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 x14ac:dyDescent="0.25">
      <c r="A356" s="102">
        <v>355</v>
      </c>
      <c r="B356" s="144" t="s">
        <v>3332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 x14ac:dyDescent="0.25">
      <c r="A357" s="102">
        <v>356</v>
      </c>
      <c r="B357" s="144" t="s">
        <v>3331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 x14ac:dyDescent="0.25">
      <c r="A358" s="102">
        <v>357</v>
      </c>
      <c r="B358" s="144" t="s">
        <v>3330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 x14ac:dyDescent="0.25">
      <c r="A359" s="102">
        <v>358</v>
      </c>
      <c r="B359" s="144" t="s">
        <v>3329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 x14ac:dyDescent="0.25">
      <c r="A360" s="102">
        <v>359</v>
      </c>
      <c r="B360" s="144" t="s">
        <v>3328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 x14ac:dyDescent="0.25">
      <c r="A361" s="102">
        <v>360</v>
      </c>
      <c r="B361" s="144" t="s">
        <v>3327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 x14ac:dyDescent="0.25">
      <c r="A362" s="102">
        <v>361</v>
      </c>
      <c r="B362" s="144" t="s">
        <v>3326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 x14ac:dyDescent="0.25">
      <c r="A363" s="102">
        <v>362</v>
      </c>
      <c r="B363" s="144" t="s">
        <v>3325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 x14ac:dyDescent="0.25">
      <c r="A364" s="102">
        <v>363</v>
      </c>
      <c r="B364" s="144" t="s">
        <v>3324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 x14ac:dyDescent="0.25">
      <c r="A365" s="102">
        <v>364</v>
      </c>
      <c r="B365" s="144" t="s">
        <v>3323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 x14ac:dyDescent="0.25">
      <c r="A366" s="102">
        <v>365</v>
      </c>
      <c r="B366" s="144" t="s">
        <v>3322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 x14ac:dyDescent="0.25">
      <c r="A367" s="102">
        <v>366</v>
      </c>
      <c r="B367" s="144" t="s">
        <v>3321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 x14ac:dyDescent="0.25">
      <c r="A368" s="102">
        <v>367</v>
      </c>
      <c r="B368" s="144" t="s">
        <v>3320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 x14ac:dyDescent="0.25">
      <c r="A369" s="102">
        <v>368</v>
      </c>
      <c r="B369" s="144" t="s">
        <v>3319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 x14ac:dyDescent="0.25">
      <c r="A370" s="102">
        <v>369</v>
      </c>
      <c r="B370" s="144" t="s">
        <v>3318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 x14ac:dyDescent="0.25">
      <c r="A371" s="102">
        <v>370</v>
      </c>
      <c r="B371" s="144" t="s">
        <v>3317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 x14ac:dyDescent="0.25">
      <c r="A372" s="102">
        <v>371</v>
      </c>
      <c r="B372" s="144" t="s">
        <v>3316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 x14ac:dyDescent="0.25">
      <c r="A373" s="102">
        <v>372</v>
      </c>
      <c r="B373" s="144" t="s">
        <v>3315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 x14ac:dyDescent="0.25">
      <c r="A374" s="102">
        <v>373</v>
      </c>
      <c r="B374" s="144" t="s">
        <v>3314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 x14ac:dyDescent="0.25">
      <c r="A375" s="102">
        <v>374</v>
      </c>
      <c r="B375" s="144" t="s">
        <v>3313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 x14ac:dyDescent="0.25">
      <c r="A376" s="102">
        <v>375</v>
      </c>
      <c r="B376" s="144" t="s">
        <v>3312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 x14ac:dyDescent="0.25">
      <c r="A377" s="102">
        <v>376</v>
      </c>
      <c r="B377" s="144" t="s">
        <v>3311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 x14ac:dyDescent="0.25">
      <c r="A378" s="102">
        <v>377</v>
      </c>
      <c r="B378" s="144" t="s">
        <v>3310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 x14ac:dyDescent="0.25">
      <c r="A379" s="102">
        <v>378</v>
      </c>
      <c r="B379" s="144" t="s">
        <v>3309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 x14ac:dyDescent="0.25">
      <c r="A380" s="102">
        <v>379</v>
      </c>
      <c r="B380" s="144" t="s">
        <v>3308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 x14ac:dyDescent="0.25">
      <c r="A381" s="102">
        <v>380</v>
      </c>
      <c r="B381" s="144" t="s">
        <v>3307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 x14ac:dyDescent="0.25">
      <c r="A382" s="102">
        <v>381</v>
      </c>
      <c r="B382" s="144" t="s">
        <v>3306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 x14ac:dyDescent="0.25">
      <c r="A383" s="102">
        <v>382</v>
      </c>
      <c r="B383" s="144" t="s">
        <v>3305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 x14ac:dyDescent="0.25">
      <c r="A384" s="102">
        <v>383</v>
      </c>
      <c r="B384" s="144" t="s">
        <v>3304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 x14ac:dyDescent="0.25">
      <c r="A385" s="102">
        <v>384</v>
      </c>
      <c r="B385" s="144" t="s">
        <v>3303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 x14ac:dyDescent="0.25">
      <c r="A386" s="102">
        <v>385</v>
      </c>
      <c r="B386" s="144" t="s">
        <v>3302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 x14ac:dyDescent="0.25">
      <c r="A387" s="102">
        <v>386</v>
      </c>
      <c r="B387" s="144" t="s">
        <v>3301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 x14ac:dyDescent="0.25">
      <c r="A388" s="102">
        <v>387</v>
      </c>
      <c r="B388" s="144" t="s">
        <v>3300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 x14ac:dyDescent="0.25">
      <c r="A389" s="102">
        <v>388</v>
      </c>
      <c r="B389" s="144" t="s">
        <v>3299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 x14ac:dyDescent="0.25">
      <c r="A390" s="102">
        <v>389</v>
      </c>
      <c r="B390" s="144" t="s">
        <v>3298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 x14ac:dyDescent="0.25">
      <c r="A391" s="102">
        <v>390</v>
      </c>
      <c r="B391" s="144" t="s">
        <v>3297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 x14ac:dyDescent="0.25">
      <c r="A392" s="102">
        <v>391</v>
      </c>
      <c r="B392" s="144" t="s">
        <v>3296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 x14ac:dyDescent="0.25">
      <c r="A393" s="102">
        <v>392</v>
      </c>
      <c r="B393" s="144" t="s">
        <v>3295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 x14ac:dyDescent="0.25">
      <c r="A394" s="102">
        <v>393</v>
      </c>
      <c r="B394" s="144" t="s">
        <v>3294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 x14ac:dyDescent="0.25">
      <c r="A395" s="102">
        <v>394</v>
      </c>
      <c r="B395" s="144" t="s">
        <v>3293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 x14ac:dyDescent="0.25">
      <c r="A396" s="102">
        <v>395</v>
      </c>
      <c r="B396" s="144" t="s">
        <v>3292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 x14ac:dyDescent="0.25">
      <c r="A397" s="102">
        <v>396</v>
      </c>
      <c r="B397" s="144" t="s">
        <v>3291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 x14ac:dyDescent="0.25">
      <c r="A398" s="102">
        <v>397</v>
      </c>
      <c r="B398" s="144" t="s">
        <v>3290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 x14ac:dyDescent="0.25">
      <c r="A399" s="102">
        <v>398</v>
      </c>
      <c r="B399" s="144" t="s">
        <v>3289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 x14ac:dyDescent="0.25">
      <c r="A400" s="102">
        <v>399</v>
      </c>
      <c r="B400" s="144" t="s">
        <v>3288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 x14ac:dyDescent="0.25">
      <c r="A401" s="102">
        <v>400</v>
      </c>
      <c r="B401" s="144" t="s">
        <v>3287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 x14ac:dyDescent="0.25">
      <c r="A402" s="102">
        <v>401</v>
      </c>
      <c r="B402" s="144" t="s">
        <v>3286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 x14ac:dyDescent="0.25">
      <c r="A403" s="102">
        <v>402</v>
      </c>
      <c r="B403" s="144" t="s">
        <v>3285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 x14ac:dyDescent="0.25">
      <c r="A404" s="102">
        <v>403</v>
      </c>
      <c r="B404" s="144" t="s">
        <v>3284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 x14ac:dyDescent="0.25">
      <c r="A405" s="102">
        <v>404</v>
      </c>
      <c r="B405" s="144" t="s">
        <v>3283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 x14ac:dyDescent="0.25">
      <c r="A406" s="102">
        <v>405</v>
      </c>
      <c r="B406" s="144" t="s">
        <v>3282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 x14ac:dyDescent="0.25">
      <c r="A407" s="102">
        <v>406</v>
      </c>
      <c r="B407" s="144" t="s">
        <v>3281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 x14ac:dyDescent="0.25">
      <c r="A408" s="102">
        <v>407</v>
      </c>
      <c r="B408" s="144" t="s">
        <v>3280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 x14ac:dyDescent="0.25">
      <c r="A409" s="102">
        <v>408</v>
      </c>
      <c r="B409" s="144" t="s">
        <v>3279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 x14ac:dyDescent="0.25">
      <c r="A410" s="102">
        <v>409</v>
      </c>
      <c r="B410" s="144" t="s">
        <v>3278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 x14ac:dyDescent="0.25">
      <c r="A411" s="102">
        <v>410</v>
      </c>
      <c r="B411" s="144" t="s">
        <v>3277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 x14ac:dyDescent="0.25">
      <c r="A412" s="102">
        <v>411</v>
      </c>
      <c r="B412" s="144" t="s">
        <v>3276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 x14ac:dyDescent="0.25">
      <c r="A413" s="102">
        <v>412</v>
      </c>
      <c r="B413" s="144" t="s">
        <v>3275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 x14ac:dyDescent="0.25">
      <c r="A414" s="102">
        <v>413</v>
      </c>
      <c r="B414" s="144" t="s">
        <v>3274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 x14ac:dyDescent="0.25">
      <c r="A415" s="102">
        <v>414</v>
      </c>
      <c r="B415" s="144" t="s">
        <v>3273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 x14ac:dyDescent="0.25">
      <c r="A416" s="102">
        <v>415</v>
      </c>
      <c r="B416" s="144" t="s">
        <v>3272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 x14ac:dyDescent="0.25">
      <c r="A417" s="102">
        <v>416</v>
      </c>
      <c r="B417" s="144" t="s">
        <v>3271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 x14ac:dyDescent="0.25">
      <c r="A418" s="102">
        <v>417</v>
      </c>
      <c r="B418" s="144" t="s">
        <v>3270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 x14ac:dyDescent="0.25">
      <c r="A419" s="102">
        <v>418</v>
      </c>
      <c r="B419" s="144" t="s">
        <v>3269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 x14ac:dyDescent="0.25">
      <c r="A420" s="102">
        <v>419</v>
      </c>
      <c r="B420" s="144" t="s">
        <v>3268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 x14ac:dyDescent="0.25">
      <c r="A421" s="102">
        <v>420</v>
      </c>
      <c r="B421" s="144" t="s">
        <v>3267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 x14ac:dyDescent="0.25">
      <c r="A422" s="102">
        <v>421</v>
      </c>
      <c r="B422" s="144" t="s">
        <v>3266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 x14ac:dyDescent="0.25">
      <c r="A423" s="102">
        <v>422</v>
      </c>
      <c r="B423" s="144" t="s">
        <v>3265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 x14ac:dyDescent="0.25">
      <c r="A424" s="102">
        <v>423</v>
      </c>
      <c r="B424" s="144" t="s">
        <v>3264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 x14ac:dyDescent="0.25">
      <c r="A425" s="102">
        <v>424</v>
      </c>
      <c r="B425" s="144" t="s">
        <v>3263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 x14ac:dyDescent="0.25">
      <c r="A426" s="102">
        <v>425</v>
      </c>
      <c r="B426" s="144" t="s">
        <v>3262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 x14ac:dyDescent="0.25">
      <c r="A427" s="102">
        <v>426</v>
      </c>
      <c r="B427" s="144" t="s">
        <v>3261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 x14ac:dyDescent="0.25">
      <c r="A428" s="102">
        <v>427</v>
      </c>
      <c r="B428" s="144" t="s">
        <v>3260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 x14ac:dyDescent="0.25">
      <c r="A429" s="102">
        <v>428</v>
      </c>
      <c r="B429" s="144" t="s">
        <v>3259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 x14ac:dyDescent="0.25">
      <c r="A430" s="102">
        <v>429</v>
      </c>
      <c r="B430" s="144" t="s">
        <v>3258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 x14ac:dyDescent="0.25">
      <c r="A431" s="102">
        <v>430</v>
      </c>
      <c r="B431" s="144" t="s">
        <v>3257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 x14ac:dyDescent="0.25">
      <c r="A432" s="102">
        <v>431</v>
      </c>
      <c r="B432" s="144" t="s">
        <v>3256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 x14ac:dyDescent="0.25">
      <c r="A433" s="102">
        <v>432</v>
      </c>
      <c r="B433" s="144" t="s">
        <v>3255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 x14ac:dyDescent="0.25">
      <c r="A434" s="102">
        <v>433</v>
      </c>
      <c r="B434" s="144" t="s">
        <v>3254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 x14ac:dyDescent="0.25">
      <c r="A435" s="102">
        <v>434</v>
      </c>
      <c r="B435" s="144" t="s">
        <v>3253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 x14ac:dyDescent="0.25">
      <c r="A436" s="102">
        <v>435</v>
      </c>
      <c r="B436" s="144" t="s">
        <v>3252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 x14ac:dyDescent="0.25">
      <c r="A437" s="102">
        <v>436</v>
      </c>
      <c r="B437" s="144" t="s">
        <v>3251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 x14ac:dyDescent="0.25">
      <c r="A438" s="102">
        <v>437</v>
      </c>
      <c r="B438" s="144" t="s">
        <v>3250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 x14ac:dyDescent="0.25">
      <c r="A439" s="102">
        <v>438</v>
      </c>
      <c r="B439" s="144" t="s">
        <v>3249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 x14ac:dyDescent="0.25">
      <c r="A440" s="102">
        <v>439</v>
      </c>
      <c r="B440" s="144" t="s">
        <v>3248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 x14ac:dyDescent="0.25">
      <c r="A441" s="102">
        <v>440</v>
      </c>
      <c r="B441" s="144" t="s">
        <v>3247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 x14ac:dyDescent="0.25">
      <c r="A442" s="102">
        <v>441</v>
      </c>
      <c r="B442" s="144" t="s">
        <v>3246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 x14ac:dyDescent="0.25">
      <c r="A443" s="102">
        <v>442</v>
      </c>
      <c r="B443" s="144" t="s">
        <v>3245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 x14ac:dyDescent="0.25">
      <c r="A444" s="102">
        <v>443</v>
      </c>
      <c r="B444" s="144" t="s">
        <v>3244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 x14ac:dyDescent="0.25">
      <c r="A445" s="102">
        <v>444</v>
      </c>
      <c r="B445" s="144" t="s">
        <v>3243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 x14ac:dyDescent="0.25">
      <c r="A446" s="102">
        <v>445</v>
      </c>
      <c r="B446" s="144" t="s">
        <v>3242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 x14ac:dyDescent="0.25">
      <c r="A447" s="102">
        <v>446</v>
      </c>
      <c r="B447" s="144" t="s">
        <v>3241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 x14ac:dyDescent="0.25">
      <c r="A448" s="102">
        <v>447</v>
      </c>
      <c r="B448" s="144" t="s">
        <v>3240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 x14ac:dyDescent="0.25">
      <c r="A449" s="102">
        <v>448</v>
      </c>
      <c r="B449" s="144" t="s">
        <v>3239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 x14ac:dyDescent="0.25">
      <c r="A450" s="102">
        <v>449</v>
      </c>
      <c r="B450" s="144" t="s">
        <v>3238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 x14ac:dyDescent="0.25">
      <c r="A451" s="102">
        <v>450</v>
      </c>
      <c r="B451" s="144" t="s">
        <v>3237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 x14ac:dyDescent="0.25">
      <c r="A452" s="102">
        <v>451</v>
      </c>
      <c r="B452" s="144" t="s">
        <v>3236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 x14ac:dyDescent="0.25">
      <c r="A453" s="102">
        <v>452</v>
      </c>
      <c r="B453" s="144" t="s">
        <v>3235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 x14ac:dyDescent="0.25">
      <c r="A454" s="102">
        <v>453</v>
      </c>
      <c r="B454" s="144" t="s">
        <v>3234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 x14ac:dyDescent="0.25">
      <c r="A455" s="102">
        <v>454</v>
      </c>
      <c r="B455" s="144" t="s">
        <v>3233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 x14ac:dyDescent="0.25">
      <c r="A456" s="102">
        <v>455</v>
      </c>
      <c r="B456" s="144" t="s">
        <v>3232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 x14ac:dyDescent="0.25">
      <c r="A457" s="102">
        <v>456</v>
      </c>
      <c r="B457" s="144" t="s">
        <v>3231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 x14ac:dyDescent="0.25">
      <c r="A458" s="102">
        <v>457</v>
      </c>
      <c r="B458" s="144" t="s">
        <v>3230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 x14ac:dyDescent="0.25">
      <c r="A459" s="102">
        <v>458</v>
      </c>
      <c r="B459" s="144" t="s">
        <v>3229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 x14ac:dyDescent="0.25">
      <c r="A460" s="102">
        <v>459</v>
      </c>
      <c r="B460" s="144" t="s">
        <v>3228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 x14ac:dyDescent="0.25">
      <c r="A461" s="102">
        <v>460</v>
      </c>
      <c r="B461" s="144" t="s">
        <v>3227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 x14ac:dyDescent="0.25">
      <c r="A462" s="102">
        <v>461</v>
      </c>
      <c r="B462" s="144" t="s">
        <v>3226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 x14ac:dyDescent="0.25">
      <c r="A463" s="102">
        <v>462</v>
      </c>
      <c r="B463" s="144" t="s">
        <v>3225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 x14ac:dyDescent="0.25">
      <c r="A464" s="102">
        <v>463</v>
      </c>
      <c r="B464" s="144" t="s">
        <v>3224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 x14ac:dyDescent="0.25">
      <c r="A465" s="102">
        <v>464</v>
      </c>
      <c r="B465" s="144" t="s">
        <v>3223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 x14ac:dyDescent="0.25">
      <c r="A466" s="102">
        <v>465</v>
      </c>
      <c r="B466" s="144" t="s">
        <v>3222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 x14ac:dyDescent="0.25">
      <c r="A467" s="102">
        <v>466</v>
      </c>
      <c r="B467" s="144" t="s">
        <v>3221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 x14ac:dyDescent="0.25">
      <c r="A468" s="102">
        <v>467</v>
      </c>
      <c r="B468" s="144" t="s">
        <v>3220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 x14ac:dyDescent="0.25">
      <c r="A469" s="102">
        <v>468</v>
      </c>
      <c r="B469" s="144" t="s">
        <v>3219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 x14ac:dyDescent="0.25">
      <c r="A470" s="102">
        <v>469</v>
      </c>
      <c r="B470" s="144" t="s">
        <v>3218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 x14ac:dyDescent="0.25">
      <c r="A471" s="102">
        <v>470</v>
      </c>
      <c r="B471" s="144" t="s">
        <v>3217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 x14ac:dyDescent="0.25">
      <c r="A472" s="102">
        <v>471</v>
      </c>
      <c r="B472" s="144" t="s">
        <v>3216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 x14ac:dyDescent="0.25">
      <c r="A473" s="102">
        <v>472</v>
      </c>
      <c r="B473" s="144" t="s">
        <v>3215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 x14ac:dyDescent="0.25">
      <c r="A474" s="102">
        <v>473</v>
      </c>
      <c r="B474" s="144" t="s">
        <v>3214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 x14ac:dyDescent="0.25">
      <c r="A475" s="102">
        <v>474</v>
      </c>
      <c r="B475" s="144" t="s">
        <v>3213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 x14ac:dyDescent="0.25">
      <c r="A476" s="102">
        <v>475</v>
      </c>
      <c r="B476" s="144" t="s">
        <v>3212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 x14ac:dyDescent="0.25">
      <c r="A477" s="102">
        <v>476</v>
      </c>
      <c r="B477" s="144" t="s">
        <v>3211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 x14ac:dyDescent="0.25">
      <c r="A478" s="102">
        <v>477</v>
      </c>
      <c r="B478" s="144" t="s">
        <v>3210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 x14ac:dyDescent="0.25">
      <c r="A479" s="102">
        <v>478</v>
      </c>
      <c r="B479" s="144" t="s">
        <v>3209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 x14ac:dyDescent="0.25">
      <c r="A480" s="102">
        <v>479</v>
      </c>
      <c r="B480" s="144" t="s">
        <v>3208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 x14ac:dyDescent="0.25">
      <c r="A481" s="102">
        <v>480</v>
      </c>
      <c r="B481" s="144" t="s">
        <v>3207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 x14ac:dyDescent="0.25">
      <c r="A482" s="102">
        <v>481</v>
      </c>
      <c r="B482" s="144" t="s">
        <v>3206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 x14ac:dyDescent="0.25">
      <c r="A483" s="102">
        <v>482</v>
      </c>
      <c r="B483" s="144" t="s">
        <v>3205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 x14ac:dyDescent="0.25">
      <c r="A484" s="102">
        <v>483</v>
      </c>
      <c r="B484" s="144" t="s">
        <v>3204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 x14ac:dyDescent="0.25">
      <c r="A485" s="102">
        <v>484</v>
      </c>
      <c r="B485" s="144" t="s">
        <v>3203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 x14ac:dyDescent="0.25">
      <c r="A486" s="102">
        <v>485</v>
      </c>
      <c r="B486" s="144" t="s">
        <v>3202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 x14ac:dyDescent="0.25">
      <c r="A487" s="102">
        <v>486</v>
      </c>
      <c r="B487" s="144" t="s">
        <v>3201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 x14ac:dyDescent="0.25">
      <c r="A488" s="102">
        <v>487</v>
      </c>
      <c r="B488" s="144" t="s">
        <v>3200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 x14ac:dyDescent="0.25">
      <c r="A489" s="102">
        <v>488</v>
      </c>
      <c r="B489" s="144" t="s">
        <v>3199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 x14ac:dyDescent="0.25">
      <c r="A490" s="102">
        <v>489</v>
      </c>
      <c r="B490" s="144" t="s">
        <v>3198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 x14ac:dyDescent="0.25">
      <c r="A491" s="102">
        <v>490</v>
      </c>
      <c r="B491" s="144" t="s">
        <v>3197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 x14ac:dyDescent="0.25">
      <c r="A492" s="102">
        <v>491</v>
      </c>
      <c r="B492" s="144" t="s">
        <v>3196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 x14ac:dyDescent="0.25">
      <c r="A493" s="102">
        <v>492</v>
      </c>
      <c r="B493" s="144" t="s">
        <v>3195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 x14ac:dyDescent="0.25">
      <c r="A494" s="102">
        <v>493</v>
      </c>
      <c r="B494" s="144" t="s">
        <v>3194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 x14ac:dyDescent="0.25">
      <c r="A495" s="102">
        <v>494</v>
      </c>
      <c r="B495" s="144" t="s">
        <v>3193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 x14ac:dyDescent="0.25">
      <c r="A496" s="102">
        <v>495</v>
      </c>
      <c r="B496" s="144" t="s">
        <v>3192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 x14ac:dyDescent="0.25">
      <c r="A497" s="102">
        <v>496</v>
      </c>
      <c r="B497" s="144" t="s">
        <v>3191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 x14ac:dyDescent="0.25">
      <c r="A498" s="102">
        <v>497</v>
      </c>
      <c r="B498" s="144" t="s">
        <v>3190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 x14ac:dyDescent="0.25">
      <c r="A499" s="102">
        <v>498</v>
      </c>
      <c r="B499" s="144" t="s">
        <v>3189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 x14ac:dyDescent="0.25">
      <c r="A500" s="102">
        <v>499</v>
      </c>
      <c r="B500" s="144" t="s">
        <v>3188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 x14ac:dyDescent="0.25">
      <c r="A501" s="102">
        <v>500</v>
      </c>
      <c r="B501" s="144" t="s">
        <v>3187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 x14ac:dyDescent="0.25">
      <c r="A502" s="102">
        <v>501</v>
      </c>
      <c r="B502" s="144" t="s">
        <v>3186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 x14ac:dyDescent="0.25">
      <c r="A503" s="102">
        <v>502</v>
      </c>
      <c r="B503" s="144" t="s">
        <v>3185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 x14ac:dyDescent="0.25">
      <c r="A504" s="102">
        <v>503</v>
      </c>
      <c r="B504" s="144" t="s">
        <v>3184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 x14ac:dyDescent="0.25">
      <c r="A505" s="102">
        <v>504</v>
      </c>
      <c r="B505" s="144" t="s">
        <v>3183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 x14ac:dyDescent="0.25">
      <c r="A506" s="102">
        <v>505</v>
      </c>
      <c r="B506" s="144" t="s">
        <v>3182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 x14ac:dyDescent="0.25">
      <c r="A507" s="102">
        <v>506</v>
      </c>
      <c r="B507" s="144" t="s">
        <v>3181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 x14ac:dyDescent="0.25">
      <c r="A508" s="102">
        <v>507</v>
      </c>
      <c r="B508" s="144" t="s">
        <v>3180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 x14ac:dyDescent="0.25">
      <c r="A509" s="102">
        <v>508</v>
      </c>
      <c r="B509" s="144" t="s">
        <v>3179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 x14ac:dyDescent="0.25">
      <c r="A510" s="102">
        <v>509</v>
      </c>
      <c r="B510" s="144" t="s">
        <v>3178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 x14ac:dyDescent="0.25">
      <c r="A511" s="102">
        <v>510</v>
      </c>
      <c r="B511" s="144" t="s">
        <v>3177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 x14ac:dyDescent="0.25">
      <c r="A512" s="102">
        <v>511</v>
      </c>
      <c r="B512" s="144" t="s">
        <v>3176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 x14ac:dyDescent="0.25">
      <c r="A513" s="102">
        <v>512</v>
      </c>
      <c r="B513" s="144" t="s">
        <v>3175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 x14ac:dyDescent="0.25">
      <c r="A514" s="102">
        <v>513</v>
      </c>
      <c r="B514" s="144" t="s">
        <v>3174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 x14ac:dyDescent="0.25">
      <c r="A515" s="102">
        <v>514</v>
      </c>
      <c r="B515" s="144" t="s">
        <v>3173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 x14ac:dyDescent="0.25">
      <c r="A516" s="102">
        <v>515</v>
      </c>
      <c r="B516" s="144" t="s">
        <v>3172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 x14ac:dyDescent="0.25">
      <c r="A517" s="102">
        <v>516</v>
      </c>
      <c r="B517" s="144" t="s">
        <v>3171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 x14ac:dyDescent="0.25">
      <c r="A518" s="102">
        <v>517</v>
      </c>
      <c r="B518" s="144" t="s">
        <v>3170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 x14ac:dyDescent="0.25">
      <c r="A519" s="102">
        <v>518</v>
      </c>
      <c r="B519" s="144" t="s">
        <v>3169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 x14ac:dyDescent="0.25">
      <c r="A520" s="102">
        <v>519</v>
      </c>
      <c r="B520" s="144" t="s">
        <v>3168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 x14ac:dyDescent="0.25">
      <c r="A521" s="102">
        <v>520</v>
      </c>
      <c r="B521" s="144" t="s">
        <v>3167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 x14ac:dyDescent="0.25">
      <c r="A522" s="102">
        <v>521</v>
      </c>
      <c r="B522" s="144" t="s">
        <v>3166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 x14ac:dyDescent="0.25">
      <c r="A523" s="102">
        <v>522</v>
      </c>
      <c r="B523" s="144" t="s">
        <v>3165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 x14ac:dyDescent="0.25">
      <c r="A524" s="102">
        <v>523</v>
      </c>
      <c r="B524" s="144" t="s">
        <v>3164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 x14ac:dyDescent="0.25">
      <c r="A525" s="102">
        <v>524</v>
      </c>
      <c r="B525" s="144" t="s">
        <v>3163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 x14ac:dyDescent="0.25">
      <c r="A526" s="102">
        <v>525</v>
      </c>
      <c r="B526" s="144" t="s">
        <v>3162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 x14ac:dyDescent="0.25">
      <c r="A527" s="102">
        <v>526</v>
      </c>
      <c r="B527" s="144" t="s">
        <v>3161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 x14ac:dyDescent="0.25">
      <c r="A528" s="102">
        <v>527</v>
      </c>
      <c r="B528" s="144" t="s">
        <v>3160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 x14ac:dyDescent="0.25">
      <c r="A529" s="102">
        <v>528</v>
      </c>
      <c r="B529" s="144" t="s">
        <v>3159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 x14ac:dyDescent="0.25">
      <c r="A530" s="102">
        <v>529</v>
      </c>
      <c r="B530" s="144" t="s">
        <v>3158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 x14ac:dyDescent="0.25">
      <c r="A531" s="102">
        <v>530</v>
      </c>
      <c r="B531" s="144" t="s">
        <v>3157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 x14ac:dyDescent="0.25">
      <c r="A532" s="102">
        <v>531</v>
      </c>
      <c r="B532" s="144" t="s">
        <v>3156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 x14ac:dyDescent="0.25">
      <c r="A533" s="102">
        <v>532</v>
      </c>
      <c r="B533" s="144" t="s">
        <v>3155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 x14ac:dyDescent="0.25">
      <c r="A534" s="102">
        <v>533</v>
      </c>
      <c r="B534" s="144" t="s">
        <v>3154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 x14ac:dyDescent="0.25">
      <c r="A535" s="102">
        <v>534</v>
      </c>
      <c r="B535" s="144" t="s">
        <v>3153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 x14ac:dyDescent="0.25">
      <c r="A536" s="102">
        <v>535</v>
      </c>
      <c r="B536" s="144" t="s">
        <v>3152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 x14ac:dyDescent="0.25">
      <c r="A537" s="102">
        <v>536</v>
      </c>
      <c r="B537" s="144" t="s">
        <v>3151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 x14ac:dyDescent="0.25">
      <c r="A538" s="102">
        <v>537</v>
      </c>
      <c r="B538" s="144" t="s">
        <v>3150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 x14ac:dyDescent="0.25">
      <c r="A539" s="102">
        <v>538</v>
      </c>
      <c r="B539" s="144" t="s">
        <v>3149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 x14ac:dyDescent="0.25">
      <c r="A540" s="102">
        <v>539</v>
      </c>
      <c r="B540" s="144" t="s">
        <v>3148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 x14ac:dyDescent="0.25">
      <c r="A541" s="102">
        <v>540</v>
      </c>
      <c r="B541" s="144" t="s">
        <v>3147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 x14ac:dyDescent="0.25">
      <c r="A542" s="102">
        <v>541</v>
      </c>
      <c r="B542" s="144" t="s">
        <v>3146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 x14ac:dyDescent="0.25">
      <c r="A543" s="102">
        <v>542</v>
      </c>
      <c r="B543" s="144" t="s">
        <v>3145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 x14ac:dyDescent="0.25">
      <c r="A544" s="102">
        <v>543</v>
      </c>
      <c r="B544" s="144" t="s">
        <v>3144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 x14ac:dyDescent="0.25">
      <c r="A545" s="102">
        <v>544</v>
      </c>
      <c r="B545" s="144" t="s">
        <v>3143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 x14ac:dyDescent="0.25">
      <c r="A546" s="102">
        <v>545</v>
      </c>
      <c r="B546" s="144" t="s">
        <v>3142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 x14ac:dyDescent="0.25">
      <c r="A547" s="102">
        <v>546</v>
      </c>
      <c r="B547" s="144" t="s">
        <v>3141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 x14ac:dyDescent="0.25">
      <c r="A548" s="102">
        <v>547</v>
      </c>
      <c r="B548" s="144" t="s">
        <v>3140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 x14ac:dyDescent="0.25">
      <c r="A549" s="102">
        <v>548</v>
      </c>
      <c r="B549" s="144" t="s">
        <v>3139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 x14ac:dyDescent="0.25">
      <c r="A550" s="102">
        <v>549</v>
      </c>
      <c r="B550" s="144" t="s">
        <v>3138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 x14ac:dyDescent="0.25">
      <c r="A551" s="102">
        <v>550</v>
      </c>
      <c r="B551" s="144" t="s">
        <v>3137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 x14ac:dyDescent="0.25">
      <c r="A552" s="102">
        <v>551</v>
      </c>
      <c r="B552" s="144" t="s">
        <v>3136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 x14ac:dyDescent="0.25">
      <c r="A553" s="102">
        <v>552</v>
      </c>
      <c r="B553" s="144" t="s">
        <v>3135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 x14ac:dyDescent="0.25">
      <c r="A554" s="102">
        <v>553</v>
      </c>
      <c r="B554" s="144" t="s">
        <v>3134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 x14ac:dyDescent="0.25">
      <c r="A555" s="102">
        <v>554</v>
      </c>
      <c r="B555" s="144" t="s">
        <v>3133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 x14ac:dyDescent="0.25">
      <c r="A556" s="102">
        <v>555</v>
      </c>
      <c r="B556" s="144" t="s">
        <v>3132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 x14ac:dyDescent="0.25">
      <c r="A557" s="102">
        <v>556</v>
      </c>
      <c r="B557" s="144" t="s">
        <v>3131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 x14ac:dyDescent="0.25">
      <c r="A558" s="102">
        <v>557</v>
      </c>
      <c r="B558" s="144" t="s">
        <v>3130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 x14ac:dyDescent="0.25">
      <c r="A559" s="102">
        <v>558</v>
      </c>
      <c r="B559" s="144" t="s">
        <v>3129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 x14ac:dyDescent="0.25">
      <c r="A560" s="102">
        <v>559</v>
      </c>
      <c r="B560" s="144" t="s">
        <v>3128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 x14ac:dyDescent="0.25">
      <c r="A561" s="102">
        <v>560</v>
      </c>
      <c r="B561" s="144" t="s">
        <v>3127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 x14ac:dyDescent="0.25">
      <c r="A562" s="102">
        <v>561</v>
      </c>
      <c r="B562" s="144" t="s">
        <v>3126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 x14ac:dyDescent="0.25">
      <c r="A563" s="102">
        <v>562</v>
      </c>
      <c r="B563" s="144" t="s">
        <v>3125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 x14ac:dyDescent="0.25">
      <c r="A564" s="102">
        <v>563</v>
      </c>
      <c r="B564" s="144" t="s">
        <v>3124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 x14ac:dyDescent="0.25">
      <c r="A565" s="102">
        <v>564</v>
      </c>
      <c r="B565" s="144" t="s">
        <v>3123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 x14ac:dyDescent="0.25">
      <c r="A566" s="102">
        <v>565</v>
      </c>
      <c r="B566" s="144" t="s">
        <v>3122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 x14ac:dyDescent="0.25">
      <c r="A567" s="102">
        <v>566</v>
      </c>
      <c r="B567" s="144" t="s">
        <v>3121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 x14ac:dyDescent="0.25">
      <c r="A568" s="102">
        <v>567</v>
      </c>
      <c r="B568" s="144" t="s">
        <v>3120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 x14ac:dyDescent="0.25">
      <c r="A569" s="102">
        <v>568</v>
      </c>
      <c r="B569" s="144" t="s">
        <v>3119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 x14ac:dyDescent="0.25">
      <c r="A570" s="102">
        <v>569</v>
      </c>
      <c r="B570" s="144" t="s">
        <v>3118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 x14ac:dyDescent="0.25">
      <c r="A571" s="102">
        <v>570</v>
      </c>
      <c r="B571" s="144" t="s">
        <v>3117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 x14ac:dyDescent="0.25">
      <c r="A572" s="102">
        <v>571</v>
      </c>
      <c r="B572" s="144" t="s">
        <v>3116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 x14ac:dyDescent="0.25">
      <c r="A573" s="102">
        <v>572</v>
      </c>
      <c r="B573" s="144" t="s">
        <v>3115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 x14ac:dyDescent="0.25">
      <c r="A574" s="102">
        <v>573</v>
      </c>
      <c r="B574" s="144" t="s">
        <v>3114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 x14ac:dyDescent="0.25">
      <c r="A575" s="102">
        <v>574</v>
      </c>
      <c r="B575" s="144" t="s">
        <v>3113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 x14ac:dyDescent="0.25">
      <c r="A576" s="102">
        <v>575</v>
      </c>
      <c r="B576" s="144" t="s">
        <v>3112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 x14ac:dyDescent="0.25">
      <c r="A577" s="102">
        <v>576</v>
      </c>
      <c r="B577" s="144" t="s">
        <v>3111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 x14ac:dyDescent="0.25">
      <c r="A578" s="102">
        <v>577</v>
      </c>
      <c r="B578" s="144" t="s">
        <v>3110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 x14ac:dyDescent="0.25">
      <c r="A579" s="102">
        <v>578</v>
      </c>
      <c r="B579" s="144" t="s">
        <v>3109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 x14ac:dyDescent="0.25">
      <c r="A580" s="102">
        <v>579</v>
      </c>
      <c r="B580" s="144" t="s">
        <v>3108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 x14ac:dyDescent="0.25">
      <c r="A581" s="102">
        <v>580</v>
      </c>
      <c r="B581" s="144" t="s">
        <v>3107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 x14ac:dyDescent="0.25">
      <c r="A582" s="102">
        <v>581</v>
      </c>
      <c r="B582" s="144" t="s">
        <v>3106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 x14ac:dyDescent="0.25">
      <c r="A583" s="102">
        <v>582</v>
      </c>
      <c r="B583" s="144" t="s">
        <v>3105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 x14ac:dyDescent="0.25">
      <c r="A584" s="102">
        <v>583</v>
      </c>
      <c r="B584" s="144" t="s">
        <v>3104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 x14ac:dyDescent="0.25">
      <c r="A585" s="102">
        <v>584</v>
      </c>
      <c r="B585" s="144" t="s">
        <v>3103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 x14ac:dyDescent="0.25">
      <c r="A586" s="102">
        <v>585</v>
      </c>
      <c r="B586" s="144" t="s">
        <v>3102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 x14ac:dyDescent="0.25">
      <c r="A587" s="102">
        <v>586</v>
      </c>
      <c r="B587" s="144" t="s">
        <v>3101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 x14ac:dyDescent="0.25">
      <c r="A588" s="102">
        <v>587</v>
      </c>
      <c r="B588" s="144" t="s">
        <v>3100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 x14ac:dyDescent="0.25">
      <c r="A589" s="102">
        <v>588</v>
      </c>
      <c r="B589" s="144" t="s">
        <v>3099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 x14ac:dyDescent="0.25">
      <c r="A590" s="102">
        <v>589</v>
      </c>
      <c r="B590" s="144" t="s">
        <v>3098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 x14ac:dyDescent="0.25">
      <c r="A591" s="102">
        <v>590</v>
      </c>
      <c r="B591" s="144" t="s">
        <v>3097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 x14ac:dyDescent="0.25">
      <c r="A592" s="102">
        <v>591</v>
      </c>
      <c r="B592" s="144" t="s">
        <v>3096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 x14ac:dyDescent="0.25">
      <c r="A593" s="102">
        <v>592</v>
      </c>
      <c r="B593" s="144" t="s">
        <v>3095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 x14ac:dyDescent="0.25">
      <c r="A594" s="102">
        <v>593</v>
      </c>
      <c r="B594" s="144" t="s">
        <v>3094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 x14ac:dyDescent="0.25">
      <c r="A595" s="102">
        <v>594</v>
      </c>
      <c r="B595" s="144" t="s">
        <v>3093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 x14ac:dyDescent="0.25">
      <c r="A596" s="102">
        <v>595</v>
      </c>
      <c r="B596" s="144" t="s">
        <v>3092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 x14ac:dyDescent="0.25">
      <c r="A597" s="102">
        <v>596</v>
      </c>
      <c r="B597" s="144" t="s">
        <v>3091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 x14ac:dyDescent="0.25">
      <c r="A598" s="102">
        <v>597</v>
      </c>
      <c r="B598" s="144" t="s">
        <v>3090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 x14ac:dyDescent="0.25">
      <c r="A599" s="102">
        <v>598</v>
      </c>
      <c r="B599" s="144" t="s">
        <v>3089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 x14ac:dyDescent="0.25">
      <c r="A600" s="102">
        <v>599</v>
      </c>
      <c r="B600" s="144" t="s">
        <v>3088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 x14ac:dyDescent="0.25">
      <c r="A601" s="102">
        <v>600</v>
      </c>
      <c r="B601" s="144" t="s">
        <v>3087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 x14ac:dyDescent="0.25">
      <c r="A602" s="102">
        <v>601</v>
      </c>
      <c r="B602" s="144" t="s">
        <v>3086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 x14ac:dyDescent="0.25">
      <c r="A603" s="102">
        <v>602</v>
      </c>
      <c r="B603" s="144" t="s">
        <v>3085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 x14ac:dyDescent="0.25">
      <c r="A604" s="102">
        <v>603</v>
      </c>
      <c r="B604" s="144" t="s">
        <v>3084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 x14ac:dyDescent="0.25">
      <c r="A605" s="102">
        <v>604</v>
      </c>
      <c r="B605" s="144" t="s">
        <v>3083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 x14ac:dyDescent="0.25">
      <c r="A606" s="102">
        <v>605</v>
      </c>
      <c r="B606" s="144" t="s">
        <v>3082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 x14ac:dyDescent="0.25">
      <c r="A607" s="102">
        <v>606</v>
      </c>
      <c r="B607" s="144" t="s">
        <v>3081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 x14ac:dyDescent="0.25">
      <c r="A608" s="102">
        <v>607</v>
      </c>
      <c r="B608" s="144" t="s">
        <v>3080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 x14ac:dyDescent="0.25">
      <c r="A609" s="102">
        <v>608</v>
      </c>
      <c r="B609" s="144" t="s">
        <v>3079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 x14ac:dyDescent="0.25">
      <c r="A610" s="102">
        <v>609</v>
      </c>
      <c r="B610" s="144" t="s">
        <v>3078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 x14ac:dyDescent="0.25">
      <c r="A611" s="102">
        <v>610</v>
      </c>
      <c r="B611" s="144" t="s">
        <v>3077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 x14ac:dyDescent="0.25">
      <c r="A612" s="102">
        <v>611</v>
      </c>
      <c r="B612" s="144" t="s">
        <v>3076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 x14ac:dyDescent="0.25">
      <c r="A613" s="102">
        <v>612</v>
      </c>
      <c r="B613" s="144" t="s">
        <v>3075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 x14ac:dyDescent="0.25">
      <c r="A614" s="102">
        <v>613</v>
      </c>
      <c r="B614" s="144" t="s">
        <v>3074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 x14ac:dyDescent="0.25">
      <c r="A615" s="102">
        <v>614</v>
      </c>
      <c r="B615" s="144" t="s">
        <v>3073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 x14ac:dyDescent="0.25">
      <c r="A616" s="102">
        <v>615</v>
      </c>
      <c r="B616" s="144" t="s">
        <v>3072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 x14ac:dyDescent="0.25">
      <c r="A617" s="102">
        <v>616</v>
      </c>
      <c r="B617" s="144" t="s">
        <v>3071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 x14ac:dyDescent="0.25">
      <c r="A618" s="102">
        <v>617</v>
      </c>
      <c r="B618" s="144" t="s">
        <v>3070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 x14ac:dyDescent="0.25">
      <c r="A619" s="102">
        <v>618</v>
      </c>
      <c r="B619" s="144" t="s">
        <v>3069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 x14ac:dyDescent="0.25">
      <c r="A620" s="102">
        <v>619</v>
      </c>
      <c r="B620" s="144" t="s">
        <v>3068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 x14ac:dyDescent="0.25">
      <c r="A621" s="102">
        <v>620</v>
      </c>
      <c r="B621" s="144" t="s">
        <v>3067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 x14ac:dyDescent="0.25">
      <c r="A622" s="102">
        <v>621</v>
      </c>
      <c r="B622" s="144" t="s">
        <v>3066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 x14ac:dyDescent="0.25">
      <c r="A623" s="102">
        <v>622</v>
      </c>
      <c r="B623" s="144" t="s">
        <v>3065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 x14ac:dyDescent="0.25">
      <c r="A624" s="102">
        <v>623</v>
      </c>
      <c r="B624" s="144" t="s">
        <v>3064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 x14ac:dyDescent="0.25">
      <c r="A625" s="102">
        <v>624</v>
      </c>
      <c r="B625" s="144" t="s">
        <v>3063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 x14ac:dyDescent="0.25">
      <c r="A626" s="102">
        <v>625</v>
      </c>
      <c r="B626" s="144" t="s">
        <v>3062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 x14ac:dyDescent="0.25">
      <c r="A627" s="102">
        <v>626</v>
      </c>
      <c r="B627" s="144" t="s">
        <v>3061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 x14ac:dyDescent="0.25">
      <c r="A628" s="102">
        <v>627</v>
      </c>
      <c r="B628" s="144" t="s">
        <v>3060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 x14ac:dyDescent="0.25">
      <c r="A629" s="102">
        <v>628</v>
      </c>
      <c r="B629" s="144" t="s">
        <v>3059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 x14ac:dyDescent="0.25">
      <c r="A630" s="102">
        <v>629</v>
      </c>
      <c r="B630" s="144" t="s">
        <v>3058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 x14ac:dyDescent="0.25">
      <c r="A631" s="102">
        <v>630</v>
      </c>
      <c r="B631" s="144" t="s">
        <v>3057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 x14ac:dyDescent="0.25">
      <c r="A632" s="102">
        <v>631</v>
      </c>
      <c r="B632" s="144" t="s">
        <v>3056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 x14ac:dyDescent="0.25">
      <c r="A633" s="102">
        <v>632</v>
      </c>
      <c r="B633" s="144" t="s">
        <v>3055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 x14ac:dyDescent="0.25">
      <c r="A634" s="102">
        <v>633</v>
      </c>
      <c r="B634" s="144" t="s">
        <v>3054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 x14ac:dyDescent="0.25">
      <c r="A635" s="102">
        <v>634</v>
      </c>
      <c r="B635" s="144" t="s">
        <v>3053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 x14ac:dyDescent="0.25">
      <c r="A636" s="102">
        <v>635</v>
      </c>
      <c r="B636" s="144" t="s">
        <v>3052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 x14ac:dyDescent="0.25">
      <c r="A637" s="102">
        <v>636</v>
      </c>
      <c r="B637" s="144" t="s">
        <v>3051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 x14ac:dyDescent="0.25">
      <c r="A638" s="102">
        <v>637</v>
      </c>
      <c r="B638" s="144" t="s">
        <v>3050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 x14ac:dyDescent="0.25">
      <c r="A639" s="102">
        <v>638</v>
      </c>
      <c r="B639" s="144" t="s">
        <v>3049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 x14ac:dyDescent="0.25">
      <c r="A640" s="102">
        <v>639</v>
      </c>
      <c r="B640" s="144" t="s">
        <v>3048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 x14ac:dyDescent="0.25">
      <c r="A641" s="102">
        <v>640</v>
      </c>
      <c r="B641" s="144" t="s">
        <v>3047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 x14ac:dyDescent="0.25">
      <c r="A642" s="102">
        <v>641</v>
      </c>
      <c r="B642" s="144" t="s">
        <v>3046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 x14ac:dyDescent="0.25">
      <c r="A643" s="102">
        <v>642</v>
      </c>
      <c r="B643" s="144" t="s">
        <v>3045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 x14ac:dyDescent="0.25">
      <c r="A644" s="102">
        <v>643</v>
      </c>
      <c r="B644" s="144" t="s">
        <v>3044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 x14ac:dyDescent="0.25">
      <c r="A645" s="102">
        <v>644</v>
      </c>
      <c r="B645" s="144" t="s">
        <v>3043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 x14ac:dyDescent="0.25">
      <c r="A646" s="102">
        <v>645</v>
      </c>
      <c r="B646" s="144" t="s">
        <v>3042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 x14ac:dyDescent="0.25">
      <c r="A647" s="102">
        <v>646</v>
      </c>
      <c r="B647" s="144" t="s">
        <v>3041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 x14ac:dyDescent="0.25">
      <c r="A648" s="102">
        <v>647</v>
      </c>
      <c r="B648" s="144" t="s">
        <v>3040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 x14ac:dyDescent="0.25">
      <c r="A649" s="102">
        <v>648</v>
      </c>
      <c r="B649" s="144" t="s">
        <v>3039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 x14ac:dyDescent="0.25">
      <c r="A650" s="102">
        <v>649</v>
      </c>
      <c r="B650" s="144" t="s">
        <v>3038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 x14ac:dyDescent="0.25">
      <c r="A651" s="102">
        <v>650</v>
      </c>
      <c r="B651" s="144" t="s">
        <v>3037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 x14ac:dyDescent="0.25">
      <c r="A652" s="102">
        <v>651</v>
      </c>
      <c r="B652" s="144" t="s">
        <v>3036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 x14ac:dyDescent="0.25">
      <c r="A653" s="102">
        <v>652</v>
      </c>
      <c r="B653" s="144" t="s">
        <v>3035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 x14ac:dyDescent="0.25">
      <c r="A654" s="102">
        <v>653</v>
      </c>
      <c r="B654" s="144" t="s">
        <v>3034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 x14ac:dyDescent="0.25">
      <c r="A655" s="102">
        <v>654</v>
      </c>
      <c r="B655" s="144" t="s">
        <v>3033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 x14ac:dyDescent="0.25">
      <c r="A656" s="102">
        <v>655</v>
      </c>
      <c r="B656" s="144" t="s">
        <v>3032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 x14ac:dyDescent="0.25">
      <c r="A657" s="102">
        <v>656</v>
      </c>
      <c r="B657" s="144" t="s">
        <v>3031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 x14ac:dyDescent="0.25">
      <c r="A658" s="102">
        <v>657</v>
      </c>
      <c r="B658" s="144" t="s">
        <v>3030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 x14ac:dyDescent="0.25">
      <c r="A659" s="102">
        <v>658</v>
      </c>
      <c r="B659" s="144" t="s">
        <v>3029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 x14ac:dyDescent="0.25">
      <c r="A660" s="102">
        <v>659</v>
      </c>
      <c r="B660" s="144" t="s">
        <v>3028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 x14ac:dyDescent="0.25">
      <c r="A661" s="102">
        <v>660</v>
      </c>
      <c r="B661" s="144" t="s">
        <v>3027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 x14ac:dyDescent="0.25">
      <c r="A662" s="102">
        <v>661</v>
      </c>
      <c r="B662" s="144" t="s">
        <v>3026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 x14ac:dyDescent="0.25">
      <c r="A663" s="102">
        <v>662</v>
      </c>
      <c r="B663" s="144" t="s">
        <v>3025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 x14ac:dyDescent="0.25">
      <c r="A664" s="102">
        <v>663</v>
      </c>
      <c r="B664" s="144" t="s">
        <v>3024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 x14ac:dyDescent="0.25">
      <c r="A665" s="102">
        <v>664</v>
      </c>
      <c r="B665" s="144" t="s">
        <v>3023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 x14ac:dyDescent="0.25">
      <c r="A666" s="102">
        <v>665</v>
      </c>
      <c r="B666" s="144" t="s">
        <v>3022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 x14ac:dyDescent="0.25">
      <c r="A667" s="102">
        <v>666</v>
      </c>
      <c r="B667" s="144" t="s">
        <v>3021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 x14ac:dyDescent="0.25">
      <c r="A668" s="102">
        <v>667</v>
      </c>
      <c r="B668" s="144" t="s">
        <v>3020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 x14ac:dyDescent="0.25">
      <c r="A669" s="102">
        <v>668</v>
      </c>
      <c r="B669" s="144" t="s">
        <v>3019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 x14ac:dyDescent="0.25">
      <c r="A670" s="102">
        <v>669</v>
      </c>
      <c r="B670" s="144" t="s">
        <v>3018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 x14ac:dyDescent="0.25">
      <c r="A671" s="102">
        <v>670</v>
      </c>
      <c r="B671" s="144" t="s">
        <v>3017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 x14ac:dyDescent="0.25">
      <c r="A672" s="102">
        <v>671</v>
      </c>
      <c r="B672" s="144" t="s">
        <v>3016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 x14ac:dyDescent="0.25">
      <c r="A673" s="102">
        <v>672</v>
      </c>
      <c r="B673" s="144" t="s">
        <v>3015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 x14ac:dyDescent="0.25">
      <c r="A674" s="102">
        <v>673</v>
      </c>
      <c r="B674" s="144" t="s">
        <v>3014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 x14ac:dyDescent="0.25">
      <c r="A675" s="102">
        <v>674</v>
      </c>
      <c r="B675" s="144" t="s">
        <v>3013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 x14ac:dyDescent="0.25">
      <c r="A676" s="102">
        <v>675</v>
      </c>
      <c r="B676" s="144" t="s">
        <v>3012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 x14ac:dyDescent="0.25">
      <c r="A677" s="102">
        <v>676</v>
      </c>
      <c r="B677" s="144" t="s">
        <v>3011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 x14ac:dyDescent="0.25">
      <c r="A678" s="102">
        <v>677</v>
      </c>
      <c r="B678" s="144" t="s">
        <v>3010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 x14ac:dyDescent="0.25">
      <c r="A679" s="102">
        <v>678</v>
      </c>
      <c r="B679" s="144" t="s">
        <v>3009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 x14ac:dyDescent="0.25">
      <c r="A680" s="102">
        <v>679</v>
      </c>
      <c r="B680" s="144" t="s">
        <v>3008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 x14ac:dyDescent="0.25">
      <c r="A681" s="102">
        <v>680</v>
      </c>
      <c r="B681" s="144" t="s">
        <v>3007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 x14ac:dyDescent="0.25">
      <c r="A682" s="102">
        <v>681</v>
      </c>
      <c r="B682" s="144" t="s">
        <v>3006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 x14ac:dyDescent="0.25">
      <c r="A683" s="102">
        <v>682</v>
      </c>
      <c r="B683" s="144" t="s">
        <v>3005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 x14ac:dyDescent="0.25">
      <c r="A684" s="102">
        <v>683</v>
      </c>
      <c r="B684" s="144" t="s">
        <v>3004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 x14ac:dyDescent="0.25">
      <c r="A685" s="102">
        <v>684</v>
      </c>
      <c r="B685" s="144" t="s">
        <v>3003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 x14ac:dyDescent="0.25">
      <c r="A686" s="102">
        <v>685</v>
      </c>
      <c r="B686" s="144" t="s">
        <v>3002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 x14ac:dyDescent="0.25">
      <c r="A687" s="102">
        <v>686</v>
      </c>
      <c r="B687" s="144" t="s">
        <v>3001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 x14ac:dyDescent="0.25">
      <c r="A688" s="102">
        <v>687</v>
      </c>
      <c r="B688" s="144" t="s">
        <v>3000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 x14ac:dyDescent="0.25">
      <c r="A689" s="102">
        <v>688</v>
      </c>
      <c r="B689" s="144" t="s">
        <v>2999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 x14ac:dyDescent="0.25">
      <c r="A690" s="102">
        <v>689</v>
      </c>
      <c r="B690" s="144" t="s">
        <v>2998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 x14ac:dyDescent="0.25">
      <c r="A691" s="102">
        <v>690</v>
      </c>
      <c r="B691" s="144" t="s">
        <v>2997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 x14ac:dyDescent="0.25">
      <c r="A692" s="102">
        <v>691</v>
      </c>
      <c r="B692" s="144" t="s">
        <v>2996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 x14ac:dyDescent="0.25">
      <c r="A693" s="102">
        <v>692</v>
      </c>
      <c r="B693" s="144" t="s">
        <v>2995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 x14ac:dyDescent="0.25">
      <c r="A694" s="102">
        <v>693</v>
      </c>
      <c r="B694" s="144" t="s">
        <v>2994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 x14ac:dyDescent="0.25">
      <c r="A695" s="102">
        <v>694</v>
      </c>
      <c r="B695" s="144" t="s">
        <v>2993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 x14ac:dyDescent="0.25">
      <c r="A696" s="102">
        <v>695</v>
      </c>
      <c r="B696" s="144" t="s">
        <v>2992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 x14ac:dyDescent="0.25">
      <c r="A697" s="102">
        <v>696</v>
      </c>
      <c r="B697" s="144" t="s">
        <v>2991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 x14ac:dyDescent="0.25">
      <c r="A698" s="102">
        <v>697</v>
      </c>
      <c r="B698" s="144" t="s">
        <v>2990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 x14ac:dyDescent="0.25">
      <c r="A699" s="102">
        <v>698</v>
      </c>
      <c r="B699" s="144" t="s">
        <v>2989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 x14ac:dyDescent="0.25">
      <c r="A700" s="102">
        <v>699</v>
      </c>
      <c r="B700" s="144" t="s">
        <v>2988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 x14ac:dyDescent="0.25">
      <c r="A701" s="102">
        <v>700</v>
      </c>
      <c r="B701" s="144" t="s">
        <v>2987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 x14ac:dyDescent="0.25">
      <c r="A702" s="102">
        <v>701</v>
      </c>
      <c r="B702" s="144" t="s">
        <v>2986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 x14ac:dyDescent="0.25">
      <c r="A703" s="102">
        <v>702</v>
      </c>
      <c r="B703" s="144" t="s">
        <v>2985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 x14ac:dyDescent="0.25">
      <c r="A704" s="102">
        <v>703</v>
      </c>
      <c r="B704" s="144" t="s">
        <v>2984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 x14ac:dyDescent="0.25">
      <c r="A705" s="102">
        <v>704</v>
      </c>
      <c r="B705" s="144" t="s">
        <v>2983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 x14ac:dyDescent="0.25">
      <c r="A706" s="102">
        <v>705</v>
      </c>
      <c r="B706" s="144" t="s">
        <v>2982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 x14ac:dyDescent="0.25">
      <c r="A707" s="102">
        <v>706</v>
      </c>
      <c r="B707" s="144" t="s">
        <v>2981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 x14ac:dyDescent="0.25">
      <c r="A708" s="102">
        <v>707</v>
      </c>
      <c r="B708" s="144" t="s">
        <v>2980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 x14ac:dyDescent="0.25">
      <c r="A709" s="102">
        <v>708</v>
      </c>
      <c r="B709" s="144" t="s">
        <v>2979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 x14ac:dyDescent="0.25">
      <c r="A710" s="102">
        <v>709</v>
      </c>
      <c r="B710" s="144" t="s">
        <v>2978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 x14ac:dyDescent="0.25">
      <c r="A711" s="102">
        <v>710</v>
      </c>
      <c r="B711" s="144" t="s">
        <v>2977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 x14ac:dyDescent="0.25">
      <c r="A712" s="102">
        <v>711</v>
      </c>
      <c r="B712" s="144" t="s">
        <v>2976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 x14ac:dyDescent="0.25">
      <c r="A713" s="102">
        <v>712</v>
      </c>
      <c r="B713" s="144" t="s">
        <v>2975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 x14ac:dyDescent="0.25">
      <c r="A714" s="102">
        <v>713</v>
      </c>
      <c r="B714" s="144" t="s">
        <v>2974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 x14ac:dyDescent="0.25">
      <c r="A715" s="102">
        <v>714</v>
      </c>
      <c r="B715" s="144" t="s">
        <v>2973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 x14ac:dyDescent="0.25">
      <c r="A716" s="102">
        <v>715</v>
      </c>
      <c r="B716" s="144" t="s">
        <v>2972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 x14ac:dyDescent="0.25">
      <c r="A717" s="102">
        <v>716</v>
      </c>
      <c r="B717" s="144" t="s">
        <v>2971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 x14ac:dyDescent="0.25">
      <c r="A718" s="102">
        <v>717</v>
      </c>
      <c r="B718" s="144" t="s">
        <v>2970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 x14ac:dyDescent="0.25">
      <c r="A719" s="102">
        <v>718</v>
      </c>
      <c r="B719" s="144" t="s">
        <v>2969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 x14ac:dyDescent="0.25">
      <c r="A720" s="102">
        <v>719</v>
      </c>
      <c r="B720" s="144" t="s">
        <v>2968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 x14ac:dyDescent="0.25">
      <c r="A721" s="102">
        <v>720</v>
      </c>
      <c r="B721" s="144" t="s">
        <v>2967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 x14ac:dyDescent="0.25">
      <c r="A722" s="102">
        <v>721</v>
      </c>
      <c r="B722" s="144" t="s">
        <v>2966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 x14ac:dyDescent="0.25">
      <c r="A723" s="102">
        <v>722</v>
      </c>
      <c r="B723" s="144" t="s">
        <v>2965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 x14ac:dyDescent="0.25">
      <c r="A724" s="102">
        <v>723</v>
      </c>
      <c r="B724" s="144" t="s">
        <v>2964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 x14ac:dyDescent="0.25">
      <c r="A725" s="102">
        <v>724</v>
      </c>
      <c r="B725" s="144" t="s">
        <v>2963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 x14ac:dyDescent="0.25">
      <c r="A726" s="102">
        <v>725</v>
      </c>
      <c r="B726" s="144" t="s">
        <v>2962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 x14ac:dyDescent="0.25">
      <c r="A727" s="102">
        <v>726</v>
      </c>
      <c r="B727" s="144" t="s">
        <v>2961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 x14ac:dyDescent="0.25">
      <c r="A728" s="102">
        <v>727</v>
      </c>
      <c r="B728" s="144" t="s">
        <v>2960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 x14ac:dyDescent="0.25">
      <c r="A729" s="102">
        <v>728</v>
      </c>
      <c r="B729" s="144" t="s">
        <v>2959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 x14ac:dyDescent="0.25">
      <c r="A730" s="102">
        <v>729</v>
      </c>
      <c r="B730" s="144" t="s">
        <v>2958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 x14ac:dyDescent="0.25">
      <c r="A731" s="102">
        <v>730</v>
      </c>
      <c r="B731" s="144" t="s">
        <v>2957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 x14ac:dyDescent="0.25">
      <c r="A732" s="102">
        <v>731</v>
      </c>
      <c r="B732" s="144" t="s">
        <v>2956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 x14ac:dyDescent="0.25">
      <c r="A733" s="102">
        <v>732</v>
      </c>
      <c r="B733" s="144" t="s">
        <v>2955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 x14ac:dyDescent="0.25">
      <c r="A734" s="102">
        <v>733</v>
      </c>
      <c r="B734" s="144" t="s">
        <v>2954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 x14ac:dyDescent="0.25">
      <c r="A735" s="102">
        <v>734</v>
      </c>
      <c r="B735" s="144" t="s">
        <v>2953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 x14ac:dyDescent="0.25">
      <c r="A736" s="102">
        <v>735</v>
      </c>
      <c r="B736" s="144" t="s">
        <v>2952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 x14ac:dyDescent="0.25">
      <c r="A737" s="102">
        <v>736</v>
      </c>
      <c r="B737" s="144" t="s">
        <v>2951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 x14ac:dyDescent="0.25">
      <c r="A738" s="102">
        <v>737</v>
      </c>
      <c r="B738" s="144" t="s">
        <v>2950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 x14ac:dyDescent="0.25">
      <c r="A739" s="102">
        <v>738</v>
      </c>
      <c r="B739" s="144" t="s">
        <v>2949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 x14ac:dyDescent="0.25">
      <c r="A740" s="102">
        <v>739</v>
      </c>
      <c r="B740" s="144" t="s">
        <v>2948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 x14ac:dyDescent="0.25">
      <c r="A741" s="102">
        <v>740</v>
      </c>
      <c r="B741" s="144" t="s">
        <v>2947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 x14ac:dyDescent="0.25">
      <c r="A742" s="102">
        <v>741</v>
      </c>
      <c r="B742" s="144" t="s">
        <v>2946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 x14ac:dyDescent="0.25">
      <c r="A743" s="102">
        <v>742</v>
      </c>
      <c r="B743" s="144" t="s">
        <v>2945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 x14ac:dyDescent="0.25">
      <c r="A744" s="102">
        <v>743</v>
      </c>
      <c r="B744" s="144" t="s">
        <v>2944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 x14ac:dyDescent="0.25">
      <c r="A745" s="102">
        <v>744</v>
      </c>
      <c r="B745" s="144" t="s">
        <v>2943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 x14ac:dyDescent="0.25">
      <c r="A746" s="102">
        <v>745</v>
      </c>
      <c r="B746" s="144" t="s">
        <v>2942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 x14ac:dyDescent="0.25">
      <c r="A747" s="102">
        <v>746</v>
      </c>
      <c r="B747" s="144" t="s">
        <v>2941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 x14ac:dyDescent="0.25">
      <c r="A748" s="102">
        <v>747</v>
      </c>
      <c r="B748" s="144" t="s">
        <v>2940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 x14ac:dyDescent="0.25">
      <c r="A749" s="102">
        <v>748</v>
      </c>
      <c r="B749" s="144" t="s">
        <v>2939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 x14ac:dyDescent="0.25">
      <c r="A750" s="102">
        <v>749</v>
      </c>
      <c r="B750" s="144" t="s">
        <v>2938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 x14ac:dyDescent="0.25">
      <c r="A751" s="102">
        <v>750</v>
      </c>
      <c r="B751" s="144" t="s">
        <v>2937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 x14ac:dyDescent="0.25">
      <c r="A752" s="102">
        <v>751</v>
      </c>
      <c r="B752" s="144" t="s">
        <v>2936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 x14ac:dyDescent="0.25">
      <c r="A753" s="102">
        <v>752</v>
      </c>
      <c r="B753" s="144" t="s">
        <v>2935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 x14ac:dyDescent="0.25">
      <c r="A754" s="102">
        <v>753</v>
      </c>
      <c r="B754" s="144" t="s">
        <v>2934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 x14ac:dyDescent="0.25">
      <c r="A755" s="102">
        <v>754</v>
      </c>
      <c r="B755" s="144" t="s">
        <v>2933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 x14ac:dyDescent="0.25">
      <c r="A756" s="102">
        <v>755</v>
      </c>
      <c r="B756" s="144" t="s">
        <v>2932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 x14ac:dyDescent="0.25">
      <c r="A757" s="102">
        <v>756</v>
      </c>
      <c r="B757" s="144" t="s">
        <v>2931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 x14ac:dyDescent="0.25">
      <c r="A758" s="102">
        <v>757</v>
      </c>
      <c r="B758" s="144" t="s">
        <v>2930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 x14ac:dyDescent="0.25">
      <c r="A759" s="102">
        <v>758</v>
      </c>
      <c r="B759" s="144" t="s">
        <v>2929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 x14ac:dyDescent="0.25">
      <c r="A760" s="102">
        <v>759</v>
      </c>
      <c r="B760" s="144" t="s">
        <v>2928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 x14ac:dyDescent="0.25">
      <c r="A761" s="102">
        <v>760</v>
      </c>
      <c r="B761" s="144" t="s">
        <v>2927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 x14ac:dyDescent="0.25">
      <c r="A762" s="102">
        <v>761</v>
      </c>
      <c r="B762" s="144" t="s">
        <v>2926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 x14ac:dyDescent="0.25">
      <c r="A763" s="102">
        <v>762</v>
      </c>
      <c r="B763" s="144" t="s">
        <v>2925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 x14ac:dyDescent="0.25">
      <c r="A764" s="102">
        <v>763</v>
      </c>
      <c r="B764" s="144" t="s">
        <v>2924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 x14ac:dyDescent="0.25">
      <c r="A765" s="102">
        <v>764</v>
      </c>
      <c r="B765" s="144" t="s">
        <v>2923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 x14ac:dyDescent="0.25">
      <c r="A766" s="102">
        <v>765</v>
      </c>
      <c r="B766" s="144" t="s">
        <v>2922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 x14ac:dyDescent="0.25">
      <c r="A767" s="102">
        <v>766</v>
      </c>
      <c r="B767" s="144" t="s">
        <v>2921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 x14ac:dyDescent="0.25">
      <c r="A768" s="102">
        <v>767</v>
      </c>
      <c r="B768" s="144" t="s">
        <v>2920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 x14ac:dyDescent="0.25">
      <c r="A769" s="102">
        <v>768</v>
      </c>
      <c r="B769" s="144" t="s">
        <v>2919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 x14ac:dyDescent="0.25">
      <c r="A770" s="102">
        <v>769</v>
      </c>
      <c r="B770" s="144" t="s">
        <v>2918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 x14ac:dyDescent="0.25">
      <c r="A771" s="102">
        <v>770</v>
      </c>
      <c r="B771" s="144" t="s">
        <v>2917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 x14ac:dyDescent="0.25">
      <c r="A772" s="102">
        <v>771</v>
      </c>
      <c r="B772" s="144" t="s">
        <v>2916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 x14ac:dyDescent="0.25">
      <c r="A773" s="102">
        <v>772</v>
      </c>
      <c r="B773" s="144" t="s">
        <v>2915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 x14ac:dyDescent="0.25">
      <c r="A774" s="102">
        <v>773</v>
      </c>
      <c r="B774" s="144" t="s">
        <v>2914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 x14ac:dyDescent="0.25">
      <c r="A775" s="102">
        <v>774</v>
      </c>
      <c r="B775" s="144" t="s">
        <v>2913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 x14ac:dyDescent="0.25">
      <c r="A776" s="102">
        <v>775</v>
      </c>
      <c r="B776" s="144" t="s">
        <v>2912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 x14ac:dyDescent="0.25">
      <c r="A777" s="102">
        <v>776</v>
      </c>
      <c r="B777" s="144" t="s">
        <v>2911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 x14ac:dyDescent="0.25">
      <c r="A778" s="102">
        <v>777</v>
      </c>
      <c r="B778" s="144" t="s">
        <v>2910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 x14ac:dyDescent="0.25">
      <c r="A779" s="102">
        <v>778</v>
      </c>
      <c r="B779" s="144" t="s">
        <v>2909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 x14ac:dyDescent="0.25">
      <c r="A780" s="102">
        <v>779</v>
      </c>
      <c r="B780" s="144" t="s">
        <v>2908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 x14ac:dyDescent="0.25">
      <c r="A781" s="102">
        <v>780</v>
      </c>
      <c r="B781" s="144" t="s">
        <v>2907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 x14ac:dyDescent="0.25">
      <c r="A782" s="102">
        <v>781</v>
      </c>
      <c r="B782" s="144" t="s">
        <v>2906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 x14ac:dyDescent="0.25">
      <c r="A783" s="102">
        <v>782</v>
      </c>
      <c r="B783" s="144" t="s">
        <v>2905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 x14ac:dyDescent="0.25">
      <c r="A784" s="102">
        <v>783</v>
      </c>
      <c r="B784" s="144" t="s">
        <v>2904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 x14ac:dyDescent="0.25">
      <c r="A785" s="102">
        <v>784</v>
      </c>
      <c r="B785" s="144" t="s">
        <v>2903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 x14ac:dyDescent="0.25">
      <c r="A786" s="102">
        <v>785</v>
      </c>
      <c r="B786" s="144" t="s">
        <v>2902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 x14ac:dyDescent="0.25">
      <c r="A787" s="102">
        <v>786</v>
      </c>
      <c r="B787" s="144" t="s">
        <v>2901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 x14ac:dyDescent="0.25">
      <c r="A788" s="102">
        <v>787</v>
      </c>
      <c r="B788" s="144" t="s">
        <v>2900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 x14ac:dyDescent="0.25">
      <c r="A789" s="102">
        <v>788</v>
      </c>
      <c r="B789" s="144" t="s">
        <v>2899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 x14ac:dyDescent="0.25">
      <c r="A790" s="102">
        <v>789</v>
      </c>
      <c r="B790" s="144" t="s">
        <v>2898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 x14ac:dyDescent="0.25">
      <c r="A791" s="102">
        <v>790</v>
      </c>
      <c r="B791" s="144" t="s">
        <v>2897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 x14ac:dyDescent="0.25">
      <c r="A792" s="102">
        <v>791</v>
      </c>
      <c r="B792" s="144" t="s">
        <v>2896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 x14ac:dyDescent="0.25">
      <c r="A793" s="102">
        <v>792</v>
      </c>
      <c r="B793" s="144" t="s">
        <v>2895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 x14ac:dyDescent="0.25">
      <c r="A794" s="102">
        <v>793</v>
      </c>
      <c r="B794" s="144" t="s">
        <v>2894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 x14ac:dyDescent="0.25">
      <c r="A795" s="102">
        <v>794</v>
      </c>
      <c r="B795" s="144" t="s">
        <v>2893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 x14ac:dyDescent="0.25">
      <c r="A796" s="102">
        <v>795</v>
      </c>
      <c r="B796" s="144" t="s">
        <v>2892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 x14ac:dyDescent="0.25">
      <c r="A797" s="102">
        <v>796</v>
      </c>
      <c r="B797" s="144" t="s">
        <v>2891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 x14ac:dyDescent="0.25">
      <c r="A798" s="102">
        <v>797</v>
      </c>
      <c r="B798" s="144" t="s">
        <v>2890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 x14ac:dyDescent="0.25">
      <c r="A799" s="102">
        <v>798</v>
      </c>
      <c r="B799" s="144" t="s">
        <v>2889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 x14ac:dyDescent="0.25">
      <c r="A800" s="102">
        <v>799</v>
      </c>
      <c r="B800" s="144" t="s">
        <v>2888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 x14ac:dyDescent="0.25">
      <c r="A801" s="102">
        <v>800</v>
      </c>
      <c r="B801" s="144" t="s">
        <v>2887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 x14ac:dyDescent="0.25">
      <c r="A802" s="102">
        <v>801</v>
      </c>
      <c r="B802" s="144" t="s">
        <v>2886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 x14ac:dyDescent="0.25">
      <c r="A803" s="102">
        <v>802</v>
      </c>
      <c r="B803" s="144" t="s">
        <v>2885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 x14ac:dyDescent="0.25">
      <c r="A804" s="102">
        <v>803</v>
      </c>
      <c r="B804" s="144" t="s">
        <v>2884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 x14ac:dyDescent="0.25">
      <c r="A805" s="102">
        <v>804</v>
      </c>
      <c r="B805" s="144" t="s">
        <v>2883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 x14ac:dyDescent="0.25">
      <c r="A806" s="102">
        <v>805</v>
      </c>
      <c r="B806" s="144" t="s">
        <v>2882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 x14ac:dyDescent="0.25">
      <c r="A807" s="102">
        <v>806</v>
      </c>
      <c r="B807" s="144" t="s">
        <v>2881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 x14ac:dyDescent="0.25">
      <c r="A808" s="102">
        <v>807</v>
      </c>
      <c r="B808" s="144" t="s">
        <v>2880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 x14ac:dyDescent="0.25">
      <c r="A809" s="102">
        <v>808</v>
      </c>
      <c r="B809" s="144" t="s">
        <v>2879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 x14ac:dyDescent="0.25">
      <c r="A810" s="102">
        <v>809</v>
      </c>
      <c r="B810" s="144" t="s">
        <v>2878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 x14ac:dyDescent="0.25">
      <c r="A811" s="102">
        <v>810</v>
      </c>
      <c r="B811" s="144" t="s">
        <v>2877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 x14ac:dyDescent="0.25">
      <c r="A812" s="102">
        <v>811</v>
      </c>
      <c r="B812" s="144" t="s">
        <v>2876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 x14ac:dyDescent="0.25">
      <c r="A813" s="102">
        <v>812</v>
      </c>
      <c r="B813" s="144" t="s">
        <v>2875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 x14ac:dyDescent="0.25">
      <c r="A814" s="102">
        <v>813</v>
      </c>
      <c r="B814" s="144" t="s">
        <v>2874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 x14ac:dyDescent="0.25">
      <c r="A815" s="102">
        <v>814</v>
      </c>
      <c r="B815" s="144" t="s">
        <v>2873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 x14ac:dyDescent="0.25">
      <c r="A816" s="102">
        <v>815</v>
      </c>
      <c r="B816" s="144" t="s">
        <v>2872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 x14ac:dyDescent="0.25">
      <c r="A817" s="102">
        <v>816</v>
      </c>
      <c r="B817" s="144" t="s">
        <v>2871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 x14ac:dyDescent="0.25">
      <c r="A818" s="102">
        <v>817</v>
      </c>
      <c r="B818" s="144" t="s">
        <v>2870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 x14ac:dyDescent="0.25">
      <c r="A819" s="102">
        <v>818</v>
      </c>
      <c r="B819" s="144" t="s">
        <v>2869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 x14ac:dyDescent="0.25">
      <c r="A820" s="102">
        <v>819</v>
      </c>
      <c r="B820" s="144" t="s">
        <v>2868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 x14ac:dyDescent="0.25">
      <c r="A821" s="102">
        <v>820</v>
      </c>
      <c r="B821" s="144" t="s">
        <v>2867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 x14ac:dyDescent="0.25">
      <c r="A822" s="102">
        <v>821</v>
      </c>
      <c r="B822" s="144" t="s">
        <v>2866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 x14ac:dyDescent="0.25">
      <c r="A823" s="102">
        <v>822</v>
      </c>
      <c r="B823" s="144" t="s">
        <v>2865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 x14ac:dyDescent="0.25">
      <c r="A824" s="102">
        <v>823</v>
      </c>
      <c r="B824" s="144" t="s">
        <v>2864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 x14ac:dyDescent="0.25">
      <c r="A825" s="102">
        <v>824</v>
      </c>
      <c r="B825" s="144" t="s">
        <v>2863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 x14ac:dyDescent="0.25">
      <c r="A826" s="102">
        <v>825</v>
      </c>
      <c r="B826" s="144" t="s">
        <v>2862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 x14ac:dyDescent="0.25">
      <c r="A827" s="102">
        <v>826</v>
      </c>
      <c r="B827" s="144" t="s">
        <v>2861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 x14ac:dyDescent="0.25">
      <c r="A828" s="102">
        <v>827</v>
      </c>
      <c r="B828" s="144" t="s">
        <v>2860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 x14ac:dyDescent="0.25">
      <c r="A829" s="102">
        <v>828</v>
      </c>
      <c r="B829" s="144" t="s">
        <v>2859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 x14ac:dyDescent="0.25">
      <c r="A830" s="102">
        <v>829</v>
      </c>
      <c r="B830" s="144" t="s">
        <v>2858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 x14ac:dyDescent="0.25">
      <c r="A831" s="102">
        <v>830</v>
      </c>
      <c r="B831" s="144" t="s">
        <v>2857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 x14ac:dyDescent="0.25">
      <c r="A832" s="102">
        <v>831</v>
      </c>
      <c r="B832" s="144" t="s">
        <v>2856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 x14ac:dyDescent="0.25">
      <c r="A833" s="102">
        <v>832</v>
      </c>
      <c r="B833" s="144" t="s">
        <v>2855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 x14ac:dyDescent="0.25">
      <c r="A834" s="102">
        <v>833</v>
      </c>
      <c r="B834" s="144" t="s">
        <v>2854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 x14ac:dyDescent="0.25">
      <c r="A835" s="102">
        <v>834</v>
      </c>
      <c r="B835" s="144" t="s">
        <v>2853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 x14ac:dyDescent="0.25">
      <c r="A836" s="102">
        <v>835</v>
      </c>
      <c r="B836" s="144" t="s">
        <v>2852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 x14ac:dyDescent="0.25">
      <c r="A837" s="102">
        <v>836</v>
      </c>
      <c r="B837" s="144" t="s">
        <v>2851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 x14ac:dyDescent="0.25">
      <c r="A838" s="102">
        <v>837</v>
      </c>
      <c r="B838" s="144" t="s">
        <v>2850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 x14ac:dyDescent="0.25">
      <c r="A839" s="102">
        <v>838</v>
      </c>
      <c r="B839" s="144" t="s">
        <v>2849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 x14ac:dyDescent="0.25">
      <c r="A840" s="102">
        <v>839</v>
      </c>
      <c r="B840" s="144" t="s">
        <v>2848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 x14ac:dyDescent="0.25">
      <c r="A841" s="102">
        <v>840</v>
      </c>
      <c r="B841" s="144" t="s">
        <v>2847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 x14ac:dyDescent="0.25">
      <c r="A842" s="102">
        <v>841</v>
      </c>
      <c r="B842" s="144" t="s">
        <v>2846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 x14ac:dyDescent="0.25">
      <c r="A843" s="102">
        <v>842</v>
      </c>
      <c r="B843" s="144" t="s">
        <v>2845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 x14ac:dyDescent="0.25">
      <c r="A844" s="102">
        <v>843</v>
      </c>
      <c r="B844" s="144" t="s">
        <v>2844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 x14ac:dyDescent="0.25">
      <c r="A845" s="102">
        <v>844</v>
      </c>
      <c r="B845" s="144" t="s">
        <v>2843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 x14ac:dyDescent="0.25">
      <c r="A846" s="102">
        <v>845</v>
      </c>
      <c r="B846" s="144" t="s">
        <v>2842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 x14ac:dyDescent="0.25">
      <c r="A847" s="102">
        <v>846</v>
      </c>
      <c r="B847" s="144" t="s">
        <v>2841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 x14ac:dyDescent="0.25">
      <c r="A848" s="102">
        <v>847</v>
      </c>
      <c r="B848" s="144" t="s">
        <v>2840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 x14ac:dyDescent="0.25">
      <c r="A849" s="102">
        <v>848</v>
      </c>
      <c r="B849" s="144" t="s">
        <v>2839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 x14ac:dyDescent="0.25">
      <c r="A850" s="102">
        <v>849</v>
      </c>
      <c r="B850" s="144" t="s">
        <v>2838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 x14ac:dyDescent="0.25">
      <c r="A851" s="102">
        <v>850</v>
      </c>
      <c r="B851" s="144" t="s">
        <v>2837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 x14ac:dyDescent="0.25">
      <c r="A852" s="102">
        <v>851</v>
      </c>
      <c r="B852" s="144" t="s">
        <v>2836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 x14ac:dyDescent="0.25">
      <c r="A853" s="102">
        <v>852</v>
      </c>
      <c r="B853" s="144" t="s">
        <v>2835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 x14ac:dyDescent="0.25">
      <c r="A854" s="102">
        <v>853</v>
      </c>
      <c r="B854" s="144" t="s">
        <v>2834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 x14ac:dyDescent="0.25">
      <c r="A855" s="102">
        <v>854</v>
      </c>
      <c r="B855" s="144" t="s">
        <v>2833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 x14ac:dyDescent="0.25">
      <c r="A856" s="102">
        <v>855</v>
      </c>
      <c r="B856" s="144" t="s">
        <v>2832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 x14ac:dyDescent="0.25">
      <c r="A857" s="102">
        <v>856</v>
      </c>
      <c r="B857" s="144" t="s">
        <v>2831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 x14ac:dyDescent="0.25">
      <c r="A858" s="102">
        <v>857</v>
      </c>
      <c r="B858" s="144" t="s">
        <v>2830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 x14ac:dyDescent="0.25">
      <c r="A859" s="102">
        <v>858</v>
      </c>
      <c r="B859" s="144" t="s">
        <v>2829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 x14ac:dyDescent="0.25">
      <c r="A860" s="102">
        <v>859</v>
      </c>
      <c r="B860" s="144" t="s">
        <v>2828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 x14ac:dyDescent="0.25">
      <c r="A861" s="102">
        <v>860</v>
      </c>
      <c r="B861" s="144" t="s">
        <v>2827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 x14ac:dyDescent="0.25">
      <c r="A862" s="102">
        <v>861</v>
      </c>
      <c r="B862" s="144" t="s">
        <v>2826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 x14ac:dyDescent="0.25">
      <c r="A863" s="102">
        <v>862</v>
      </c>
      <c r="B863" s="144" t="s">
        <v>2825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 x14ac:dyDescent="0.25">
      <c r="A864" s="102">
        <v>863</v>
      </c>
      <c r="B864" s="144" t="s">
        <v>2824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 x14ac:dyDescent="0.25">
      <c r="A865" s="102">
        <v>864</v>
      </c>
      <c r="B865" s="144" t="s">
        <v>2823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 x14ac:dyDescent="0.25">
      <c r="A866" s="102">
        <v>865</v>
      </c>
      <c r="B866" s="144" t="s">
        <v>2822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 x14ac:dyDescent="0.25">
      <c r="A867" s="102">
        <v>866</v>
      </c>
      <c r="B867" s="144" t="s">
        <v>2821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 x14ac:dyDescent="0.25">
      <c r="A868" s="102">
        <v>867</v>
      </c>
      <c r="B868" s="144" t="s">
        <v>2820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 x14ac:dyDescent="0.25">
      <c r="A869" s="102">
        <v>868</v>
      </c>
      <c r="B869" s="144" t="s">
        <v>2819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 x14ac:dyDescent="0.25">
      <c r="A870" s="102">
        <v>869</v>
      </c>
      <c r="B870" s="144" t="s">
        <v>2818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 x14ac:dyDescent="0.25">
      <c r="A871" s="102">
        <v>870</v>
      </c>
      <c r="B871" s="144" t="s">
        <v>2817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 x14ac:dyDescent="0.25">
      <c r="A872" s="102">
        <v>871</v>
      </c>
      <c r="B872" s="144" t="s">
        <v>2816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 x14ac:dyDescent="0.25">
      <c r="A873" s="102">
        <v>872</v>
      </c>
      <c r="B873" s="144" t="s">
        <v>2815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 x14ac:dyDescent="0.25">
      <c r="A874" s="102">
        <v>873</v>
      </c>
      <c r="B874" s="144" t="s">
        <v>2814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 x14ac:dyDescent="0.25">
      <c r="A875" s="102">
        <v>874</v>
      </c>
      <c r="B875" s="144" t="s">
        <v>2813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 x14ac:dyDescent="0.25">
      <c r="A876" s="102">
        <v>875</v>
      </c>
      <c r="B876" s="144" t="s">
        <v>2812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 x14ac:dyDescent="0.25">
      <c r="A877" s="102">
        <v>876</v>
      </c>
      <c r="B877" s="144" t="s">
        <v>2811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 x14ac:dyDescent="0.25">
      <c r="A878" s="102">
        <v>877</v>
      </c>
      <c r="B878" s="144" t="s">
        <v>2810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 x14ac:dyDescent="0.25">
      <c r="A879" s="102">
        <v>878</v>
      </c>
      <c r="B879" s="144" t="s">
        <v>2809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 x14ac:dyDescent="0.25">
      <c r="A880" s="102">
        <v>879</v>
      </c>
      <c r="B880" s="144" t="s">
        <v>2808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 x14ac:dyDescent="0.25">
      <c r="A881" s="102">
        <v>880</v>
      </c>
      <c r="B881" s="144" t="s">
        <v>2807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 x14ac:dyDescent="0.25">
      <c r="A882" s="102">
        <v>881</v>
      </c>
      <c r="B882" s="144" t="s">
        <v>2806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 x14ac:dyDescent="0.25">
      <c r="A883" s="102">
        <v>882</v>
      </c>
      <c r="B883" s="144" t="s">
        <v>2805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 x14ac:dyDescent="0.25">
      <c r="A884" s="102">
        <v>883</v>
      </c>
      <c r="B884" s="144" t="s">
        <v>2804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 x14ac:dyDescent="0.25">
      <c r="A885" s="102">
        <v>884</v>
      </c>
      <c r="B885" s="144" t="s">
        <v>2803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 x14ac:dyDescent="0.25">
      <c r="A886" s="102">
        <v>885</v>
      </c>
      <c r="B886" s="144" t="s">
        <v>2802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 x14ac:dyDescent="0.25">
      <c r="A887" s="102">
        <v>886</v>
      </c>
      <c r="B887" s="144" t="s">
        <v>2801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 x14ac:dyDescent="0.25">
      <c r="A888" s="102">
        <v>887</v>
      </c>
      <c r="B888" s="144" t="s">
        <v>2800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 x14ac:dyDescent="0.25">
      <c r="A889" s="102">
        <v>888</v>
      </c>
      <c r="B889" s="144" t="s">
        <v>2799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 x14ac:dyDescent="0.25">
      <c r="A890" s="102">
        <v>889</v>
      </c>
      <c r="B890" s="144" t="s">
        <v>2798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 x14ac:dyDescent="0.25">
      <c r="A891" s="102">
        <v>890</v>
      </c>
      <c r="B891" s="144" t="s">
        <v>2797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 x14ac:dyDescent="0.25">
      <c r="A892" s="102">
        <v>891</v>
      </c>
      <c r="B892" s="144" t="s">
        <v>2796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 x14ac:dyDescent="0.25">
      <c r="A893" s="102">
        <v>892</v>
      </c>
      <c r="B893" s="144" t="s">
        <v>2795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 x14ac:dyDescent="0.25">
      <c r="A894" s="102">
        <v>893</v>
      </c>
      <c r="B894" s="144" t="s">
        <v>2794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 x14ac:dyDescent="0.25">
      <c r="A895" s="102">
        <v>894</v>
      </c>
      <c r="B895" s="144" t="s">
        <v>2793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 x14ac:dyDescent="0.25">
      <c r="A896" s="102">
        <v>895</v>
      </c>
      <c r="B896" s="144" t="s">
        <v>2792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 x14ac:dyDescent="0.25">
      <c r="A897" s="102">
        <v>896</v>
      </c>
      <c r="B897" s="144" t="s">
        <v>2791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 x14ac:dyDescent="0.25">
      <c r="A898" s="102">
        <v>897</v>
      </c>
      <c r="B898" s="144" t="s">
        <v>2790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 x14ac:dyDescent="0.25">
      <c r="A899" s="102">
        <v>898</v>
      </c>
      <c r="B899" s="144" t="s">
        <v>2789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 x14ac:dyDescent="0.25">
      <c r="A900" s="102">
        <v>899</v>
      </c>
      <c r="B900" s="144" t="s">
        <v>2788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 x14ac:dyDescent="0.25">
      <c r="A901" s="102">
        <v>900</v>
      </c>
      <c r="B901" s="144" t="s">
        <v>2787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 x14ac:dyDescent="0.25">
      <c r="A902" s="102">
        <v>901</v>
      </c>
      <c r="B902" s="144" t="s">
        <v>2786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 x14ac:dyDescent="0.25">
      <c r="A903" s="102">
        <v>902</v>
      </c>
      <c r="B903" s="144" t="s">
        <v>2785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 x14ac:dyDescent="0.25">
      <c r="A904" s="102">
        <v>903</v>
      </c>
      <c r="B904" s="144" t="s">
        <v>2784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 x14ac:dyDescent="0.25">
      <c r="A905" s="102">
        <v>904</v>
      </c>
      <c r="B905" s="144" t="s">
        <v>2783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 x14ac:dyDescent="0.25">
      <c r="A906" s="102">
        <v>905</v>
      </c>
      <c r="B906" s="144" t="s">
        <v>2782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 x14ac:dyDescent="0.25">
      <c r="A907" s="102">
        <v>906</v>
      </c>
      <c r="B907" s="144" t="s">
        <v>2781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 x14ac:dyDescent="0.25">
      <c r="A908" s="102">
        <v>907</v>
      </c>
      <c r="B908" s="144" t="s">
        <v>2780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 x14ac:dyDescent="0.25">
      <c r="A909" s="102">
        <v>908</v>
      </c>
      <c r="B909" s="144" t="s">
        <v>2779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 x14ac:dyDescent="0.25">
      <c r="A910" s="102">
        <v>909</v>
      </c>
      <c r="B910" s="144" t="s">
        <v>2778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 x14ac:dyDescent="0.25">
      <c r="A911" s="102">
        <v>910</v>
      </c>
      <c r="B911" s="144" t="s">
        <v>2777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 x14ac:dyDescent="0.25">
      <c r="A912" s="102">
        <v>911</v>
      </c>
      <c r="B912" s="144" t="s">
        <v>2776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 x14ac:dyDescent="0.25">
      <c r="A913" s="102">
        <v>912</v>
      </c>
      <c r="B913" s="144" t="s">
        <v>2775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 x14ac:dyDescent="0.25">
      <c r="A914" s="102">
        <v>913</v>
      </c>
      <c r="B914" s="144" t="s">
        <v>2774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 x14ac:dyDescent="0.25">
      <c r="A915" s="102">
        <v>914</v>
      </c>
      <c r="B915" s="144" t="s">
        <v>2773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 x14ac:dyDescent="0.25">
      <c r="A916" s="102">
        <v>915</v>
      </c>
      <c r="B916" s="144" t="s">
        <v>2772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 x14ac:dyDescent="0.25">
      <c r="A917" s="102">
        <v>916</v>
      </c>
      <c r="B917" s="144" t="s">
        <v>2771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 x14ac:dyDescent="0.25">
      <c r="A918" s="102">
        <v>917</v>
      </c>
      <c r="B918" s="144" t="s">
        <v>2770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 x14ac:dyDescent="0.25">
      <c r="A919" s="102">
        <v>918</v>
      </c>
      <c r="B919" s="144" t="s">
        <v>2769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 x14ac:dyDescent="0.25">
      <c r="A920" s="102">
        <v>919</v>
      </c>
      <c r="B920" s="144" t="s">
        <v>2768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 x14ac:dyDescent="0.25">
      <c r="A921" s="102">
        <v>920</v>
      </c>
      <c r="B921" s="144" t="s">
        <v>2767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 x14ac:dyDescent="0.25">
      <c r="A922" s="102">
        <v>921</v>
      </c>
      <c r="B922" s="144" t="s">
        <v>2766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 x14ac:dyDescent="0.25">
      <c r="A923" s="102">
        <v>922</v>
      </c>
      <c r="B923" s="144" t="s">
        <v>2765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 x14ac:dyDescent="0.25">
      <c r="A924" s="102">
        <v>923</v>
      </c>
      <c r="B924" s="144" t="s">
        <v>2764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 x14ac:dyDescent="0.25">
      <c r="A925" s="102">
        <v>924</v>
      </c>
      <c r="B925" s="144" t="s">
        <v>2763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 x14ac:dyDescent="0.25">
      <c r="A926" s="102">
        <v>925</v>
      </c>
      <c r="B926" s="144" t="s">
        <v>2762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 x14ac:dyDescent="0.25">
      <c r="A927" s="102">
        <v>926</v>
      </c>
      <c r="B927" s="144" t="s">
        <v>2761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 x14ac:dyDescent="0.25">
      <c r="A928" s="102">
        <v>927</v>
      </c>
      <c r="B928" s="144" t="s">
        <v>2760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 x14ac:dyDescent="0.25">
      <c r="A929" s="102">
        <v>928</v>
      </c>
      <c r="B929" s="144" t="s">
        <v>2759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 x14ac:dyDescent="0.25">
      <c r="A930" s="102">
        <v>929</v>
      </c>
      <c r="B930" s="144" t="s">
        <v>2758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 x14ac:dyDescent="0.25">
      <c r="A931" s="102">
        <v>930</v>
      </c>
      <c r="B931" s="144" t="s">
        <v>2757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 x14ac:dyDescent="0.25">
      <c r="A932" s="102">
        <v>931</v>
      </c>
      <c r="B932" s="144" t="s">
        <v>2756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 x14ac:dyDescent="0.25">
      <c r="A933" s="102">
        <v>932</v>
      </c>
      <c r="B933" s="144" t="s">
        <v>2755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 x14ac:dyDescent="0.25">
      <c r="A934" s="102">
        <v>933</v>
      </c>
      <c r="B934" s="144" t="s">
        <v>2754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 x14ac:dyDescent="0.25">
      <c r="A935" s="102">
        <v>934</v>
      </c>
      <c r="B935" s="144" t="s">
        <v>2753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 x14ac:dyDescent="0.25">
      <c r="A936" s="102">
        <v>935</v>
      </c>
      <c r="B936" s="144" t="s">
        <v>2752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 x14ac:dyDescent="0.25">
      <c r="A937" s="102">
        <v>936</v>
      </c>
      <c r="B937" s="144" t="s">
        <v>2751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 x14ac:dyDescent="0.25">
      <c r="A938" s="102">
        <v>937</v>
      </c>
      <c r="B938" s="144" t="s">
        <v>2750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 x14ac:dyDescent="0.25">
      <c r="A939" s="102">
        <v>938</v>
      </c>
      <c r="B939" s="144" t="s">
        <v>2749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 x14ac:dyDescent="0.25">
      <c r="A940" s="102">
        <v>939</v>
      </c>
      <c r="B940" s="144" t="s">
        <v>2748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 x14ac:dyDescent="0.25">
      <c r="A941" s="102">
        <v>940</v>
      </c>
      <c r="B941" s="144" t="s">
        <v>2747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 x14ac:dyDescent="0.25">
      <c r="A942" s="102">
        <v>941</v>
      </c>
      <c r="B942" s="144" t="s">
        <v>2746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 x14ac:dyDescent="0.25">
      <c r="A943" s="102">
        <v>942</v>
      </c>
      <c r="B943" s="144" t="s">
        <v>2745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 x14ac:dyDescent="0.25">
      <c r="A944" s="102">
        <v>943</v>
      </c>
      <c r="B944" s="144" t="s">
        <v>2744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 x14ac:dyDescent="0.25">
      <c r="A945" s="102">
        <v>944</v>
      </c>
      <c r="B945" s="144" t="s">
        <v>2743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 x14ac:dyDescent="0.25">
      <c r="A946" s="102">
        <v>945</v>
      </c>
      <c r="B946" s="144" t="s">
        <v>2742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 x14ac:dyDescent="0.25">
      <c r="A947" s="102">
        <v>946</v>
      </c>
      <c r="B947" s="144" t="s">
        <v>2741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 x14ac:dyDescent="0.25">
      <c r="A948" s="102">
        <v>947</v>
      </c>
      <c r="B948" s="144" t="s">
        <v>2740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 x14ac:dyDescent="0.25">
      <c r="A949" s="102">
        <v>948</v>
      </c>
      <c r="B949" s="144" t="s">
        <v>2739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 x14ac:dyDescent="0.25">
      <c r="A950" s="102">
        <v>949</v>
      </c>
      <c r="B950" s="144" t="s">
        <v>2738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 x14ac:dyDescent="0.25">
      <c r="A951" s="102">
        <v>950</v>
      </c>
      <c r="B951" s="144" t="s">
        <v>2737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 x14ac:dyDescent="0.25">
      <c r="A952" s="102">
        <v>951</v>
      </c>
      <c r="B952" s="144" t="s">
        <v>2736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 x14ac:dyDescent="0.25">
      <c r="A953" s="102">
        <v>952</v>
      </c>
      <c r="B953" s="144" t="s">
        <v>2735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 x14ac:dyDescent="0.25">
      <c r="A954" s="102">
        <v>953</v>
      </c>
      <c r="B954" s="144" t="s">
        <v>2734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 x14ac:dyDescent="0.25">
      <c r="A955" s="102">
        <v>954</v>
      </c>
      <c r="B955" s="144" t="s">
        <v>2733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 x14ac:dyDescent="0.25">
      <c r="A956" s="102">
        <v>955</v>
      </c>
      <c r="B956" s="144" t="s">
        <v>2732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 x14ac:dyDescent="0.25">
      <c r="A957" s="102">
        <v>956</v>
      </c>
      <c r="B957" s="144" t="s">
        <v>2731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 x14ac:dyDescent="0.25">
      <c r="A958" s="102">
        <v>957</v>
      </c>
      <c r="B958" s="144" t="s">
        <v>2730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 x14ac:dyDescent="0.25">
      <c r="A959" s="102">
        <v>958</v>
      </c>
      <c r="B959" s="144" t="s">
        <v>2729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 x14ac:dyDescent="0.25">
      <c r="A960" s="102">
        <v>959</v>
      </c>
      <c r="B960" s="144" t="s">
        <v>2728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 x14ac:dyDescent="0.25">
      <c r="A961" s="102">
        <v>960</v>
      </c>
      <c r="B961" s="144" t="s">
        <v>2727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 x14ac:dyDescent="0.25">
      <c r="A962" s="102">
        <v>961</v>
      </c>
      <c r="B962" s="144" t="s">
        <v>2726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 x14ac:dyDescent="0.25">
      <c r="A963" s="102">
        <v>962</v>
      </c>
      <c r="B963" s="144" t="s">
        <v>2725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 x14ac:dyDescent="0.25">
      <c r="A964" s="102">
        <v>963</v>
      </c>
      <c r="B964" s="144" t="s">
        <v>2724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 x14ac:dyDescent="0.25">
      <c r="A965" s="102">
        <v>964</v>
      </c>
      <c r="B965" s="144" t="s">
        <v>2723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 x14ac:dyDescent="0.25">
      <c r="A966" s="102">
        <v>965</v>
      </c>
      <c r="B966" s="144" t="s">
        <v>2722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 x14ac:dyDescent="0.25">
      <c r="A967" s="102">
        <v>966</v>
      </c>
      <c r="B967" s="144" t="s">
        <v>2721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 x14ac:dyDescent="0.25">
      <c r="A968" s="102">
        <v>967</v>
      </c>
      <c r="B968" s="144" t="s">
        <v>2720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 x14ac:dyDescent="0.25">
      <c r="A969" s="102">
        <v>968</v>
      </c>
      <c r="B969" s="144" t="s">
        <v>2719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 x14ac:dyDescent="0.25">
      <c r="A970" s="102">
        <v>969</v>
      </c>
      <c r="B970" s="144" t="s">
        <v>2718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 x14ac:dyDescent="0.25">
      <c r="A971" s="102">
        <v>970</v>
      </c>
      <c r="B971" s="144" t="s">
        <v>2717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 x14ac:dyDescent="0.25">
      <c r="A972" s="102">
        <v>971</v>
      </c>
      <c r="B972" s="144" t="s">
        <v>2716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 x14ac:dyDescent="0.25">
      <c r="A973" s="102">
        <v>972</v>
      </c>
      <c r="B973" s="144" t="s">
        <v>2715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 x14ac:dyDescent="0.25">
      <c r="A974" s="102">
        <v>973</v>
      </c>
      <c r="B974" s="144" t="s">
        <v>2714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 x14ac:dyDescent="0.25">
      <c r="A975" s="102">
        <v>974</v>
      </c>
      <c r="B975" s="144" t="s">
        <v>2713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 x14ac:dyDescent="0.25">
      <c r="A976" s="102">
        <v>975</v>
      </c>
      <c r="B976" s="144" t="s">
        <v>2712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 x14ac:dyDescent="0.25">
      <c r="A977" s="102">
        <v>976</v>
      </c>
      <c r="B977" s="144" t="s">
        <v>2711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 x14ac:dyDescent="0.25">
      <c r="A978" s="102">
        <v>977</v>
      </c>
      <c r="B978" s="144" t="s">
        <v>2710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 x14ac:dyDescent="0.25">
      <c r="A979" s="102">
        <v>978</v>
      </c>
      <c r="B979" s="144" t="s">
        <v>2709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 x14ac:dyDescent="0.25">
      <c r="A980" s="102">
        <v>979</v>
      </c>
      <c r="B980" s="144" t="s">
        <v>2708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 x14ac:dyDescent="0.25">
      <c r="A981" s="102">
        <v>980</v>
      </c>
      <c r="B981" s="144" t="s">
        <v>2707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 x14ac:dyDescent="0.25">
      <c r="A982" s="102">
        <v>981</v>
      </c>
      <c r="B982" s="144" t="s">
        <v>2706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 x14ac:dyDescent="0.25">
      <c r="A983" s="102">
        <v>982</v>
      </c>
      <c r="B983" s="144" t="s">
        <v>2705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 x14ac:dyDescent="0.25">
      <c r="A984" s="102">
        <v>983</v>
      </c>
      <c r="B984" s="144" t="s">
        <v>2704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 x14ac:dyDescent="0.25">
      <c r="A985" s="102">
        <v>984</v>
      </c>
      <c r="B985" s="144" t="s">
        <v>2703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 x14ac:dyDescent="0.25">
      <c r="A986" s="102">
        <v>985</v>
      </c>
      <c r="B986" s="144" t="s">
        <v>2702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 x14ac:dyDescent="0.25">
      <c r="A987" s="102">
        <v>986</v>
      </c>
      <c r="B987" s="144" t="s">
        <v>2701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 x14ac:dyDescent="0.25">
      <c r="A988" s="102">
        <v>987</v>
      </c>
      <c r="B988" s="144" t="s">
        <v>2700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 x14ac:dyDescent="0.25">
      <c r="A989" s="102">
        <v>988</v>
      </c>
      <c r="B989" s="144" t="s">
        <v>2699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 x14ac:dyDescent="0.25">
      <c r="A990" s="102">
        <v>989</v>
      </c>
      <c r="B990" s="144" t="s">
        <v>2698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 x14ac:dyDescent="0.25">
      <c r="A991" s="102">
        <v>990</v>
      </c>
      <c r="B991" s="144" t="s">
        <v>2697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 x14ac:dyDescent="0.25">
      <c r="A992" s="102">
        <v>991</v>
      </c>
      <c r="B992" s="144" t="s">
        <v>2696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 x14ac:dyDescent="0.25">
      <c r="A993" s="102">
        <v>992</v>
      </c>
      <c r="B993" s="144" t="s">
        <v>2695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 x14ac:dyDescent="0.25">
      <c r="A994" s="102">
        <v>993</v>
      </c>
      <c r="B994" s="144" t="s">
        <v>2694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 x14ac:dyDescent="0.25">
      <c r="A995" s="102">
        <v>994</v>
      </c>
      <c r="B995" s="144" t="s">
        <v>2693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 x14ac:dyDescent="0.25">
      <c r="A996" s="102">
        <v>995</v>
      </c>
      <c r="B996" s="144" t="s">
        <v>2692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 x14ac:dyDescent="0.25">
      <c r="A997" s="102">
        <v>996</v>
      </c>
      <c r="B997" s="144" t="s">
        <v>2691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 x14ac:dyDescent="0.25">
      <c r="A998" s="102">
        <v>997</v>
      </c>
      <c r="B998" s="144" t="s">
        <v>2690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 x14ac:dyDescent="0.25">
      <c r="A999" s="102">
        <v>998</v>
      </c>
      <c r="B999" s="144" t="s">
        <v>2689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 x14ac:dyDescent="0.25">
      <c r="A1000" s="102">
        <v>999</v>
      </c>
      <c r="B1000" s="144" t="s">
        <v>2688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 x14ac:dyDescent="0.25">
      <c r="A1001" s="102">
        <v>1000</v>
      </c>
      <c r="B1001" s="144" t="s">
        <v>2687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 x14ac:dyDescent="0.25">
      <c r="A1002" s="102">
        <v>1001</v>
      </c>
      <c r="B1002" s="144" t="s">
        <v>2686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 x14ac:dyDescent="0.25">
      <c r="A1003" s="102">
        <v>1002</v>
      </c>
      <c r="B1003" s="144" t="s">
        <v>2685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 x14ac:dyDescent="0.25">
      <c r="A1004" s="102">
        <v>1003</v>
      </c>
      <c r="B1004" s="144" t="s">
        <v>2684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 x14ac:dyDescent="0.25">
      <c r="A1005" s="102">
        <v>1004</v>
      </c>
      <c r="B1005" s="144" t="s">
        <v>2683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 x14ac:dyDescent="0.25">
      <c r="A1006" s="102">
        <v>1005</v>
      </c>
      <c r="B1006" s="144" t="s">
        <v>2682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 x14ac:dyDescent="0.25">
      <c r="A1007" s="102">
        <v>1006</v>
      </c>
      <c r="B1007" s="144" t="s">
        <v>2681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 x14ac:dyDescent="0.25">
      <c r="A1008" s="102">
        <v>1007</v>
      </c>
      <c r="B1008" s="144" t="s">
        <v>2680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 x14ac:dyDescent="0.25">
      <c r="A1009" s="102">
        <v>1008</v>
      </c>
      <c r="B1009" s="144" t="s">
        <v>2679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 x14ac:dyDescent="0.25">
      <c r="A1010" s="102">
        <v>1009</v>
      </c>
      <c r="B1010" s="144" t="s">
        <v>2678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 x14ac:dyDescent="0.25">
      <c r="A1011" s="102">
        <v>1010</v>
      </c>
      <c r="B1011" s="144" t="s">
        <v>2677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 x14ac:dyDescent="0.25">
      <c r="A1012" s="102">
        <v>1011</v>
      </c>
      <c r="B1012" s="144" t="s">
        <v>2676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 x14ac:dyDescent="0.25">
      <c r="A1013" s="102">
        <v>1012</v>
      </c>
      <c r="B1013" s="144" t="s">
        <v>2675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 x14ac:dyDescent="0.25">
      <c r="A1014" s="102">
        <v>1013</v>
      </c>
      <c r="B1014" s="144" t="s">
        <v>2674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 x14ac:dyDescent="0.25">
      <c r="A1015" s="102">
        <v>1014</v>
      </c>
      <c r="B1015" s="144" t="s">
        <v>2673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 x14ac:dyDescent="0.25">
      <c r="A1016" s="102">
        <v>1015</v>
      </c>
      <c r="B1016" s="144" t="s">
        <v>2672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 x14ac:dyDescent="0.25">
      <c r="A1017" s="102">
        <v>1016</v>
      </c>
      <c r="B1017" s="144" t="s">
        <v>2671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 x14ac:dyDescent="0.25">
      <c r="A1018" s="102">
        <v>1017</v>
      </c>
      <c r="B1018" s="144" t="s">
        <v>2670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 x14ac:dyDescent="0.25">
      <c r="A1019" s="102">
        <v>1018</v>
      </c>
      <c r="B1019" s="144" t="s">
        <v>2669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 x14ac:dyDescent="0.25">
      <c r="A1020" s="102">
        <v>1019</v>
      </c>
      <c r="B1020" s="144" t="s">
        <v>2668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 x14ac:dyDescent="0.25">
      <c r="A1021" s="102">
        <v>1020</v>
      </c>
      <c r="B1021" s="144" t="s">
        <v>2667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 x14ac:dyDescent="0.25">
      <c r="A1022" s="102">
        <v>1021</v>
      </c>
      <c r="B1022" s="144" t="s">
        <v>2666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 x14ac:dyDescent="0.25">
      <c r="A1023" s="102">
        <v>1022</v>
      </c>
      <c r="B1023" s="144" t="s">
        <v>2665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 x14ac:dyDescent="0.25">
      <c r="A1024" s="102">
        <v>1023</v>
      </c>
      <c r="B1024" s="144" t="s">
        <v>2664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 x14ac:dyDescent="0.25">
      <c r="A1025" s="102">
        <v>1024</v>
      </c>
      <c r="B1025" s="144" t="s">
        <v>2663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 x14ac:dyDescent="0.25">
      <c r="A1026" s="102">
        <v>1025</v>
      </c>
      <c r="B1026" s="144" t="s">
        <v>2662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 x14ac:dyDescent="0.25">
      <c r="A1027" s="102">
        <v>1026</v>
      </c>
      <c r="B1027" s="144" t="s">
        <v>2661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 x14ac:dyDescent="0.25">
      <c r="A1028" s="102">
        <v>1027</v>
      </c>
      <c r="B1028" s="144" t="s">
        <v>2660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 x14ac:dyDescent="0.25">
      <c r="A1029" s="102">
        <v>1028</v>
      </c>
      <c r="B1029" s="144" t="s">
        <v>2659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 x14ac:dyDescent="0.25">
      <c r="A1030" s="102">
        <v>1029</v>
      </c>
      <c r="B1030" s="144" t="s">
        <v>2658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 x14ac:dyDescent="0.25">
      <c r="A1031" s="102">
        <v>1030</v>
      </c>
      <c r="B1031" s="144" t="s">
        <v>2657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 x14ac:dyDescent="0.25">
      <c r="A1032" s="102">
        <v>1031</v>
      </c>
      <c r="B1032" s="144" t="s">
        <v>2656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 x14ac:dyDescent="0.25">
      <c r="A1033" s="102">
        <v>1032</v>
      </c>
      <c r="B1033" s="144" t="s">
        <v>2655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 x14ac:dyDescent="0.25">
      <c r="A1034" s="102">
        <v>1033</v>
      </c>
      <c r="B1034" s="144" t="s">
        <v>2654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 x14ac:dyDescent="0.25">
      <c r="A1035" s="102">
        <v>1034</v>
      </c>
      <c r="B1035" s="144" t="s">
        <v>2653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 x14ac:dyDescent="0.25">
      <c r="A1036" s="102">
        <v>1035</v>
      </c>
      <c r="B1036" s="144" t="s">
        <v>2652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 x14ac:dyDescent="0.25">
      <c r="A1037" s="102">
        <v>1036</v>
      </c>
      <c r="B1037" s="144" t="s">
        <v>2651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 x14ac:dyDescent="0.25">
      <c r="A1038" s="102">
        <v>1037</v>
      </c>
      <c r="B1038" s="144" t="s">
        <v>2650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 x14ac:dyDescent="0.25">
      <c r="A1039" s="102">
        <v>1038</v>
      </c>
      <c r="B1039" s="144" t="s">
        <v>2649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 x14ac:dyDescent="0.25">
      <c r="A1040" s="102">
        <v>1039</v>
      </c>
      <c r="B1040" s="144" t="s">
        <v>2648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 x14ac:dyDescent="0.25">
      <c r="A1041" s="102">
        <v>1040</v>
      </c>
      <c r="B1041" s="144" t="s">
        <v>2647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 x14ac:dyDescent="0.25">
      <c r="A1042" s="102">
        <v>1041</v>
      </c>
      <c r="B1042" s="144" t="s">
        <v>2646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 x14ac:dyDescent="0.25">
      <c r="A1043" s="102">
        <v>1042</v>
      </c>
      <c r="B1043" s="144" t="s">
        <v>2645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 x14ac:dyDescent="0.25">
      <c r="A1044" s="102">
        <v>1043</v>
      </c>
      <c r="B1044" s="144" t="s">
        <v>2644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 x14ac:dyDescent="0.25">
      <c r="A1045" s="102">
        <v>1044</v>
      </c>
      <c r="B1045" s="144" t="s">
        <v>2643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 x14ac:dyDescent="0.25">
      <c r="A1046" s="102">
        <v>1045</v>
      </c>
      <c r="B1046" s="144" t="s">
        <v>2642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 x14ac:dyDescent="0.25">
      <c r="A1047" s="102">
        <v>1046</v>
      </c>
      <c r="B1047" s="144" t="s">
        <v>2641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 x14ac:dyDescent="0.25">
      <c r="A1048" s="102">
        <v>1047</v>
      </c>
      <c r="B1048" s="144" t="s">
        <v>2640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 x14ac:dyDescent="0.25">
      <c r="A1049" s="102">
        <v>1048</v>
      </c>
      <c r="B1049" s="144" t="s">
        <v>2639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 x14ac:dyDescent="0.25">
      <c r="A1050" s="102">
        <v>1049</v>
      </c>
      <c r="B1050" s="144" t="s">
        <v>2638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 x14ac:dyDescent="0.25">
      <c r="A1051" s="102">
        <v>1050</v>
      </c>
      <c r="B1051" s="144" t="s">
        <v>2637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 x14ac:dyDescent="0.25">
      <c r="A1052" s="102">
        <v>1051</v>
      </c>
      <c r="B1052" s="144" t="s">
        <v>2636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 x14ac:dyDescent="0.25">
      <c r="A1053" s="102">
        <v>1052</v>
      </c>
      <c r="B1053" s="144" t="s">
        <v>2635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 x14ac:dyDescent="0.25">
      <c r="A1054" s="102">
        <v>1053</v>
      </c>
      <c r="B1054" s="144" t="s">
        <v>2634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 x14ac:dyDescent="0.25">
      <c r="A1055" s="102">
        <v>1054</v>
      </c>
      <c r="B1055" s="144" t="s">
        <v>2633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 x14ac:dyDescent="0.25">
      <c r="A1056" s="102">
        <v>1055</v>
      </c>
      <c r="B1056" s="144" t="s">
        <v>2632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 x14ac:dyDescent="0.25">
      <c r="A1057" s="102">
        <v>1056</v>
      </c>
      <c r="B1057" s="144" t="s">
        <v>2631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 x14ac:dyDescent="0.25">
      <c r="A1058" s="102">
        <v>1057</v>
      </c>
      <c r="B1058" s="144" t="s">
        <v>2630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 x14ac:dyDescent="0.25">
      <c r="A1059" s="102">
        <v>1058</v>
      </c>
      <c r="B1059" s="144" t="s">
        <v>2629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 x14ac:dyDescent="0.25">
      <c r="A1060" s="102">
        <v>1059</v>
      </c>
      <c r="B1060" s="144" t="s">
        <v>2628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 x14ac:dyDescent="0.25">
      <c r="A1061" s="102">
        <v>1060</v>
      </c>
      <c r="B1061" s="144" t="s">
        <v>2627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 x14ac:dyDescent="0.25">
      <c r="A1062" s="102">
        <v>1061</v>
      </c>
      <c r="B1062" s="144" t="s">
        <v>2626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 x14ac:dyDescent="0.25">
      <c r="A1063" s="102">
        <v>1062</v>
      </c>
      <c r="B1063" s="144" t="s">
        <v>2625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 x14ac:dyDescent="0.25">
      <c r="A1064" s="102">
        <v>1063</v>
      </c>
      <c r="B1064" s="144" t="s">
        <v>2624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 x14ac:dyDescent="0.25">
      <c r="A1065" s="102">
        <v>1064</v>
      </c>
      <c r="B1065" s="144" t="s">
        <v>2623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 x14ac:dyDescent="0.25">
      <c r="A1066" s="102">
        <v>1065</v>
      </c>
      <c r="B1066" s="144" t="s">
        <v>2622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 x14ac:dyDescent="0.25">
      <c r="A1067" s="102">
        <v>1066</v>
      </c>
      <c r="B1067" s="144" t="s">
        <v>2621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 x14ac:dyDescent="0.25">
      <c r="A1068" s="102">
        <v>1067</v>
      </c>
      <c r="B1068" s="144" t="s">
        <v>2620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 x14ac:dyDescent="0.25">
      <c r="A1069" s="102">
        <v>1068</v>
      </c>
      <c r="B1069" s="144" t="s">
        <v>2619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 x14ac:dyDescent="0.25">
      <c r="A1070" s="102">
        <v>1069</v>
      </c>
      <c r="B1070" s="144" t="s">
        <v>2618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 x14ac:dyDescent="0.25">
      <c r="A1071" s="102">
        <v>1070</v>
      </c>
      <c r="B1071" s="144" t="s">
        <v>2617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 x14ac:dyDescent="0.25">
      <c r="A1072" s="102">
        <v>1071</v>
      </c>
      <c r="B1072" s="144" t="s">
        <v>2616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 x14ac:dyDescent="0.25">
      <c r="A1073" s="102">
        <v>1072</v>
      </c>
      <c r="B1073" s="144" t="s">
        <v>2615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 x14ac:dyDescent="0.25">
      <c r="A1074" s="102">
        <v>1073</v>
      </c>
      <c r="B1074" s="144" t="s">
        <v>2614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 x14ac:dyDescent="0.25">
      <c r="A1075" s="102">
        <v>1074</v>
      </c>
      <c r="B1075" s="144" t="s">
        <v>2613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 x14ac:dyDescent="0.25">
      <c r="A1076" s="102">
        <v>1075</v>
      </c>
      <c r="B1076" s="144" t="s">
        <v>2612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 x14ac:dyDescent="0.25">
      <c r="A1077" s="102">
        <v>1076</v>
      </c>
      <c r="B1077" s="144" t="s">
        <v>2611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 x14ac:dyDescent="0.25">
      <c r="A1078" s="102">
        <v>1077</v>
      </c>
      <c r="B1078" s="144" t="s">
        <v>2610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 x14ac:dyDescent="0.25">
      <c r="A1079" s="102">
        <v>1078</v>
      </c>
      <c r="B1079" s="144" t="s">
        <v>2609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 x14ac:dyDescent="0.25">
      <c r="A1080" s="102">
        <v>1079</v>
      </c>
      <c r="B1080" s="144" t="s">
        <v>2608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 x14ac:dyDescent="0.25">
      <c r="A1081" s="102">
        <v>1080</v>
      </c>
      <c r="B1081" s="144" t="s">
        <v>2607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 x14ac:dyDescent="0.25">
      <c r="A1082" s="102">
        <v>1081</v>
      </c>
      <c r="B1082" s="144" t="s">
        <v>2606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 x14ac:dyDescent="0.25">
      <c r="A1083" s="102">
        <v>1082</v>
      </c>
      <c r="B1083" s="144" t="s">
        <v>2605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 x14ac:dyDescent="0.25">
      <c r="A1084" s="102">
        <v>1083</v>
      </c>
      <c r="B1084" s="144" t="s">
        <v>2604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 x14ac:dyDescent="0.25">
      <c r="A1085" s="102">
        <v>1084</v>
      </c>
      <c r="B1085" s="144" t="s">
        <v>2603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 x14ac:dyDescent="0.25">
      <c r="A1086" s="102">
        <v>1085</v>
      </c>
      <c r="B1086" s="144" t="s">
        <v>2602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 x14ac:dyDescent="0.25">
      <c r="A1087" s="102">
        <v>1086</v>
      </c>
      <c r="B1087" s="144" t="s">
        <v>2601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 x14ac:dyDescent="0.25">
      <c r="A1088" s="102">
        <v>1087</v>
      </c>
      <c r="B1088" s="144" t="s">
        <v>2600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 x14ac:dyDescent="0.25">
      <c r="A1089" s="102">
        <v>1088</v>
      </c>
      <c r="B1089" s="144" t="s">
        <v>2599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 x14ac:dyDescent="0.25">
      <c r="A1090" s="102">
        <v>1089</v>
      </c>
      <c r="B1090" s="144" t="s">
        <v>2598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 x14ac:dyDescent="0.25">
      <c r="A1091" s="102">
        <v>1090</v>
      </c>
      <c r="B1091" s="144" t="s">
        <v>2597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 x14ac:dyDescent="0.25">
      <c r="A1092" s="102">
        <v>1091</v>
      </c>
      <c r="B1092" s="144" t="s">
        <v>2596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 x14ac:dyDescent="0.25">
      <c r="A1093" s="102">
        <v>1092</v>
      </c>
      <c r="B1093" s="144" t="s">
        <v>2595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 x14ac:dyDescent="0.25">
      <c r="A1094" s="102">
        <v>1093</v>
      </c>
      <c r="B1094" s="144" t="s">
        <v>2594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 x14ac:dyDescent="0.25">
      <c r="A1095" s="102">
        <v>1094</v>
      </c>
      <c r="B1095" s="144" t="s">
        <v>2593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 x14ac:dyDescent="0.25">
      <c r="A1096" s="102">
        <v>1095</v>
      </c>
      <c r="B1096" s="144" t="s">
        <v>2592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 x14ac:dyDescent="0.25">
      <c r="A1097" s="102">
        <v>1096</v>
      </c>
      <c r="B1097" s="144" t="s">
        <v>2591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 x14ac:dyDescent="0.25">
      <c r="A1098" s="102">
        <v>1097</v>
      </c>
      <c r="B1098" s="144" t="s">
        <v>2590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 x14ac:dyDescent="0.25">
      <c r="A1099" s="102">
        <v>1098</v>
      </c>
      <c r="B1099" s="144" t="s">
        <v>2589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 x14ac:dyDescent="0.25">
      <c r="A1100" s="102">
        <v>1099</v>
      </c>
      <c r="B1100" s="144" t="s">
        <v>2588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 x14ac:dyDescent="0.25">
      <c r="A1101" s="102">
        <v>1100</v>
      </c>
      <c r="B1101" s="144" t="s">
        <v>2587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 x14ac:dyDescent="0.25">
      <c r="A1102" s="102">
        <v>1101</v>
      </c>
      <c r="B1102" s="144" t="s">
        <v>2586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 x14ac:dyDescent="0.25">
      <c r="A1103" s="102">
        <v>1102</v>
      </c>
      <c r="B1103" s="144" t="s">
        <v>2585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 x14ac:dyDescent="0.25">
      <c r="A1104" s="102">
        <v>1103</v>
      </c>
      <c r="B1104" s="144" t="s">
        <v>2584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 x14ac:dyDescent="0.25">
      <c r="A1105" s="102">
        <v>1104</v>
      </c>
      <c r="B1105" s="144" t="s">
        <v>2583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 x14ac:dyDescent="0.25">
      <c r="A1106" s="102">
        <v>1105</v>
      </c>
      <c r="B1106" s="144" t="s">
        <v>2582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 x14ac:dyDescent="0.25">
      <c r="A1107" s="102">
        <v>1106</v>
      </c>
      <c r="B1107" s="144" t="s">
        <v>2581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 x14ac:dyDescent="0.25">
      <c r="A1108" s="102">
        <v>1107</v>
      </c>
      <c r="B1108" s="144" t="s">
        <v>2580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 x14ac:dyDescent="0.25">
      <c r="A1109" s="102">
        <v>1108</v>
      </c>
      <c r="B1109" s="144" t="s">
        <v>2579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 x14ac:dyDescent="0.25">
      <c r="A1110" s="102">
        <v>1109</v>
      </c>
      <c r="B1110" s="144" t="s">
        <v>2578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 x14ac:dyDescent="0.25">
      <c r="A1111" s="102">
        <v>1110</v>
      </c>
      <c r="B1111" s="144" t="s">
        <v>2577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 x14ac:dyDescent="0.25">
      <c r="A1112" s="102">
        <v>1111</v>
      </c>
      <c r="B1112" s="144" t="s">
        <v>2576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 x14ac:dyDescent="0.25">
      <c r="A1113" s="102">
        <v>1112</v>
      </c>
      <c r="B1113" s="144" t="s">
        <v>2575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 x14ac:dyDescent="0.25">
      <c r="A1114" s="102">
        <v>1113</v>
      </c>
      <c r="B1114" s="144" t="s">
        <v>2574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 x14ac:dyDescent="0.25">
      <c r="A1115" s="102">
        <v>1114</v>
      </c>
      <c r="B1115" s="144" t="s">
        <v>2573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 x14ac:dyDescent="0.25">
      <c r="A1116" s="102">
        <v>1115</v>
      </c>
      <c r="B1116" s="144" t="s">
        <v>2572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 x14ac:dyDescent="0.25">
      <c r="A1117" s="102">
        <v>1116</v>
      </c>
      <c r="B1117" s="144" t="s">
        <v>2571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 x14ac:dyDescent="0.25">
      <c r="A1118" s="102">
        <v>1117</v>
      </c>
      <c r="B1118" s="144" t="s">
        <v>2570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 x14ac:dyDescent="0.25">
      <c r="A1119" s="102">
        <v>1118</v>
      </c>
      <c r="B1119" s="144" t="s">
        <v>2569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 x14ac:dyDescent="0.25">
      <c r="A1120" s="102">
        <v>1119</v>
      </c>
      <c r="B1120" s="144" t="s">
        <v>2568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 x14ac:dyDescent="0.25">
      <c r="A1121" s="102">
        <v>1120</v>
      </c>
      <c r="B1121" s="144" t="s">
        <v>2567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 x14ac:dyDescent="0.25">
      <c r="A1122" s="102">
        <v>1121</v>
      </c>
      <c r="B1122" s="144" t="s">
        <v>2566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 x14ac:dyDescent="0.25">
      <c r="A1123" s="102">
        <v>1122</v>
      </c>
      <c r="B1123" s="144" t="s">
        <v>2565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 x14ac:dyDescent="0.25">
      <c r="A1124" s="102">
        <v>1123</v>
      </c>
      <c r="B1124" s="144" t="s">
        <v>2564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 x14ac:dyDescent="0.25">
      <c r="A1125" s="102">
        <v>1124</v>
      </c>
      <c r="B1125" s="144" t="s">
        <v>2563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 x14ac:dyDescent="0.25">
      <c r="A1126" s="102">
        <v>1125</v>
      </c>
      <c r="B1126" s="144" t="s">
        <v>2562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 x14ac:dyDescent="0.25">
      <c r="A1127" s="102">
        <v>1126</v>
      </c>
      <c r="B1127" s="144" t="s">
        <v>2561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 x14ac:dyDescent="0.25">
      <c r="A1128" s="102">
        <v>1127</v>
      </c>
      <c r="B1128" s="144" t="s">
        <v>2560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 x14ac:dyDescent="0.25">
      <c r="A1129" s="102">
        <v>1128</v>
      </c>
      <c r="B1129" s="144" t="s">
        <v>2559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 x14ac:dyDescent="0.25">
      <c r="A1130" s="102">
        <v>1129</v>
      </c>
      <c r="B1130" s="144" t="s">
        <v>2558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 x14ac:dyDescent="0.25">
      <c r="A1131" s="102">
        <v>1130</v>
      </c>
      <c r="B1131" s="144" t="s">
        <v>2557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 x14ac:dyDescent="0.25">
      <c r="A1132" s="102">
        <v>1131</v>
      </c>
      <c r="B1132" s="144" t="s">
        <v>2556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 x14ac:dyDescent="0.25">
      <c r="A1133" s="102">
        <v>1132</v>
      </c>
      <c r="B1133" s="144" t="s">
        <v>2555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 x14ac:dyDescent="0.25">
      <c r="A1134" s="102">
        <v>1133</v>
      </c>
      <c r="B1134" s="144" t="s">
        <v>2554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 x14ac:dyDescent="0.25">
      <c r="A1135" s="102">
        <v>1134</v>
      </c>
      <c r="B1135" s="144" t="s">
        <v>2553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 x14ac:dyDescent="0.25">
      <c r="A1136" s="102">
        <v>1135</v>
      </c>
      <c r="B1136" s="144" t="s">
        <v>2552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 x14ac:dyDescent="0.25">
      <c r="A1137" s="102">
        <v>1136</v>
      </c>
      <c r="B1137" s="144" t="s">
        <v>2551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 x14ac:dyDescent="0.25">
      <c r="A1138" s="102">
        <v>1137</v>
      </c>
      <c r="B1138" s="144" t="s">
        <v>2550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 x14ac:dyDescent="0.25">
      <c r="A1139" s="102">
        <v>1138</v>
      </c>
      <c r="B1139" s="144" t="s">
        <v>2549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 x14ac:dyDescent="0.25">
      <c r="A1140" s="102">
        <v>1139</v>
      </c>
      <c r="B1140" s="144" t="s">
        <v>2548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 x14ac:dyDescent="0.25">
      <c r="A1141" s="102">
        <v>1140</v>
      </c>
      <c r="B1141" s="144" t="s">
        <v>2547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 x14ac:dyDescent="0.25">
      <c r="A1142" s="102">
        <v>1141</v>
      </c>
      <c r="B1142" s="144" t="s">
        <v>2546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 x14ac:dyDescent="0.25">
      <c r="A1143" s="102">
        <v>1142</v>
      </c>
      <c r="B1143" s="144" t="s">
        <v>2545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 x14ac:dyDescent="0.25">
      <c r="A1144" s="102">
        <v>1143</v>
      </c>
      <c r="B1144" s="144" t="s">
        <v>2544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 x14ac:dyDescent="0.25">
      <c r="A1145" s="102">
        <v>1144</v>
      </c>
      <c r="B1145" s="144" t="s">
        <v>2543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 x14ac:dyDescent="0.25">
      <c r="A1146" s="102">
        <v>1145</v>
      </c>
      <c r="B1146" s="144" t="s">
        <v>2542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 x14ac:dyDescent="0.25">
      <c r="A1147" s="102">
        <v>1146</v>
      </c>
      <c r="B1147" s="144" t="s">
        <v>2541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 x14ac:dyDescent="0.25">
      <c r="A1148" s="102">
        <v>1147</v>
      </c>
      <c r="B1148" s="144" t="s">
        <v>2540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 x14ac:dyDescent="0.25">
      <c r="A1149" s="102">
        <v>1148</v>
      </c>
      <c r="B1149" s="144" t="s">
        <v>2539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 x14ac:dyDescent="0.25">
      <c r="A1150" s="102">
        <v>1149</v>
      </c>
      <c r="B1150" s="144" t="s">
        <v>2538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 x14ac:dyDescent="0.25">
      <c r="A1151" s="102">
        <v>1150</v>
      </c>
      <c r="B1151" s="144" t="s">
        <v>2537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 x14ac:dyDescent="0.25">
      <c r="A1152" s="102">
        <v>1151</v>
      </c>
      <c r="B1152" s="144" t="s">
        <v>2536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 x14ac:dyDescent="0.25">
      <c r="A1153" s="102">
        <v>1152</v>
      </c>
      <c r="B1153" s="144" t="s">
        <v>2535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 x14ac:dyDescent="0.25">
      <c r="A1154" s="102">
        <v>1153</v>
      </c>
      <c r="B1154" s="144" t="s">
        <v>2534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 x14ac:dyDescent="0.25">
      <c r="A1155" s="102">
        <v>1154</v>
      </c>
      <c r="B1155" s="144" t="s">
        <v>2533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 x14ac:dyDescent="0.25">
      <c r="A1156" s="102">
        <v>1155</v>
      </c>
      <c r="B1156" s="144" t="s">
        <v>2532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 x14ac:dyDescent="0.25">
      <c r="A1157" s="102">
        <v>1156</v>
      </c>
      <c r="B1157" s="144" t="s">
        <v>2531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 x14ac:dyDescent="0.25">
      <c r="A1158" s="102">
        <v>1157</v>
      </c>
      <c r="B1158" s="144" t="s">
        <v>2530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 x14ac:dyDescent="0.25">
      <c r="A1159" s="102">
        <v>1158</v>
      </c>
      <c r="B1159" s="144" t="s">
        <v>2529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 x14ac:dyDescent="0.25">
      <c r="A1160" s="102">
        <v>1159</v>
      </c>
      <c r="B1160" s="144" t="s">
        <v>2528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 x14ac:dyDescent="0.25">
      <c r="A1161" s="102">
        <v>1160</v>
      </c>
      <c r="B1161" s="144" t="s">
        <v>2527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 x14ac:dyDescent="0.25">
      <c r="A1162" s="102">
        <v>1161</v>
      </c>
      <c r="B1162" s="144" t="s">
        <v>2526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 x14ac:dyDescent="0.25">
      <c r="A1163" s="102">
        <v>1162</v>
      </c>
      <c r="B1163" s="144" t="s">
        <v>2525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 x14ac:dyDescent="0.25">
      <c r="A1164" s="102">
        <v>1163</v>
      </c>
      <c r="B1164" s="144" t="s">
        <v>2524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 x14ac:dyDescent="0.25">
      <c r="A1165" s="102">
        <v>1164</v>
      </c>
      <c r="B1165" s="144" t="s">
        <v>2523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 x14ac:dyDescent="0.25">
      <c r="A1166" s="102">
        <v>1165</v>
      </c>
      <c r="B1166" s="144" t="s">
        <v>2522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 x14ac:dyDescent="0.25">
      <c r="A1167" s="102">
        <v>1166</v>
      </c>
      <c r="B1167" s="144" t="s">
        <v>2521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 x14ac:dyDescent="0.25">
      <c r="A1168" s="102">
        <v>1167</v>
      </c>
      <c r="B1168" s="144" t="s">
        <v>2520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 x14ac:dyDescent="0.25">
      <c r="A1169" s="102">
        <v>1168</v>
      </c>
      <c r="B1169" s="144" t="s">
        <v>2519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 x14ac:dyDescent="0.25">
      <c r="A1170" s="102">
        <v>1169</v>
      </c>
      <c r="B1170" s="144" t="s">
        <v>2518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 x14ac:dyDescent="0.25">
      <c r="A1171" s="102">
        <v>1170</v>
      </c>
      <c r="B1171" s="144" t="s">
        <v>2517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 x14ac:dyDescent="0.25">
      <c r="A1172" s="102">
        <v>1171</v>
      </c>
      <c r="B1172" s="144" t="s">
        <v>2516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 x14ac:dyDescent="0.25">
      <c r="A1173" s="102">
        <v>1172</v>
      </c>
      <c r="B1173" s="144" t="s">
        <v>2515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 x14ac:dyDescent="0.25">
      <c r="A1174" s="102">
        <v>1173</v>
      </c>
      <c r="B1174" s="144" t="s">
        <v>2514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 x14ac:dyDescent="0.25">
      <c r="A1175" s="102">
        <v>1174</v>
      </c>
      <c r="B1175" s="144" t="s">
        <v>2513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 x14ac:dyDescent="0.25">
      <c r="A1176" s="102">
        <v>1175</v>
      </c>
      <c r="B1176" s="144" t="s">
        <v>2512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 x14ac:dyDescent="0.25">
      <c r="A1177" s="102">
        <v>1176</v>
      </c>
      <c r="B1177" s="144" t="s">
        <v>2511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 x14ac:dyDescent="0.25">
      <c r="A1178" s="102">
        <v>1177</v>
      </c>
      <c r="B1178" s="144" t="s">
        <v>2510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 x14ac:dyDescent="0.25">
      <c r="A1179" s="102">
        <v>1178</v>
      </c>
      <c r="B1179" s="144" t="s">
        <v>2509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 x14ac:dyDescent="0.25">
      <c r="A1180" s="102">
        <v>1179</v>
      </c>
      <c r="B1180" s="144" t="s">
        <v>2508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 x14ac:dyDescent="0.25">
      <c r="A1181" s="102">
        <v>1180</v>
      </c>
      <c r="B1181" s="144" t="s">
        <v>2507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 x14ac:dyDescent="0.25">
      <c r="A1182" s="102">
        <v>1181</v>
      </c>
      <c r="B1182" s="144" t="s">
        <v>2506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 x14ac:dyDescent="0.25">
      <c r="A1183" s="102">
        <v>1182</v>
      </c>
      <c r="B1183" s="144" t="s">
        <v>2505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 x14ac:dyDescent="0.25">
      <c r="A1184" s="102">
        <v>1183</v>
      </c>
      <c r="B1184" s="144" t="s">
        <v>2504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 x14ac:dyDescent="0.25">
      <c r="A1185" s="102">
        <v>1184</v>
      </c>
      <c r="B1185" s="144" t="s">
        <v>2503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 x14ac:dyDescent="0.25">
      <c r="A1186" s="102">
        <v>1185</v>
      </c>
      <c r="B1186" s="144" t="s">
        <v>2502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 x14ac:dyDescent="0.25">
      <c r="A1187" s="102">
        <v>1186</v>
      </c>
      <c r="B1187" s="144" t="s">
        <v>2501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 x14ac:dyDescent="0.25">
      <c r="A1188" s="102">
        <v>1187</v>
      </c>
      <c r="B1188" s="144" t="s">
        <v>2500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 x14ac:dyDescent="0.25">
      <c r="A1189" s="102">
        <v>1188</v>
      </c>
      <c r="B1189" s="144" t="s">
        <v>2499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 x14ac:dyDescent="0.25">
      <c r="A1190" s="102">
        <v>1189</v>
      </c>
      <c r="B1190" s="144" t="s">
        <v>2498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 x14ac:dyDescent="0.25">
      <c r="A1191" s="102">
        <v>1190</v>
      </c>
      <c r="B1191" s="144" t="s">
        <v>2497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 x14ac:dyDescent="0.25">
      <c r="A1192" s="102">
        <v>1191</v>
      </c>
      <c r="B1192" s="144" t="s">
        <v>2496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 x14ac:dyDescent="0.25">
      <c r="A1193" s="102">
        <v>1192</v>
      </c>
      <c r="B1193" s="144" t="s">
        <v>2495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 x14ac:dyDescent="0.25">
      <c r="A1194" s="102">
        <v>1193</v>
      </c>
      <c r="B1194" s="144" t="s">
        <v>2494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 x14ac:dyDescent="0.25">
      <c r="A1195" s="102">
        <v>1194</v>
      </c>
      <c r="B1195" s="144" t="s">
        <v>2493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 x14ac:dyDescent="0.25">
      <c r="A1196" s="102">
        <v>1195</v>
      </c>
      <c r="B1196" s="144" t="s">
        <v>2492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 x14ac:dyDescent="0.25">
      <c r="A1197" s="102">
        <v>1196</v>
      </c>
      <c r="B1197" s="144" t="s">
        <v>2491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 x14ac:dyDescent="0.25">
      <c r="A1198" s="102">
        <v>1197</v>
      </c>
      <c r="B1198" s="144" t="s">
        <v>2490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 x14ac:dyDescent="0.25">
      <c r="A1199" s="102">
        <v>1198</v>
      </c>
      <c r="B1199" s="144" t="s">
        <v>2489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 x14ac:dyDescent="0.25">
      <c r="A1200" s="102">
        <v>1199</v>
      </c>
      <c r="B1200" s="144" t="s">
        <v>2488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 x14ac:dyDescent="0.25">
      <c r="A1201" s="102">
        <v>1200</v>
      </c>
      <c r="B1201" s="144" t="s">
        <v>2487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 x14ac:dyDescent="0.25">
      <c r="A1202" s="102">
        <v>1201</v>
      </c>
      <c r="B1202" s="144" t="s">
        <v>2486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 x14ac:dyDescent="0.25">
      <c r="A1203" s="102">
        <v>1202</v>
      </c>
      <c r="B1203" s="144" t="s">
        <v>2485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 x14ac:dyDescent="0.25">
      <c r="A1204" s="102">
        <v>1203</v>
      </c>
      <c r="B1204" s="144" t="s">
        <v>2484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 x14ac:dyDescent="0.25">
      <c r="A1205" s="102">
        <v>1204</v>
      </c>
      <c r="B1205" s="144" t="s">
        <v>2483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 x14ac:dyDescent="0.25">
      <c r="A1206" s="102">
        <v>1205</v>
      </c>
      <c r="B1206" s="144" t="s">
        <v>2482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 x14ac:dyDescent="0.25">
      <c r="A1207" s="102">
        <v>1206</v>
      </c>
      <c r="B1207" s="144" t="s">
        <v>2481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 x14ac:dyDescent="0.25">
      <c r="A1208" s="102">
        <v>1207</v>
      </c>
      <c r="B1208" s="144" t="s">
        <v>2480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 x14ac:dyDescent="0.25">
      <c r="A1209" s="102">
        <v>1208</v>
      </c>
      <c r="B1209" s="144" t="s">
        <v>2479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 x14ac:dyDescent="0.25">
      <c r="A1210" s="102">
        <v>1209</v>
      </c>
      <c r="B1210" s="144" t="s">
        <v>2478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 x14ac:dyDescent="0.25">
      <c r="A1211" s="102">
        <v>1210</v>
      </c>
      <c r="B1211" s="144" t="s">
        <v>2477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 x14ac:dyDescent="0.25">
      <c r="A1212" s="102">
        <v>1211</v>
      </c>
      <c r="B1212" s="144" t="s">
        <v>2476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 x14ac:dyDescent="0.25">
      <c r="A1213" s="102">
        <v>1212</v>
      </c>
      <c r="B1213" s="144" t="s">
        <v>2475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 x14ac:dyDescent="0.25">
      <c r="A1214" s="102">
        <v>1213</v>
      </c>
      <c r="B1214" s="144" t="s">
        <v>2474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 x14ac:dyDescent="0.25">
      <c r="A1215" s="102">
        <v>1214</v>
      </c>
      <c r="B1215" s="144" t="s">
        <v>2473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 x14ac:dyDescent="0.25">
      <c r="A1216" s="102">
        <v>1215</v>
      </c>
      <c r="B1216" s="144" t="s">
        <v>2472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 x14ac:dyDescent="0.25">
      <c r="A1217" s="102">
        <v>1216</v>
      </c>
      <c r="B1217" s="144" t="s">
        <v>2471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 x14ac:dyDescent="0.25">
      <c r="A1218" s="102">
        <v>1217</v>
      </c>
      <c r="B1218" s="144" t="s">
        <v>2470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 x14ac:dyDescent="0.25">
      <c r="A1219" s="102">
        <v>1218</v>
      </c>
      <c r="B1219" s="144" t="s">
        <v>2469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 x14ac:dyDescent="0.25">
      <c r="A1220" s="102">
        <v>1219</v>
      </c>
      <c r="B1220" s="144" t="s">
        <v>2468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 x14ac:dyDescent="0.25">
      <c r="A1221" s="102">
        <v>1220</v>
      </c>
      <c r="B1221" s="144" t="s">
        <v>2467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 x14ac:dyDescent="0.25">
      <c r="A1222" s="102">
        <v>1221</v>
      </c>
      <c r="B1222" s="144" t="s">
        <v>2466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 x14ac:dyDescent="0.25">
      <c r="A1223" s="102">
        <v>1222</v>
      </c>
      <c r="B1223" s="144" t="s">
        <v>2465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 x14ac:dyDescent="0.25">
      <c r="A1224" s="102">
        <v>1223</v>
      </c>
      <c r="B1224" s="144" t="s">
        <v>2464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 x14ac:dyDescent="0.25">
      <c r="A1225" s="102">
        <v>1224</v>
      </c>
      <c r="B1225" s="144" t="s">
        <v>2463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 x14ac:dyDescent="0.25">
      <c r="A1226" s="102">
        <v>1225</v>
      </c>
      <c r="B1226" s="144" t="s">
        <v>2462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 x14ac:dyDescent="0.25">
      <c r="A1227" s="102">
        <v>1226</v>
      </c>
      <c r="B1227" s="144" t="s">
        <v>2461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 x14ac:dyDescent="0.25">
      <c r="A1228" s="102">
        <v>1227</v>
      </c>
      <c r="B1228" s="144" t="s">
        <v>2460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 x14ac:dyDescent="0.25">
      <c r="A1229" s="102">
        <v>1228</v>
      </c>
      <c r="B1229" s="144" t="s">
        <v>2459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 x14ac:dyDescent="0.25">
      <c r="A1230" s="102">
        <v>1229</v>
      </c>
      <c r="B1230" s="144" t="s">
        <v>2458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 x14ac:dyDescent="0.25">
      <c r="A1231" s="102">
        <v>1230</v>
      </c>
      <c r="B1231" s="144" t="s">
        <v>2457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 x14ac:dyDescent="0.25">
      <c r="A1232" s="102">
        <v>1231</v>
      </c>
      <c r="B1232" s="144" t="s">
        <v>2456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 x14ac:dyDescent="0.25">
      <c r="A1233" s="102">
        <v>1232</v>
      </c>
      <c r="B1233" s="144" t="s">
        <v>2455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 x14ac:dyDescent="0.25">
      <c r="A1234" s="102">
        <v>1233</v>
      </c>
      <c r="B1234" s="144" t="s">
        <v>2454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 x14ac:dyDescent="0.25">
      <c r="A1235" s="102">
        <v>1234</v>
      </c>
      <c r="B1235" s="144" t="s">
        <v>2453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 x14ac:dyDescent="0.25">
      <c r="A1236" s="102">
        <v>1235</v>
      </c>
      <c r="B1236" s="144" t="s">
        <v>2452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 x14ac:dyDescent="0.25">
      <c r="A1237" s="102">
        <v>1236</v>
      </c>
      <c r="B1237" s="144" t="s">
        <v>2451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 x14ac:dyDescent="0.25">
      <c r="A1238" s="102">
        <v>1237</v>
      </c>
      <c r="B1238" s="144" t="s">
        <v>2450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 x14ac:dyDescent="0.25">
      <c r="A1239" s="102">
        <v>1238</v>
      </c>
      <c r="B1239" s="144" t="s">
        <v>2449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 x14ac:dyDescent="0.25">
      <c r="A1240" s="102">
        <v>1239</v>
      </c>
      <c r="B1240" s="144" t="s">
        <v>2448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 x14ac:dyDescent="0.25">
      <c r="A1241" s="102">
        <v>1240</v>
      </c>
      <c r="B1241" s="144" t="s">
        <v>2447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 x14ac:dyDescent="0.25">
      <c r="A1242" s="102">
        <v>1241</v>
      </c>
      <c r="B1242" s="144" t="s">
        <v>2446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 x14ac:dyDescent="0.25">
      <c r="A1243" s="102">
        <v>1242</v>
      </c>
      <c r="B1243" s="144" t="s">
        <v>2445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 x14ac:dyDescent="0.25">
      <c r="A1244" s="102">
        <v>1243</v>
      </c>
      <c r="B1244" s="144" t="s">
        <v>2444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 x14ac:dyDescent="0.25">
      <c r="A1245" s="102">
        <v>1244</v>
      </c>
      <c r="B1245" s="144" t="s">
        <v>2443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 x14ac:dyDescent="0.25">
      <c r="A1246" s="102">
        <v>1245</v>
      </c>
      <c r="B1246" s="144" t="s">
        <v>2442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 x14ac:dyDescent="0.25">
      <c r="A1247" s="102">
        <v>1246</v>
      </c>
      <c r="B1247" s="144" t="s">
        <v>2441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 x14ac:dyDescent="0.25">
      <c r="A1248" s="102">
        <v>1247</v>
      </c>
      <c r="B1248" s="144" t="s">
        <v>2440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 x14ac:dyDescent="0.25">
      <c r="A1249" s="102">
        <v>1248</v>
      </c>
      <c r="B1249" s="144" t="s">
        <v>2439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 x14ac:dyDescent="0.25">
      <c r="A1250" s="102">
        <v>1249</v>
      </c>
      <c r="B1250" s="144" t="s">
        <v>2438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 x14ac:dyDescent="0.25">
      <c r="A1251" s="102">
        <v>1250</v>
      </c>
      <c r="B1251" s="144" t="s">
        <v>2437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 x14ac:dyDescent="0.25">
      <c r="A1252" s="102">
        <v>1251</v>
      </c>
      <c r="B1252" s="144" t="s">
        <v>2436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 x14ac:dyDescent="0.25">
      <c r="A1253" s="102">
        <v>1252</v>
      </c>
      <c r="B1253" s="144" t="s">
        <v>2435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 x14ac:dyDescent="0.25">
      <c r="A1254" s="102">
        <v>1253</v>
      </c>
      <c r="B1254" s="144" t="s">
        <v>2434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 x14ac:dyDescent="0.25">
      <c r="A1255" s="102">
        <v>1254</v>
      </c>
      <c r="B1255" s="144" t="s">
        <v>2433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 x14ac:dyDescent="0.25">
      <c r="A1256" s="102">
        <v>1255</v>
      </c>
      <c r="B1256" s="144" t="s">
        <v>2432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 x14ac:dyDescent="0.25">
      <c r="A1257" s="102">
        <v>1256</v>
      </c>
      <c r="B1257" s="144" t="s">
        <v>2431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 x14ac:dyDescent="0.25">
      <c r="A1258" s="102">
        <v>1257</v>
      </c>
      <c r="B1258" s="144" t="s">
        <v>2430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 x14ac:dyDescent="0.25">
      <c r="A1259" s="102">
        <v>1258</v>
      </c>
      <c r="B1259" s="144" t="s">
        <v>2429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 x14ac:dyDescent="0.25">
      <c r="A1260" s="102">
        <v>1259</v>
      </c>
      <c r="B1260" s="144" t="s">
        <v>2428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 x14ac:dyDescent="0.25">
      <c r="A1261" s="102">
        <v>1260</v>
      </c>
      <c r="B1261" s="144" t="s">
        <v>2427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 x14ac:dyDescent="0.25">
      <c r="A1262" s="102">
        <v>1261</v>
      </c>
      <c r="B1262" s="144" t="s">
        <v>2426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 x14ac:dyDescent="0.25">
      <c r="A1263" s="102">
        <v>1262</v>
      </c>
      <c r="B1263" s="144" t="s">
        <v>2425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 x14ac:dyDescent="0.25">
      <c r="A1264" s="102">
        <v>1263</v>
      </c>
      <c r="B1264" s="144" t="s">
        <v>2424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 x14ac:dyDescent="0.25">
      <c r="A1265" s="102">
        <v>1264</v>
      </c>
      <c r="B1265" s="144" t="s">
        <v>2423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 x14ac:dyDescent="0.25">
      <c r="A1266" s="102">
        <v>1265</v>
      </c>
      <c r="B1266" s="144" t="s">
        <v>2422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 x14ac:dyDescent="0.25">
      <c r="A1267" s="102">
        <v>1266</v>
      </c>
      <c r="B1267" s="144" t="s">
        <v>2421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 x14ac:dyDescent="0.25">
      <c r="A1268" s="102">
        <v>1267</v>
      </c>
      <c r="B1268" s="144" t="s">
        <v>2420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 x14ac:dyDescent="0.25">
      <c r="A1269" s="102">
        <v>1268</v>
      </c>
      <c r="B1269" s="144" t="s">
        <v>2419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 x14ac:dyDescent="0.25">
      <c r="A1270" s="102">
        <v>1269</v>
      </c>
      <c r="B1270" s="144" t="s">
        <v>2418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 x14ac:dyDescent="0.25">
      <c r="A1271" s="102">
        <v>1270</v>
      </c>
      <c r="B1271" s="144" t="s">
        <v>2417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 x14ac:dyDescent="0.25">
      <c r="A1272" s="102">
        <v>1271</v>
      </c>
      <c r="B1272" s="144" t="s">
        <v>2416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 x14ac:dyDescent="0.25">
      <c r="A1273" s="102">
        <v>1272</v>
      </c>
      <c r="B1273" s="144" t="s">
        <v>2415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 x14ac:dyDescent="0.25">
      <c r="A1274" s="102">
        <v>1273</v>
      </c>
      <c r="B1274" s="144" t="s">
        <v>2414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 x14ac:dyDescent="0.25">
      <c r="A1275" s="102">
        <v>1274</v>
      </c>
      <c r="B1275" s="144" t="s">
        <v>2413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 x14ac:dyDescent="0.25">
      <c r="A1276" s="102">
        <v>1275</v>
      </c>
      <c r="B1276" s="144" t="s">
        <v>2412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 x14ac:dyDescent="0.25">
      <c r="A1277" s="102">
        <v>1276</v>
      </c>
      <c r="B1277" s="144" t="s">
        <v>2411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 x14ac:dyDescent="0.25">
      <c r="A1278" s="102">
        <v>1277</v>
      </c>
      <c r="B1278" s="144" t="s">
        <v>2410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 x14ac:dyDescent="0.25">
      <c r="A1279" s="102">
        <v>1278</v>
      </c>
      <c r="B1279" s="144" t="s">
        <v>2409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 x14ac:dyDescent="0.25">
      <c r="A1280" s="102">
        <v>1279</v>
      </c>
      <c r="B1280" s="144" t="s">
        <v>2408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 x14ac:dyDescent="0.25">
      <c r="A1281" s="102">
        <v>1280</v>
      </c>
      <c r="B1281" s="144" t="s">
        <v>2407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 x14ac:dyDescent="0.25">
      <c r="A1282" s="102">
        <v>1281</v>
      </c>
      <c r="B1282" s="144" t="s">
        <v>2406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 x14ac:dyDescent="0.25">
      <c r="A1283" s="102">
        <v>1282</v>
      </c>
      <c r="B1283" s="144" t="s">
        <v>2405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 x14ac:dyDescent="0.25">
      <c r="A1284" s="102">
        <v>1283</v>
      </c>
      <c r="B1284" s="144" t="s">
        <v>2404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 x14ac:dyDescent="0.25">
      <c r="A1285" s="102">
        <v>1284</v>
      </c>
      <c r="B1285" s="144" t="s">
        <v>2403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 x14ac:dyDescent="0.25">
      <c r="A1286" s="102">
        <v>1285</v>
      </c>
      <c r="B1286" s="144" t="s">
        <v>2402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 x14ac:dyDescent="0.25">
      <c r="A1287" s="102">
        <v>1286</v>
      </c>
      <c r="B1287" s="144" t="s">
        <v>2401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 x14ac:dyDescent="0.25">
      <c r="A1288" s="102">
        <v>1287</v>
      </c>
      <c r="B1288" s="144" t="s">
        <v>2400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 x14ac:dyDescent="0.25">
      <c r="A1289" s="102">
        <v>1288</v>
      </c>
      <c r="B1289" s="144" t="s">
        <v>2399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 x14ac:dyDescent="0.25">
      <c r="A1290" s="102">
        <v>1289</v>
      </c>
      <c r="B1290" s="144" t="s">
        <v>2398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 x14ac:dyDescent="0.25">
      <c r="A1291" s="102">
        <v>1290</v>
      </c>
      <c r="B1291" s="144" t="s">
        <v>2397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 x14ac:dyDescent="0.25">
      <c r="A1292" s="102">
        <v>1291</v>
      </c>
      <c r="B1292" s="144" t="s">
        <v>2396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 x14ac:dyDescent="0.25">
      <c r="A1293" s="102">
        <v>1292</v>
      </c>
      <c r="B1293" s="144" t="s">
        <v>2395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 x14ac:dyDescent="0.25">
      <c r="A1294" s="102">
        <v>1293</v>
      </c>
      <c r="B1294" s="144" t="s">
        <v>2394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 x14ac:dyDescent="0.25">
      <c r="A1295" s="102">
        <v>1294</v>
      </c>
      <c r="B1295" s="144" t="s">
        <v>2393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 x14ac:dyDescent="0.25">
      <c r="A1296" s="102">
        <v>1295</v>
      </c>
      <c r="B1296" s="144" t="s">
        <v>2392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 x14ac:dyDescent="0.25">
      <c r="A1297" s="102">
        <v>1296</v>
      </c>
      <c r="B1297" s="144" t="s">
        <v>2391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 x14ac:dyDescent="0.25">
      <c r="A1298" s="102">
        <v>1297</v>
      </c>
      <c r="B1298" s="144" t="s">
        <v>2390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 x14ac:dyDescent="0.25">
      <c r="A1299" s="102">
        <v>1298</v>
      </c>
      <c r="B1299" s="144" t="s">
        <v>2389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 x14ac:dyDescent="0.25">
      <c r="A1300" s="102">
        <v>1299</v>
      </c>
      <c r="B1300" s="144" t="s">
        <v>2388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 x14ac:dyDescent="0.25">
      <c r="A1301" s="102">
        <v>1300</v>
      </c>
      <c r="B1301" s="144" t="s">
        <v>2387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 x14ac:dyDescent="0.25">
      <c r="A1302" s="102">
        <v>1301</v>
      </c>
      <c r="B1302" s="144" t="s">
        <v>2386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 x14ac:dyDescent="0.25">
      <c r="A1303" s="102">
        <v>1302</v>
      </c>
      <c r="B1303" s="144" t="s">
        <v>2385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 x14ac:dyDescent="0.25">
      <c r="A1304" s="102">
        <v>1303</v>
      </c>
      <c r="B1304" s="144" t="s">
        <v>2384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 x14ac:dyDescent="0.25">
      <c r="A1305" s="102">
        <v>1304</v>
      </c>
      <c r="B1305" s="144" t="s">
        <v>2383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 x14ac:dyDescent="0.25">
      <c r="A1306" s="102">
        <v>1305</v>
      </c>
      <c r="B1306" s="144" t="s">
        <v>2382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 x14ac:dyDescent="0.25">
      <c r="A1307" s="102">
        <v>1306</v>
      </c>
      <c r="B1307" s="144" t="s">
        <v>2381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 x14ac:dyDescent="0.25">
      <c r="A1308" s="102">
        <v>1307</v>
      </c>
      <c r="B1308" s="144" t="s">
        <v>2380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 x14ac:dyDescent="0.25">
      <c r="A1309" s="102">
        <v>1308</v>
      </c>
      <c r="B1309" s="144" t="s">
        <v>2379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 x14ac:dyDescent="0.25">
      <c r="A1310" s="102">
        <v>1309</v>
      </c>
      <c r="B1310" s="144" t="s">
        <v>2378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 x14ac:dyDescent="0.25">
      <c r="A1311" s="102">
        <v>1310</v>
      </c>
      <c r="B1311" s="144" t="s">
        <v>2377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 x14ac:dyDescent="0.25">
      <c r="A1312" s="102">
        <v>1311</v>
      </c>
      <c r="B1312" s="144" t="s">
        <v>2376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 x14ac:dyDescent="0.25">
      <c r="A1313" s="102">
        <v>1312</v>
      </c>
      <c r="B1313" s="144" t="s">
        <v>2375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 x14ac:dyDescent="0.25">
      <c r="A1314" s="102">
        <v>1313</v>
      </c>
      <c r="B1314" s="144" t="s">
        <v>2374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 x14ac:dyDescent="0.25">
      <c r="A1315" s="102">
        <v>1314</v>
      </c>
      <c r="B1315" s="144" t="s">
        <v>2373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 x14ac:dyDescent="0.25">
      <c r="A1316" s="102">
        <v>1315</v>
      </c>
      <c r="B1316" s="144" t="s">
        <v>2372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 x14ac:dyDescent="0.25">
      <c r="A1317" s="102">
        <v>1316</v>
      </c>
      <c r="B1317" s="144" t="s">
        <v>2371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 x14ac:dyDescent="0.25">
      <c r="A1318" s="102">
        <v>1317</v>
      </c>
      <c r="B1318" s="144" t="s">
        <v>2370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 x14ac:dyDescent="0.25">
      <c r="A1319" s="102">
        <v>1318</v>
      </c>
      <c r="B1319" s="144" t="s">
        <v>2369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 x14ac:dyDescent="0.25">
      <c r="A1320" s="102">
        <v>1319</v>
      </c>
      <c r="B1320" s="144" t="s">
        <v>2368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 x14ac:dyDescent="0.25">
      <c r="A1321" s="102">
        <v>1320</v>
      </c>
      <c r="B1321" s="144" t="s">
        <v>2367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 x14ac:dyDescent="0.25">
      <c r="A1322" s="102">
        <v>1321</v>
      </c>
      <c r="B1322" s="144" t="s">
        <v>2366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 x14ac:dyDescent="0.25">
      <c r="A1323" s="102">
        <v>1322</v>
      </c>
      <c r="B1323" s="144" t="s">
        <v>2365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 x14ac:dyDescent="0.25">
      <c r="A1324" s="102">
        <v>1323</v>
      </c>
      <c r="B1324" s="144" t="s">
        <v>2364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 x14ac:dyDescent="0.25">
      <c r="A1325" s="102">
        <v>1324</v>
      </c>
      <c r="B1325" s="144" t="s">
        <v>2363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 x14ac:dyDescent="0.25">
      <c r="A1326" s="102">
        <v>1325</v>
      </c>
      <c r="B1326" s="144" t="s">
        <v>2362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 x14ac:dyDescent="0.25">
      <c r="A1327" s="102">
        <v>1326</v>
      </c>
      <c r="B1327" s="144" t="s">
        <v>2361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 x14ac:dyDescent="0.25">
      <c r="A1328" s="102">
        <v>1327</v>
      </c>
      <c r="B1328" s="144" t="s">
        <v>2360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 x14ac:dyDescent="0.25">
      <c r="A1329" s="102">
        <v>1328</v>
      </c>
      <c r="B1329" s="144" t="s">
        <v>2359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 x14ac:dyDescent="0.25">
      <c r="A1330" s="102">
        <v>1329</v>
      </c>
      <c r="B1330" s="144" t="s">
        <v>2358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 x14ac:dyDescent="0.25">
      <c r="A1331" s="102">
        <v>1330</v>
      </c>
      <c r="B1331" s="144" t="s">
        <v>2357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 x14ac:dyDescent="0.25">
      <c r="A1332" s="102">
        <v>1331</v>
      </c>
      <c r="B1332" s="144" t="s">
        <v>2356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 x14ac:dyDescent="0.25">
      <c r="A1333" s="102">
        <v>1332</v>
      </c>
      <c r="B1333" s="144" t="s">
        <v>2355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 x14ac:dyDescent="0.25">
      <c r="A1334" s="102">
        <v>1333</v>
      </c>
      <c r="B1334" s="144" t="s">
        <v>2354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 x14ac:dyDescent="0.25">
      <c r="A1335" s="102">
        <v>1334</v>
      </c>
      <c r="B1335" s="144" t="s">
        <v>2353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 x14ac:dyDescent="0.25">
      <c r="A1336" s="102">
        <v>1335</v>
      </c>
      <c r="B1336" s="144" t="s">
        <v>2352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 x14ac:dyDescent="0.25">
      <c r="A1337" s="102">
        <v>1336</v>
      </c>
      <c r="B1337" s="144" t="s">
        <v>2351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 x14ac:dyDescent="0.25">
      <c r="A1338" s="102">
        <v>1337</v>
      </c>
      <c r="B1338" s="144" t="s">
        <v>2350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 x14ac:dyDescent="0.25">
      <c r="A1339" s="102">
        <v>1338</v>
      </c>
      <c r="B1339" s="144" t="s">
        <v>2349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 x14ac:dyDescent="0.25">
      <c r="A1340" s="102">
        <v>1339</v>
      </c>
      <c r="B1340" s="144" t="s">
        <v>2348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 x14ac:dyDescent="0.25">
      <c r="A1341" s="102">
        <v>1340</v>
      </c>
      <c r="B1341" s="144" t="s">
        <v>2347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 x14ac:dyDescent="0.25">
      <c r="A1342" s="102">
        <v>1341</v>
      </c>
      <c r="B1342" s="144" t="s">
        <v>2346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 x14ac:dyDescent="0.25">
      <c r="A1343" s="102">
        <v>1342</v>
      </c>
      <c r="B1343" s="144" t="s">
        <v>2345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 x14ac:dyDescent="0.25">
      <c r="A1344" s="102">
        <v>1343</v>
      </c>
      <c r="B1344" s="144" t="s">
        <v>2344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 x14ac:dyDescent="0.25">
      <c r="A1345" s="102">
        <v>1344</v>
      </c>
      <c r="B1345" s="144" t="s">
        <v>2343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 x14ac:dyDescent="0.25">
      <c r="A1346" s="102">
        <v>1345</v>
      </c>
      <c r="B1346" s="144" t="s">
        <v>2342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 x14ac:dyDescent="0.25">
      <c r="A1347" s="102">
        <v>1346</v>
      </c>
      <c r="B1347" s="144" t="s">
        <v>2341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 x14ac:dyDescent="0.25">
      <c r="A1348" s="102">
        <v>1347</v>
      </c>
      <c r="B1348" s="144" t="s">
        <v>2340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 x14ac:dyDescent="0.25">
      <c r="A1349" s="102">
        <v>1348</v>
      </c>
      <c r="B1349" s="144" t="s">
        <v>2339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 x14ac:dyDescent="0.25">
      <c r="A1350" s="102">
        <v>1349</v>
      </c>
      <c r="B1350" s="144" t="s">
        <v>2338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 x14ac:dyDescent="0.25">
      <c r="A1351" s="102">
        <v>1350</v>
      </c>
      <c r="B1351" s="144" t="s">
        <v>2337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 x14ac:dyDescent="0.25">
      <c r="A1352" s="102">
        <v>1351</v>
      </c>
      <c r="B1352" s="144" t="s">
        <v>2336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 x14ac:dyDescent="0.25">
      <c r="A1353" s="102">
        <v>1352</v>
      </c>
      <c r="B1353" s="144" t="s">
        <v>2335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 x14ac:dyDescent="0.25">
      <c r="A1354" s="102">
        <v>1353</v>
      </c>
      <c r="B1354" s="144" t="s">
        <v>2334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 x14ac:dyDescent="0.25">
      <c r="A1355" s="102">
        <v>1354</v>
      </c>
      <c r="B1355" s="144" t="s">
        <v>2333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 x14ac:dyDescent="0.25">
      <c r="A1356" s="102">
        <v>1355</v>
      </c>
      <c r="B1356" s="144" t="s">
        <v>2332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 x14ac:dyDescent="0.25">
      <c r="A1357" s="102">
        <v>1356</v>
      </c>
      <c r="B1357" s="144" t="s">
        <v>2331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 x14ac:dyDescent="0.25">
      <c r="A1358" s="102">
        <v>1357</v>
      </c>
      <c r="B1358" s="144" t="s">
        <v>2330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 x14ac:dyDescent="0.25">
      <c r="A1359" s="102">
        <v>1358</v>
      </c>
      <c r="B1359" s="144" t="s">
        <v>2329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 x14ac:dyDescent="0.25">
      <c r="A1360" s="102">
        <v>1359</v>
      </c>
      <c r="B1360" s="144" t="s">
        <v>2328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 x14ac:dyDescent="0.25">
      <c r="A1361" s="102">
        <v>1360</v>
      </c>
      <c r="B1361" s="144" t="s">
        <v>2327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 x14ac:dyDescent="0.25">
      <c r="A1362" s="102">
        <v>1361</v>
      </c>
      <c r="B1362" s="144" t="s">
        <v>2326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 x14ac:dyDescent="0.25">
      <c r="A1363" s="102">
        <v>1362</v>
      </c>
      <c r="B1363" s="144" t="s">
        <v>2325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 x14ac:dyDescent="0.25">
      <c r="A1364" s="102">
        <v>1363</v>
      </c>
      <c r="B1364" s="144" t="s">
        <v>2324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 x14ac:dyDescent="0.25">
      <c r="A1365" s="102">
        <v>1364</v>
      </c>
      <c r="B1365" s="144" t="s">
        <v>2323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 x14ac:dyDescent="0.25">
      <c r="A1366" s="102">
        <v>1365</v>
      </c>
      <c r="B1366" s="144" t="s">
        <v>2322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 x14ac:dyDescent="0.25">
      <c r="A1367" s="102">
        <v>1366</v>
      </c>
      <c r="B1367" s="144" t="s">
        <v>2321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 x14ac:dyDescent="0.25">
      <c r="A1368" s="102">
        <v>1367</v>
      </c>
      <c r="B1368" s="144" t="s">
        <v>2320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 x14ac:dyDescent="0.25">
      <c r="A1369" s="102">
        <v>1368</v>
      </c>
      <c r="B1369" s="144" t="s">
        <v>2319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 x14ac:dyDescent="0.25">
      <c r="A1370" s="102">
        <v>1369</v>
      </c>
      <c r="B1370" s="144" t="s">
        <v>2318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 x14ac:dyDescent="0.25">
      <c r="A1371" s="102">
        <v>1370</v>
      </c>
      <c r="B1371" s="144" t="s">
        <v>2317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 x14ac:dyDescent="0.25">
      <c r="A1372" s="102">
        <v>1371</v>
      </c>
      <c r="B1372" s="144" t="s">
        <v>2316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 x14ac:dyDescent="0.25">
      <c r="A1373" s="102">
        <v>1372</v>
      </c>
      <c r="B1373" s="144" t="s">
        <v>2315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 x14ac:dyDescent="0.25">
      <c r="A1374" s="102">
        <v>1373</v>
      </c>
      <c r="B1374" s="144" t="s">
        <v>2314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 x14ac:dyDescent="0.25">
      <c r="A1375" s="102">
        <v>1374</v>
      </c>
      <c r="B1375" s="144" t="s">
        <v>2313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 x14ac:dyDescent="0.25">
      <c r="A1376" s="102">
        <v>1375</v>
      </c>
      <c r="B1376" s="144" t="s">
        <v>2312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 x14ac:dyDescent="0.25">
      <c r="A1377" s="102">
        <v>1376</v>
      </c>
      <c r="B1377" s="144" t="s">
        <v>2311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 x14ac:dyDescent="0.25">
      <c r="A1378" s="102">
        <v>1377</v>
      </c>
      <c r="B1378" s="144" t="s">
        <v>2310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 x14ac:dyDescent="0.25">
      <c r="A1379" s="102">
        <v>1378</v>
      </c>
      <c r="B1379" s="144" t="s">
        <v>2309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 x14ac:dyDescent="0.25">
      <c r="A1380" s="102">
        <v>1379</v>
      </c>
      <c r="B1380" s="144" t="s">
        <v>2308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 x14ac:dyDescent="0.25">
      <c r="A1381" s="102">
        <v>1380</v>
      </c>
      <c r="B1381" s="144" t="s">
        <v>2307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 x14ac:dyDescent="0.25">
      <c r="A1382" s="102">
        <v>1381</v>
      </c>
      <c r="B1382" s="144" t="s">
        <v>2306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 x14ac:dyDescent="0.25">
      <c r="A1383" s="102">
        <v>1382</v>
      </c>
      <c r="B1383" s="144" t="s">
        <v>2305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 x14ac:dyDescent="0.25">
      <c r="A1384" s="102">
        <v>1383</v>
      </c>
      <c r="B1384" s="144" t="s">
        <v>2304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 x14ac:dyDescent="0.25">
      <c r="A1385" s="102">
        <v>1384</v>
      </c>
      <c r="B1385" s="144" t="s">
        <v>2303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 x14ac:dyDescent="0.25">
      <c r="A1386" s="102">
        <v>1385</v>
      </c>
      <c r="B1386" s="144" t="s">
        <v>2302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 x14ac:dyDescent="0.25">
      <c r="A1387" s="102">
        <v>1386</v>
      </c>
      <c r="B1387" s="144" t="s">
        <v>2301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 x14ac:dyDescent="0.25">
      <c r="A1388" s="102">
        <v>1387</v>
      </c>
      <c r="B1388" s="144" t="s">
        <v>2300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 x14ac:dyDescent="0.25">
      <c r="A1389" s="102">
        <v>1388</v>
      </c>
      <c r="B1389" s="144" t="s">
        <v>2299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 x14ac:dyDescent="0.25">
      <c r="A1390" s="102">
        <v>1389</v>
      </c>
      <c r="B1390" s="144" t="s">
        <v>2298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 x14ac:dyDescent="0.25">
      <c r="A1391" s="102">
        <v>1390</v>
      </c>
      <c r="B1391" s="144" t="s">
        <v>2297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 x14ac:dyDescent="0.25">
      <c r="A1392" s="102">
        <v>1391</v>
      </c>
      <c r="B1392" s="144" t="s">
        <v>2296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 x14ac:dyDescent="0.25">
      <c r="A1393" s="102">
        <v>1392</v>
      </c>
      <c r="B1393" s="144" t="s">
        <v>2295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 x14ac:dyDescent="0.25">
      <c r="A1394" s="102">
        <v>1393</v>
      </c>
      <c r="B1394" s="144" t="s">
        <v>2294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 x14ac:dyDescent="0.25">
      <c r="A1395" s="102">
        <v>1394</v>
      </c>
      <c r="B1395" s="144" t="s">
        <v>2293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 x14ac:dyDescent="0.25">
      <c r="A1396" s="102">
        <v>1395</v>
      </c>
      <c r="B1396" s="144" t="s">
        <v>2292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 x14ac:dyDescent="0.25">
      <c r="A1397" s="102">
        <v>1396</v>
      </c>
      <c r="B1397" s="144" t="s">
        <v>2291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 x14ac:dyDescent="0.25">
      <c r="A1398" s="102">
        <v>1397</v>
      </c>
      <c r="B1398" s="144" t="s">
        <v>2290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 x14ac:dyDescent="0.25">
      <c r="A1399" s="102">
        <v>1398</v>
      </c>
      <c r="B1399" s="144" t="s">
        <v>2289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 x14ac:dyDescent="0.25">
      <c r="A1400" s="102">
        <v>1399</v>
      </c>
      <c r="B1400" s="144" t="s">
        <v>2288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 x14ac:dyDescent="0.25">
      <c r="A1401" s="102">
        <v>1400</v>
      </c>
      <c r="B1401" s="144" t="s">
        <v>2287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 x14ac:dyDescent="0.25">
      <c r="A1402" s="102">
        <v>1401</v>
      </c>
      <c r="B1402" s="144" t="s">
        <v>2286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 x14ac:dyDescent="0.25">
      <c r="A1403" s="102">
        <v>1402</v>
      </c>
      <c r="B1403" s="144" t="s">
        <v>2285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 x14ac:dyDescent="0.25">
      <c r="A1404" s="102">
        <v>1403</v>
      </c>
      <c r="B1404" s="144" t="s">
        <v>2284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 x14ac:dyDescent="0.25">
      <c r="A1405" s="102">
        <v>1404</v>
      </c>
      <c r="B1405" s="144" t="s">
        <v>2283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 x14ac:dyDescent="0.25">
      <c r="A1406" s="102">
        <v>1405</v>
      </c>
      <c r="B1406" s="144" t="s">
        <v>2282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 x14ac:dyDescent="0.25">
      <c r="A1407" s="102">
        <v>1406</v>
      </c>
      <c r="B1407" s="144" t="s">
        <v>2281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 x14ac:dyDescent="0.25">
      <c r="A1408" s="102">
        <v>1407</v>
      </c>
      <c r="B1408" s="144" t="s">
        <v>2280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 x14ac:dyDescent="0.25">
      <c r="A1409" s="102">
        <v>1408</v>
      </c>
      <c r="B1409" s="144" t="s">
        <v>2279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 x14ac:dyDescent="0.25">
      <c r="A1410" s="102">
        <v>1409</v>
      </c>
      <c r="B1410" s="144" t="s">
        <v>2278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 x14ac:dyDescent="0.25">
      <c r="A1411" s="102">
        <v>1410</v>
      </c>
      <c r="B1411" s="144" t="s">
        <v>2277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 x14ac:dyDescent="0.25">
      <c r="A1412" s="102">
        <v>1411</v>
      </c>
      <c r="B1412" s="144" t="s">
        <v>2276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 x14ac:dyDescent="0.25">
      <c r="A1413" s="102">
        <v>1412</v>
      </c>
      <c r="B1413" s="144" t="s">
        <v>2275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 x14ac:dyDescent="0.25">
      <c r="A1414" s="102">
        <v>1413</v>
      </c>
      <c r="B1414" s="144" t="s">
        <v>2274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 x14ac:dyDescent="0.25">
      <c r="A1415" s="102">
        <v>1414</v>
      </c>
      <c r="B1415" s="144" t="s">
        <v>2273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 x14ac:dyDescent="0.25">
      <c r="A1416" s="102">
        <v>1415</v>
      </c>
      <c r="B1416" s="144" t="s">
        <v>2272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 x14ac:dyDescent="0.25">
      <c r="A1417" s="102">
        <v>1416</v>
      </c>
      <c r="B1417" s="144" t="s">
        <v>2271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 x14ac:dyDescent="0.25">
      <c r="A1418" s="102">
        <v>1417</v>
      </c>
      <c r="B1418" s="144" t="s">
        <v>2270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 x14ac:dyDescent="0.25">
      <c r="A1419" s="102">
        <v>1418</v>
      </c>
      <c r="B1419" s="144" t="s">
        <v>2269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 x14ac:dyDescent="0.25">
      <c r="A1420" s="102">
        <v>1419</v>
      </c>
      <c r="B1420" s="144" t="s">
        <v>2268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 x14ac:dyDescent="0.25">
      <c r="A1421" s="102">
        <v>1420</v>
      </c>
      <c r="B1421" s="144" t="s">
        <v>2267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 x14ac:dyDescent="0.25">
      <c r="A1422" s="102">
        <v>1421</v>
      </c>
      <c r="B1422" s="144" t="s">
        <v>2266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 x14ac:dyDescent="0.25">
      <c r="A1423" s="102">
        <v>1422</v>
      </c>
      <c r="B1423" s="144" t="s">
        <v>2265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 x14ac:dyDescent="0.25">
      <c r="A1424" s="102">
        <v>1423</v>
      </c>
      <c r="B1424" s="144" t="s">
        <v>2264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 x14ac:dyDescent="0.25">
      <c r="A1425" s="102">
        <v>1424</v>
      </c>
      <c r="B1425" s="144" t="s">
        <v>2263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 x14ac:dyDescent="0.25">
      <c r="A1426" s="102">
        <v>1425</v>
      </c>
      <c r="B1426" s="144" t="s">
        <v>2262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 x14ac:dyDescent="0.25">
      <c r="A1427" s="102">
        <v>1426</v>
      </c>
      <c r="B1427" s="144" t="s">
        <v>2261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 x14ac:dyDescent="0.25">
      <c r="A1428" s="102">
        <v>1427</v>
      </c>
      <c r="B1428" s="144" t="s">
        <v>2260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 x14ac:dyDescent="0.25">
      <c r="A1429" s="102">
        <v>1428</v>
      </c>
      <c r="B1429" s="144" t="s">
        <v>2259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 x14ac:dyDescent="0.25">
      <c r="A1430" s="102">
        <v>1429</v>
      </c>
      <c r="B1430" s="144" t="s">
        <v>2258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 x14ac:dyDescent="0.25">
      <c r="A1431" s="102">
        <v>1430</v>
      </c>
      <c r="B1431" s="144" t="s">
        <v>2257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 x14ac:dyDescent="0.25">
      <c r="A1432" s="102">
        <v>1431</v>
      </c>
      <c r="B1432" s="144" t="s">
        <v>2256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 x14ac:dyDescent="0.25">
      <c r="A1433" s="102">
        <v>1432</v>
      </c>
      <c r="B1433" s="144" t="s">
        <v>2255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 x14ac:dyDescent="0.25">
      <c r="A1434" s="102">
        <v>1433</v>
      </c>
      <c r="B1434" s="144" t="s">
        <v>2254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 x14ac:dyDescent="0.25">
      <c r="A1435" s="102">
        <v>1434</v>
      </c>
      <c r="B1435" s="144" t="s">
        <v>2253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 x14ac:dyDescent="0.25">
      <c r="A1436" s="102">
        <v>1435</v>
      </c>
      <c r="B1436" s="144" t="s">
        <v>2252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 x14ac:dyDescent="0.25">
      <c r="A1437" s="102">
        <v>1436</v>
      </c>
      <c r="B1437" s="144" t="s">
        <v>2251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 x14ac:dyDescent="0.25">
      <c r="A1438" s="102">
        <v>1437</v>
      </c>
      <c r="B1438" s="144" t="s">
        <v>2250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 x14ac:dyDescent="0.25">
      <c r="A1439" s="102">
        <v>1438</v>
      </c>
      <c r="B1439" s="144" t="s">
        <v>2249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 x14ac:dyDescent="0.25">
      <c r="A1440" s="102">
        <v>1439</v>
      </c>
      <c r="B1440" s="144" t="s">
        <v>2248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 x14ac:dyDescent="0.25">
      <c r="A1441" s="102">
        <v>1440</v>
      </c>
      <c r="B1441" s="144" t="s">
        <v>2247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 x14ac:dyDescent="0.25">
      <c r="A1442" s="102">
        <v>1441</v>
      </c>
      <c r="B1442" s="144" t="s">
        <v>2246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 x14ac:dyDescent="0.25">
      <c r="A1443" s="102">
        <v>1442</v>
      </c>
      <c r="B1443" s="144" t="s">
        <v>2245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 x14ac:dyDescent="0.25">
      <c r="A1444" s="102">
        <v>1443</v>
      </c>
      <c r="B1444" s="144" t="s">
        <v>2244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 x14ac:dyDescent="0.25">
      <c r="A1445" s="102">
        <v>1444</v>
      </c>
      <c r="B1445" s="144" t="s">
        <v>2243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 x14ac:dyDescent="0.25">
      <c r="A1446" s="102">
        <v>1445</v>
      </c>
      <c r="B1446" s="144" t="s">
        <v>2242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 x14ac:dyDescent="0.25">
      <c r="A1447" s="102">
        <v>1446</v>
      </c>
      <c r="B1447" s="144" t="s">
        <v>2241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 x14ac:dyDescent="0.25">
      <c r="A1448" s="102">
        <v>1447</v>
      </c>
      <c r="B1448" s="144" t="s">
        <v>2240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 x14ac:dyDescent="0.25">
      <c r="A1449" s="102">
        <v>1448</v>
      </c>
      <c r="B1449" s="144" t="s">
        <v>2239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 x14ac:dyDescent="0.25">
      <c r="A1450" s="102">
        <v>1449</v>
      </c>
      <c r="B1450" s="144" t="s">
        <v>2238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 x14ac:dyDescent="0.25">
      <c r="A1451" s="102">
        <v>1450</v>
      </c>
      <c r="B1451" s="144" t="s">
        <v>2237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 x14ac:dyDescent="0.25">
      <c r="A1452" s="102">
        <v>1451</v>
      </c>
      <c r="B1452" s="144" t="s">
        <v>2236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 x14ac:dyDescent="0.25">
      <c r="A1453" s="102">
        <v>1452</v>
      </c>
      <c r="B1453" s="144" t="s">
        <v>2235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 x14ac:dyDescent="0.25">
      <c r="A1454" s="102">
        <v>1453</v>
      </c>
      <c r="B1454" s="144" t="s">
        <v>2234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 x14ac:dyDescent="0.25">
      <c r="A1455" s="102">
        <v>1454</v>
      </c>
      <c r="B1455" s="144" t="s">
        <v>2233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 x14ac:dyDescent="0.25">
      <c r="A1456" s="102">
        <v>1455</v>
      </c>
      <c r="B1456" s="144" t="s">
        <v>2232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 x14ac:dyDescent="0.25">
      <c r="A1457" s="102">
        <v>1456</v>
      </c>
      <c r="B1457" s="144" t="s">
        <v>2231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 x14ac:dyDescent="0.25">
      <c r="A1458" s="102">
        <v>1457</v>
      </c>
      <c r="B1458" s="144" t="s">
        <v>2230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 x14ac:dyDescent="0.25">
      <c r="A1459" s="102">
        <v>1458</v>
      </c>
      <c r="B1459" s="144" t="s">
        <v>2229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 x14ac:dyDescent="0.25">
      <c r="A1460" s="102">
        <v>1459</v>
      </c>
      <c r="B1460" s="144" t="s">
        <v>2228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 x14ac:dyDescent="0.25">
      <c r="A1461" s="102">
        <v>1460</v>
      </c>
      <c r="B1461" s="144" t="s">
        <v>2227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 x14ac:dyDescent="0.25">
      <c r="A1462" s="102">
        <v>1461</v>
      </c>
      <c r="B1462" s="144" t="s">
        <v>2226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 x14ac:dyDescent="0.25">
      <c r="A1463" s="102">
        <v>1462</v>
      </c>
      <c r="B1463" s="144" t="s">
        <v>2225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 x14ac:dyDescent="0.25">
      <c r="A1464" s="102">
        <v>1463</v>
      </c>
      <c r="B1464" s="144" t="s">
        <v>2224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 x14ac:dyDescent="0.25">
      <c r="A1465" s="102">
        <v>1464</v>
      </c>
      <c r="B1465" s="144" t="s">
        <v>2223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 x14ac:dyDescent="0.25">
      <c r="A1466" s="102">
        <v>1465</v>
      </c>
      <c r="B1466" s="144" t="s">
        <v>2222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 x14ac:dyDescent="0.25">
      <c r="A1467" s="102">
        <v>1466</v>
      </c>
      <c r="B1467" s="144" t="s">
        <v>2221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 x14ac:dyDescent="0.25">
      <c r="A1468" s="102">
        <v>1467</v>
      </c>
      <c r="B1468" s="144" t="s">
        <v>2220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 x14ac:dyDescent="0.25">
      <c r="A1469" s="102">
        <v>1468</v>
      </c>
      <c r="B1469" s="144" t="s">
        <v>2219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 x14ac:dyDescent="0.25">
      <c r="A1470" s="102">
        <v>1469</v>
      </c>
      <c r="B1470" s="144" t="s">
        <v>2218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 x14ac:dyDescent="0.25">
      <c r="A1471" s="102">
        <v>1470</v>
      </c>
      <c r="B1471" s="144" t="s">
        <v>2217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 x14ac:dyDescent="0.25">
      <c r="A1472" s="102">
        <v>1471</v>
      </c>
      <c r="B1472" s="144" t="s">
        <v>2216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 x14ac:dyDescent="0.25">
      <c r="A1473" s="102">
        <v>1472</v>
      </c>
      <c r="B1473" s="144" t="s">
        <v>2215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 x14ac:dyDescent="0.25">
      <c r="A1474" s="102">
        <v>1473</v>
      </c>
      <c r="B1474" s="144" t="s">
        <v>2214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 x14ac:dyDescent="0.25">
      <c r="A1475" s="102">
        <v>1474</v>
      </c>
      <c r="B1475" s="144" t="s">
        <v>2213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 x14ac:dyDescent="0.25">
      <c r="A1476" s="102">
        <v>1475</v>
      </c>
      <c r="B1476" s="144" t="s">
        <v>2212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 x14ac:dyDescent="0.25">
      <c r="A1477" s="102">
        <v>1476</v>
      </c>
      <c r="B1477" s="144" t="s">
        <v>2211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 x14ac:dyDescent="0.25">
      <c r="A1478" s="102">
        <v>1477</v>
      </c>
      <c r="B1478" s="144" t="s">
        <v>2210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 x14ac:dyDescent="0.25">
      <c r="A1479" s="102">
        <v>1478</v>
      </c>
      <c r="B1479" s="144" t="s">
        <v>2209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 x14ac:dyDescent="0.25">
      <c r="A1480" s="102">
        <v>1479</v>
      </c>
      <c r="B1480" s="144" t="s">
        <v>2208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 x14ac:dyDescent="0.25">
      <c r="A1481" s="102">
        <v>1480</v>
      </c>
      <c r="B1481" s="144" t="s">
        <v>2207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 x14ac:dyDescent="0.25">
      <c r="A1482" s="102">
        <v>1481</v>
      </c>
      <c r="B1482" s="144" t="s">
        <v>2206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 x14ac:dyDescent="0.25">
      <c r="A1483" s="102">
        <v>1482</v>
      </c>
      <c r="B1483" s="144" t="s">
        <v>2205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 x14ac:dyDescent="0.25">
      <c r="A1484" s="102">
        <v>1483</v>
      </c>
      <c r="B1484" s="144" t="s">
        <v>2204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 x14ac:dyDescent="0.25">
      <c r="A1485" s="102">
        <v>1484</v>
      </c>
      <c r="B1485" s="144" t="s">
        <v>2203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 x14ac:dyDescent="0.25">
      <c r="A1486" s="102">
        <v>1485</v>
      </c>
      <c r="B1486" s="144" t="s">
        <v>2202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 x14ac:dyDescent="0.25">
      <c r="A1487" s="102">
        <v>1486</v>
      </c>
      <c r="B1487" s="144" t="s">
        <v>2201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 x14ac:dyDescent="0.25">
      <c r="A1488" s="102">
        <v>1487</v>
      </c>
      <c r="B1488" s="144" t="s">
        <v>2200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 x14ac:dyDescent="0.25">
      <c r="A1489" s="102">
        <v>1488</v>
      </c>
      <c r="B1489" s="144" t="s">
        <v>2199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 x14ac:dyDescent="0.25">
      <c r="A1490" s="102">
        <v>1489</v>
      </c>
      <c r="B1490" s="144" t="s">
        <v>2198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 x14ac:dyDescent="0.25">
      <c r="A1491" s="102">
        <v>1490</v>
      </c>
      <c r="B1491" s="144" t="s">
        <v>2197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 x14ac:dyDescent="0.25">
      <c r="A1492" s="102">
        <v>1491</v>
      </c>
      <c r="B1492" s="144" t="s">
        <v>2196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 x14ac:dyDescent="0.25">
      <c r="A1493" s="102">
        <v>1492</v>
      </c>
      <c r="B1493" s="144" t="s">
        <v>2195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 x14ac:dyDescent="0.25">
      <c r="A1494" s="102">
        <v>1493</v>
      </c>
      <c r="B1494" s="144" t="s">
        <v>2194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 x14ac:dyDescent="0.25">
      <c r="A1495" s="102">
        <v>1494</v>
      </c>
      <c r="B1495" s="144" t="s">
        <v>2193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 x14ac:dyDescent="0.25">
      <c r="A1496" s="102">
        <v>1495</v>
      </c>
      <c r="B1496" s="144" t="s">
        <v>2192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 x14ac:dyDescent="0.25">
      <c r="A1497" s="102">
        <v>1496</v>
      </c>
      <c r="B1497" s="144" t="s">
        <v>2191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 x14ac:dyDescent="0.25">
      <c r="A1498" s="102">
        <v>1497</v>
      </c>
      <c r="B1498" s="144" t="s">
        <v>2190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 x14ac:dyDescent="0.25">
      <c r="A1499" s="102">
        <v>1498</v>
      </c>
      <c r="B1499" s="144" t="s">
        <v>2189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 x14ac:dyDescent="0.25">
      <c r="A1500" s="102">
        <v>1499</v>
      </c>
      <c r="B1500" s="144" t="s">
        <v>2188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 x14ac:dyDescent="0.25">
      <c r="A1501" s="102">
        <v>1500</v>
      </c>
      <c r="B1501" s="144" t="s">
        <v>2187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 x14ac:dyDescent="0.25">
      <c r="A1502" s="102">
        <v>1501</v>
      </c>
      <c r="B1502" s="144" t="s">
        <v>2186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 x14ac:dyDescent="0.25">
      <c r="A1503" s="102">
        <v>1502</v>
      </c>
      <c r="B1503" s="144" t="s">
        <v>2185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 x14ac:dyDescent="0.25">
      <c r="A1504" s="102">
        <v>1503</v>
      </c>
      <c r="B1504" s="144" t="s">
        <v>2184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 x14ac:dyDescent="0.25">
      <c r="A1505" s="102">
        <v>1504</v>
      </c>
      <c r="B1505" s="144" t="s">
        <v>2183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 x14ac:dyDescent="0.25">
      <c r="A1506" s="102">
        <v>1505</v>
      </c>
      <c r="B1506" s="144" t="s">
        <v>2182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 x14ac:dyDescent="0.25">
      <c r="A1507" s="102">
        <v>1506</v>
      </c>
      <c r="B1507" s="144" t="s">
        <v>2181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 x14ac:dyDescent="0.25">
      <c r="A1508" s="102">
        <v>1507</v>
      </c>
      <c r="B1508" s="144" t="s">
        <v>2180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 x14ac:dyDescent="0.25">
      <c r="A1509" s="102">
        <v>1508</v>
      </c>
      <c r="B1509" s="144" t="s">
        <v>2179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 x14ac:dyDescent="0.25">
      <c r="A1510" s="102">
        <v>1509</v>
      </c>
      <c r="B1510" s="144" t="s">
        <v>2178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 x14ac:dyDescent="0.25">
      <c r="A1511" s="102">
        <v>1510</v>
      </c>
      <c r="B1511" s="144" t="s">
        <v>2177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 x14ac:dyDescent="0.25">
      <c r="A1512" s="102">
        <v>1511</v>
      </c>
      <c r="B1512" s="144" t="s">
        <v>2176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 x14ac:dyDescent="0.25">
      <c r="A1513" s="102">
        <v>1512</v>
      </c>
      <c r="B1513" s="144" t="s">
        <v>2175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 x14ac:dyDescent="0.25">
      <c r="A1514" s="102">
        <v>1513</v>
      </c>
      <c r="B1514" s="144" t="s">
        <v>2174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 x14ac:dyDescent="0.25">
      <c r="A1515" s="102">
        <v>1514</v>
      </c>
      <c r="B1515" s="144" t="s">
        <v>2173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 x14ac:dyDescent="0.25">
      <c r="A1516" s="102">
        <v>1515</v>
      </c>
      <c r="B1516" s="144" t="s">
        <v>2172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 x14ac:dyDescent="0.25">
      <c r="A1517" s="102">
        <v>1516</v>
      </c>
      <c r="B1517" s="144" t="s">
        <v>2171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 x14ac:dyDescent="0.25">
      <c r="A1518" s="102">
        <v>1517</v>
      </c>
      <c r="B1518" s="144" t="s">
        <v>2170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 x14ac:dyDescent="0.25">
      <c r="A1519" s="102">
        <v>1518</v>
      </c>
      <c r="B1519" s="144" t="s">
        <v>2169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 x14ac:dyDescent="0.25">
      <c r="A1520" s="102">
        <v>1519</v>
      </c>
      <c r="B1520" s="144" t="s">
        <v>2168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 x14ac:dyDescent="0.25">
      <c r="A1521" s="102">
        <v>1520</v>
      </c>
      <c r="B1521" s="144" t="s">
        <v>2167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 x14ac:dyDescent="0.25">
      <c r="A1522" s="102">
        <v>1521</v>
      </c>
      <c r="B1522" s="144" t="s">
        <v>2166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 x14ac:dyDescent="0.25">
      <c r="A1523" s="102">
        <v>1522</v>
      </c>
      <c r="B1523" s="144" t="s">
        <v>2165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 x14ac:dyDescent="0.25">
      <c r="A1524" s="102">
        <v>1523</v>
      </c>
      <c r="B1524" s="144" t="s">
        <v>2164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 x14ac:dyDescent="0.25">
      <c r="A1525" s="102">
        <v>1524</v>
      </c>
      <c r="B1525" s="144" t="s">
        <v>2163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 x14ac:dyDescent="0.25">
      <c r="A1526" s="102">
        <v>1525</v>
      </c>
      <c r="B1526" s="144" t="s">
        <v>2162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 x14ac:dyDescent="0.25">
      <c r="A1527" s="102">
        <v>1526</v>
      </c>
      <c r="B1527" s="144" t="s">
        <v>2161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 x14ac:dyDescent="0.25">
      <c r="A1528" s="102">
        <v>1527</v>
      </c>
      <c r="B1528" s="144" t="s">
        <v>2160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 x14ac:dyDescent="0.25">
      <c r="A1529" s="102">
        <v>1528</v>
      </c>
      <c r="B1529" s="144" t="s">
        <v>2159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 x14ac:dyDescent="0.25">
      <c r="A1530" s="102">
        <v>1529</v>
      </c>
      <c r="B1530" s="144" t="s">
        <v>2158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 x14ac:dyDescent="0.25">
      <c r="A1531" s="102">
        <v>1530</v>
      </c>
      <c r="B1531" s="144" t="s">
        <v>2157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 x14ac:dyDescent="0.25">
      <c r="A1532" s="102">
        <v>1531</v>
      </c>
      <c r="B1532" s="144" t="s">
        <v>2156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 x14ac:dyDescent="0.25">
      <c r="A1533" s="102">
        <v>1532</v>
      </c>
      <c r="B1533" s="144" t="s">
        <v>2155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 x14ac:dyDescent="0.25">
      <c r="A1534" s="102">
        <v>1533</v>
      </c>
      <c r="B1534" s="144" t="s">
        <v>2154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 x14ac:dyDescent="0.25">
      <c r="A1535" s="102">
        <v>1534</v>
      </c>
      <c r="B1535" s="144" t="s">
        <v>2153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 x14ac:dyDescent="0.25">
      <c r="A1536" s="102">
        <v>1535</v>
      </c>
      <c r="B1536" s="144" t="s">
        <v>2152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 x14ac:dyDescent="0.25">
      <c r="A1537" s="102">
        <v>1536</v>
      </c>
      <c r="B1537" s="144" t="s">
        <v>2151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 x14ac:dyDescent="0.25">
      <c r="A1538" s="102">
        <v>1537</v>
      </c>
      <c r="B1538" s="144" t="s">
        <v>2150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 x14ac:dyDescent="0.25">
      <c r="A1539" s="102">
        <v>1538</v>
      </c>
      <c r="B1539" s="144" t="s">
        <v>2149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 x14ac:dyDescent="0.25">
      <c r="A1540" s="102">
        <v>1539</v>
      </c>
      <c r="B1540" s="144" t="s">
        <v>2148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 x14ac:dyDescent="0.25">
      <c r="A1541" s="102">
        <v>1540</v>
      </c>
      <c r="B1541" s="144" t="s">
        <v>2147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 x14ac:dyDescent="0.25">
      <c r="A1542" s="102">
        <v>1541</v>
      </c>
      <c r="B1542" s="144" t="s">
        <v>2146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 x14ac:dyDescent="0.25">
      <c r="A1543" s="102">
        <v>1542</v>
      </c>
      <c r="B1543" s="144" t="s">
        <v>2145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 x14ac:dyDescent="0.25">
      <c r="A1544" s="102">
        <v>1543</v>
      </c>
      <c r="B1544" s="144" t="s">
        <v>2144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 x14ac:dyDescent="0.25">
      <c r="A1545" s="102">
        <v>1544</v>
      </c>
      <c r="B1545" s="144" t="s">
        <v>2143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 x14ac:dyDescent="0.25">
      <c r="A1546" s="102">
        <v>1545</v>
      </c>
      <c r="B1546" s="144" t="s">
        <v>2142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 x14ac:dyDescent="0.25">
      <c r="A1547" s="102">
        <v>1546</v>
      </c>
      <c r="B1547" s="144" t="s">
        <v>2141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 x14ac:dyDescent="0.25">
      <c r="A1548" s="102">
        <v>1547</v>
      </c>
      <c r="B1548" s="144" t="s">
        <v>2140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 x14ac:dyDescent="0.25">
      <c r="A1549" s="102">
        <v>1548</v>
      </c>
      <c r="B1549" s="144" t="s">
        <v>2139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 x14ac:dyDescent="0.25">
      <c r="A1550" s="102">
        <v>1549</v>
      </c>
      <c r="B1550" s="144" t="s">
        <v>2138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 x14ac:dyDescent="0.25">
      <c r="A1551" s="102">
        <v>1550</v>
      </c>
      <c r="B1551" s="144" t="s">
        <v>2137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 x14ac:dyDescent="0.25">
      <c r="A1552" s="102">
        <v>1551</v>
      </c>
      <c r="B1552" s="144" t="s">
        <v>2136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 x14ac:dyDescent="0.25">
      <c r="A1553" s="102">
        <v>1552</v>
      </c>
      <c r="B1553" s="144" t="s">
        <v>2135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 x14ac:dyDescent="0.25">
      <c r="A1554" s="102">
        <v>1553</v>
      </c>
      <c r="B1554" s="144" t="s">
        <v>2134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 x14ac:dyDescent="0.25">
      <c r="A1555" s="102">
        <v>1554</v>
      </c>
      <c r="B1555" s="144" t="s">
        <v>2133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 x14ac:dyDescent="0.25">
      <c r="A1556" s="102">
        <v>1555</v>
      </c>
      <c r="B1556" s="144" t="s">
        <v>2132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 x14ac:dyDescent="0.25">
      <c r="A1557" s="102">
        <v>1556</v>
      </c>
      <c r="B1557" s="144" t="s">
        <v>2131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 x14ac:dyDescent="0.25">
      <c r="A1558" s="102">
        <v>1557</v>
      </c>
      <c r="B1558" s="144" t="s">
        <v>2130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 x14ac:dyDescent="0.25">
      <c r="A1559" s="102">
        <v>1558</v>
      </c>
      <c r="B1559" s="144" t="s">
        <v>2129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 x14ac:dyDescent="0.25">
      <c r="A1560" s="102">
        <v>1559</v>
      </c>
      <c r="B1560" s="144" t="s">
        <v>2128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 x14ac:dyDescent="0.25">
      <c r="A1561" s="102">
        <v>1560</v>
      </c>
      <c r="B1561" s="144" t="s">
        <v>2127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 x14ac:dyDescent="0.25">
      <c r="A1562" s="102">
        <v>1561</v>
      </c>
      <c r="B1562" s="144" t="s">
        <v>2126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 x14ac:dyDescent="0.25">
      <c r="A1563" s="102">
        <v>1562</v>
      </c>
      <c r="B1563" s="144" t="s">
        <v>2125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 x14ac:dyDescent="0.25">
      <c r="A1564" s="102">
        <v>1563</v>
      </c>
      <c r="B1564" s="144" t="s">
        <v>2124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 x14ac:dyDescent="0.25">
      <c r="A1565" s="102">
        <v>1564</v>
      </c>
      <c r="B1565" s="144" t="s">
        <v>2123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 x14ac:dyDescent="0.25">
      <c r="A1566" s="102">
        <v>1565</v>
      </c>
      <c r="B1566" s="144" t="s">
        <v>2122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 x14ac:dyDescent="0.25">
      <c r="A1567" s="102">
        <v>1566</v>
      </c>
      <c r="B1567" s="144" t="s">
        <v>2121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 x14ac:dyDescent="0.25">
      <c r="A1568" s="102">
        <v>1567</v>
      </c>
      <c r="B1568" s="144" t="s">
        <v>2120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 x14ac:dyDescent="0.25">
      <c r="A1569" s="102">
        <v>1568</v>
      </c>
      <c r="B1569" s="144" t="s">
        <v>2119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 x14ac:dyDescent="0.25">
      <c r="A1570" s="102">
        <v>1569</v>
      </c>
      <c r="B1570" s="144" t="s">
        <v>2118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 x14ac:dyDescent="0.25">
      <c r="A1571" s="102">
        <v>1570</v>
      </c>
      <c r="B1571" s="144" t="s">
        <v>2117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 x14ac:dyDescent="0.25">
      <c r="A1572" s="102">
        <v>1571</v>
      </c>
      <c r="B1572" s="144" t="s">
        <v>2116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 x14ac:dyDescent="0.25">
      <c r="A1573" s="102">
        <v>1572</v>
      </c>
      <c r="B1573" s="144" t="s">
        <v>2115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 x14ac:dyDescent="0.25">
      <c r="A1574" s="102">
        <v>1573</v>
      </c>
      <c r="B1574" s="144" t="s">
        <v>2114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 x14ac:dyDescent="0.25">
      <c r="A1575" s="102">
        <v>1574</v>
      </c>
      <c r="B1575" s="144" t="s">
        <v>2113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 x14ac:dyDescent="0.25">
      <c r="A1576" s="102">
        <v>1575</v>
      </c>
      <c r="B1576" s="144" t="s">
        <v>2112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 x14ac:dyDescent="0.25">
      <c r="A1577" s="102">
        <v>1576</v>
      </c>
      <c r="B1577" s="144" t="s">
        <v>2111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 x14ac:dyDescent="0.25">
      <c r="A1578" s="102">
        <v>1577</v>
      </c>
      <c r="B1578" s="144" t="s">
        <v>2110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 x14ac:dyDescent="0.25">
      <c r="A1579" s="102">
        <v>1578</v>
      </c>
      <c r="B1579" s="144" t="s">
        <v>2109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 x14ac:dyDescent="0.25">
      <c r="A1580" s="102">
        <v>1579</v>
      </c>
      <c r="B1580" s="144" t="s">
        <v>2108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 x14ac:dyDescent="0.25">
      <c r="A1581" s="102">
        <v>1580</v>
      </c>
      <c r="B1581" s="144" t="s">
        <v>2107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 x14ac:dyDescent="0.25">
      <c r="A1582" s="102">
        <v>1581</v>
      </c>
      <c r="B1582" s="144" t="s">
        <v>2106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 x14ac:dyDescent="0.25">
      <c r="A1583" s="102">
        <v>1582</v>
      </c>
      <c r="B1583" s="144" t="s">
        <v>2105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 x14ac:dyDescent="0.25">
      <c r="A1584" s="102">
        <v>1583</v>
      </c>
      <c r="B1584" s="144" t="s">
        <v>2104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 x14ac:dyDescent="0.25">
      <c r="A1585" s="102">
        <v>1584</v>
      </c>
      <c r="B1585" s="144" t="s">
        <v>2103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 x14ac:dyDescent="0.25">
      <c r="A1586" s="102">
        <v>1585</v>
      </c>
      <c r="B1586" s="144" t="s">
        <v>2102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 x14ac:dyDescent="0.25">
      <c r="A1587" s="102">
        <v>1586</v>
      </c>
      <c r="B1587" s="144" t="s">
        <v>2101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 x14ac:dyDescent="0.25">
      <c r="A1588" s="102">
        <v>1587</v>
      </c>
      <c r="B1588" s="144" t="s">
        <v>2100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 x14ac:dyDescent="0.25">
      <c r="A1589" s="102">
        <v>1588</v>
      </c>
      <c r="B1589" s="144" t="s">
        <v>2099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 x14ac:dyDescent="0.25">
      <c r="A1590" s="102">
        <v>1589</v>
      </c>
      <c r="B1590" s="144" t="s">
        <v>2098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 x14ac:dyDescent="0.25">
      <c r="A1591" s="102">
        <v>1590</v>
      </c>
      <c r="B1591" s="144" t="s">
        <v>2097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 x14ac:dyDescent="0.25">
      <c r="A1592" s="102">
        <v>1591</v>
      </c>
      <c r="B1592" s="144" t="s">
        <v>2096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 x14ac:dyDescent="0.25">
      <c r="A1593" s="102">
        <v>1592</v>
      </c>
      <c r="B1593" s="144" t="s">
        <v>2095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 x14ac:dyDescent="0.25">
      <c r="A1594" s="102">
        <v>1593</v>
      </c>
      <c r="B1594" s="144" t="s">
        <v>2094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 x14ac:dyDescent="0.25">
      <c r="A1595" s="102">
        <v>1594</v>
      </c>
      <c r="B1595" s="144" t="s">
        <v>2093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 x14ac:dyDescent="0.25">
      <c r="A1596" s="102">
        <v>1595</v>
      </c>
      <c r="B1596" s="144" t="s">
        <v>2092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 x14ac:dyDescent="0.25">
      <c r="A1597" s="102">
        <v>1596</v>
      </c>
      <c r="B1597" s="144" t="s">
        <v>2091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 x14ac:dyDescent="0.25">
      <c r="A1598" s="102">
        <v>1597</v>
      </c>
      <c r="B1598" s="144" t="s">
        <v>2090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 x14ac:dyDescent="0.25">
      <c r="A1599" s="102">
        <v>1598</v>
      </c>
      <c r="B1599" s="144" t="s">
        <v>2089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 x14ac:dyDescent="0.25">
      <c r="A1600" s="102">
        <v>1599</v>
      </c>
      <c r="B1600" s="144" t="s">
        <v>2088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 x14ac:dyDescent="0.25">
      <c r="A1601" s="102">
        <v>1600</v>
      </c>
      <c r="B1601" s="144" t="s">
        <v>2087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 x14ac:dyDescent="0.25">
      <c r="A1602" s="102">
        <v>1601</v>
      </c>
      <c r="B1602" s="144" t="s">
        <v>2086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 x14ac:dyDescent="0.25">
      <c r="A1603" s="102">
        <v>1602</v>
      </c>
      <c r="B1603" s="144" t="s">
        <v>2085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 x14ac:dyDescent="0.25">
      <c r="A1604" s="102">
        <v>1603</v>
      </c>
      <c r="B1604" s="144" t="s">
        <v>2084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 x14ac:dyDescent="0.25">
      <c r="A1605" s="102">
        <v>1604</v>
      </c>
      <c r="B1605" s="144" t="s">
        <v>2083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 x14ac:dyDescent="0.25">
      <c r="A1606" s="102">
        <v>1605</v>
      </c>
      <c r="B1606" s="144" t="s">
        <v>2082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 x14ac:dyDescent="0.25">
      <c r="A1607" s="102">
        <v>1606</v>
      </c>
      <c r="B1607" s="144" t="s">
        <v>2081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 x14ac:dyDescent="0.25">
      <c r="A1608" s="102">
        <v>1607</v>
      </c>
      <c r="B1608" s="144" t="s">
        <v>2080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 x14ac:dyDescent="0.25">
      <c r="A1609" s="102">
        <v>1608</v>
      </c>
      <c r="B1609" s="144" t="s">
        <v>2079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 x14ac:dyDescent="0.25">
      <c r="A1610" s="102">
        <v>1609</v>
      </c>
      <c r="B1610" s="144" t="s">
        <v>2078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 x14ac:dyDescent="0.25">
      <c r="A1611" s="102">
        <v>1610</v>
      </c>
      <c r="B1611" s="144" t="s">
        <v>2077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 x14ac:dyDescent="0.25">
      <c r="A1612" s="102">
        <v>1611</v>
      </c>
      <c r="B1612" s="144" t="s">
        <v>2076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 x14ac:dyDescent="0.25">
      <c r="A1613" s="102">
        <v>1612</v>
      </c>
      <c r="B1613" s="144" t="s">
        <v>2075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 x14ac:dyDescent="0.25">
      <c r="A1614" s="102">
        <v>1613</v>
      </c>
      <c r="B1614" s="144" t="s">
        <v>2074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 x14ac:dyDescent="0.25">
      <c r="A1615" s="102">
        <v>1614</v>
      </c>
      <c r="B1615" s="144" t="s">
        <v>2073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 x14ac:dyDescent="0.25">
      <c r="A1616" s="102">
        <v>1615</v>
      </c>
      <c r="B1616" s="144" t="s">
        <v>2072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 x14ac:dyDescent="0.25">
      <c r="A1617" s="102">
        <v>1616</v>
      </c>
      <c r="B1617" s="144" t="s">
        <v>2071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 x14ac:dyDescent="0.25">
      <c r="A1618" s="102">
        <v>1617</v>
      </c>
      <c r="B1618" s="144" t="s">
        <v>2070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 x14ac:dyDescent="0.25">
      <c r="A1619" s="102">
        <v>1618</v>
      </c>
      <c r="B1619" s="144" t="s">
        <v>2069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 x14ac:dyDescent="0.25">
      <c r="A1620" s="102">
        <v>1619</v>
      </c>
      <c r="B1620" s="144" t="s">
        <v>2068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 x14ac:dyDescent="0.25">
      <c r="A1621" s="102">
        <v>1620</v>
      </c>
      <c r="B1621" s="144" t="s">
        <v>2067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 x14ac:dyDescent="0.25">
      <c r="A1622" s="102">
        <v>1621</v>
      </c>
      <c r="B1622" s="144" t="s">
        <v>2066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 x14ac:dyDescent="0.25">
      <c r="A1623" s="102">
        <v>1622</v>
      </c>
      <c r="B1623" s="144" t="s">
        <v>2065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 x14ac:dyDescent="0.25">
      <c r="A1624" s="102">
        <v>1623</v>
      </c>
      <c r="B1624" s="144" t="s">
        <v>2064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 x14ac:dyDescent="0.25">
      <c r="A1625" s="102">
        <v>1624</v>
      </c>
      <c r="B1625" s="144" t="s">
        <v>2063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 x14ac:dyDescent="0.25">
      <c r="A1626" s="102">
        <v>1625</v>
      </c>
      <c r="B1626" s="144" t="s">
        <v>2062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 x14ac:dyDescent="0.25">
      <c r="A1627" s="102">
        <v>1626</v>
      </c>
      <c r="B1627" s="144" t="s">
        <v>2061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 x14ac:dyDescent="0.25">
      <c r="A1628" s="102">
        <v>1627</v>
      </c>
      <c r="B1628" s="144" t="s">
        <v>2060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 x14ac:dyDescent="0.25">
      <c r="A1629" s="102">
        <v>1628</v>
      </c>
      <c r="B1629" s="144" t="s">
        <v>2059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 x14ac:dyDescent="0.25">
      <c r="A1630" s="102">
        <v>1629</v>
      </c>
      <c r="B1630" s="144" t="s">
        <v>2058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 x14ac:dyDescent="0.25">
      <c r="A1631" s="102">
        <v>1630</v>
      </c>
      <c r="B1631" s="144" t="s">
        <v>2057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 x14ac:dyDescent="0.25">
      <c r="A1632" s="102">
        <v>1631</v>
      </c>
      <c r="B1632" s="144" t="s">
        <v>2056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 x14ac:dyDescent="0.25">
      <c r="A1633" s="102">
        <v>1632</v>
      </c>
      <c r="B1633" s="144" t="s">
        <v>2055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 x14ac:dyDescent="0.25">
      <c r="A1634" s="102">
        <v>1633</v>
      </c>
      <c r="B1634" s="144" t="s">
        <v>2054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 x14ac:dyDescent="0.25">
      <c r="A1635" s="102">
        <v>1634</v>
      </c>
      <c r="B1635" s="144" t="s">
        <v>2053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 x14ac:dyDescent="0.25">
      <c r="A1636" s="102">
        <v>1635</v>
      </c>
      <c r="B1636" s="144" t="s">
        <v>2052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 x14ac:dyDescent="0.25">
      <c r="A1637" s="102">
        <v>1636</v>
      </c>
      <c r="B1637" s="144" t="s">
        <v>2051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 x14ac:dyDescent="0.25">
      <c r="A1638" s="102">
        <v>1637</v>
      </c>
      <c r="B1638" s="144" t="s">
        <v>2050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 x14ac:dyDescent="0.25">
      <c r="A1639" s="102">
        <v>1638</v>
      </c>
      <c r="B1639" s="144" t="s">
        <v>2049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 x14ac:dyDescent="0.25">
      <c r="A1640" s="102">
        <v>1639</v>
      </c>
      <c r="B1640" s="144" t="s">
        <v>2048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 x14ac:dyDescent="0.25">
      <c r="A1641" s="102">
        <v>1640</v>
      </c>
      <c r="B1641" s="144" t="s">
        <v>2047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 x14ac:dyDescent="0.25">
      <c r="A1642" s="102">
        <v>1641</v>
      </c>
      <c r="B1642" s="144" t="s">
        <v>2046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 x14ac:dyDescent="0.25">
      <c r="A1643" s="102">
        <v>1642</v>
      </c>
      <c r="B1643" s="144" t="s">
        <v>2045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 x14ac:dyDescent="0.25">
      <c r="A1644" s="102">
        <v>1643</v>
      </c>
      <c r="B1644" s="144" t="s">
        <v>2044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 x14ac:dyDescent="0.25">
      <c r="A1645" s="102">
        <v>1644</v>
      </c>
      <c r="B1645" s="144" t="s">
        <v>2043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 x14ac:dyDescent="0.25">
      <c r="A1646" s="102">
        <v>1645</v>
      </c>
      <c r="B1646" s="144" t="s">
        <v>2042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 x14ac:dyDescent="0.25">
      <c r="A1647" s="102">
        <v>1646</v>
      </c>
      <c r="B1647" s="144" t="s">
        <v>2041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 x14ac:dyDescent="0.25">
      <c r="A1648" s="102">
        <v>1647</v>
      </c>
      <c r="B1648" s="144" t="s">
        <v>2040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 x14ac:dyDescent="0.25">
      <c r="A1649" s="102">
        <v>1648</v>
      </c>
      <c r="B1649" s="144" t="s">
        <v>2039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 x14ac:dyDescent="0.25">
      <c r="A1650" s="102">
        <v>1649</v>
      </c>
      <c r="B1650" s="144" t="s">
        <v>2038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 x14ac:dyDescent="0.25">
      <c r="A1651" s="102">
        <v>1650</v>
      </c>
      <c r="B1651" s="144" t="s">
        <v>2037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 x14ac:dyDescent="0.25">
      <c r="A1652" s="102">
        <v>1651</v>
      </c>
      <c r="B1652" s="144" t="s">
        <v>2036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 x14ac:dyDescent="0.25">
      <c r="A1653" s="102">
        <v>1652</v>
      </c>
      <c r="B1653" s="144" t="s">
        <v>2035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 x14ac:dyDescent="0.25">
      <c r="A1654" s="102">
        <v>1653</v>
      </c>
      <c r="B1654" s="144" t="s">
        <v>2034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 x14ac:dyDescent="0.25">
      <c r="A1655" s="102">
        <v>1654</v>
      </c>
      <c r="B1655" s="144" t="s">
        <v>2033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 x14ac:dyDescent="0.25">
      <c r="A1656" s="102">
        <v>1655</v>
      </c>
      <c r="B1656" s="144" t="s">
        <v>2032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 x14ac:dyDescent="0.25">
      <c r="A1657" s="102">
        <v>1656</v>
      </c>
      <c r="B1657" s="144" t="s">
        <v>2031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 x14ac:dyDescent="0.25">
      <c r="A1658" s="102">
        <v>1657</v>
      </c>
      <c r="B1658" s="144" t="s">
        <v>2030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 x14ac:dyDescent="0.25">
      <c r="A1659" s="102">
        <v>1658</v>
      </c>
      <c r="B1659" s="144" t="s">
        <v>2029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 x14ac:dyDescent="0.25">
      <c r="A1660" s="102">
        <v>1659</v>
      </c>
      <c r="B1660" s="144" t="s">
        <v>2028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 x14ac:dyDescent="0.25">
      <c r="A1661" s="102">
        <v>1660</v>
      </c>
      <c r="B1661" s="144" t="s">
        <v>2027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 x14ac:dyDescent="0.25">
      <c r="A1662" s="102">
        <v>1661</v>
      </c>
      <c r="B1662" s="144" t="s">
        <v>2026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 x14ac:dyDescent="0.25">
      <c r="A1663" s="102">
        <v>1662</v>
      </c>
      <c r="B1663" s="144" t="s">
        <v>2025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 x14ac:dyDescent="0.25">
      <c r="A1664" s="102">
        <v>1663</v>
      </c>
      <c r="B1664" s="144" t="s">
        <v>2024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 x14ac:dyDescent="0.25">
      <c r="A1665" s="102">
        <v>1664</v>
      </c>
      <c r="B1665" s="144" t="s">
        <v>2023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 x14ac:dyDescent="0.25">
      <c r="A1666" s="102">
        <v>1665</v>
      </c>
      <c r="B1666" s="144" t="s">
        <v>2022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 x14ac:dyDescent="0.25">
      <c r="A1667" s="102">
        <v>1666</v>
      </c>
      <c r="B1667" s="144" t="s">
        <v>2021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 x14ac:dyDescent="0.25">
      <c r="A1668" s="102">
        <v>1667</v>
      </c>
      <c r="B1668" s="144" t="s">
        <v>2020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 x14ac:dyDescent="0.25">
      <c r="A1669" s="102">
        <v>1668</v>
      </c>
      <c r="B1669" s="144" t="s">
        <v>2019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 x14ac:dyDescent="0.25">
      <c r="A1670" s="102">
        <v>1669</v>
      </c>
      <c r="B1670" s="144" t="s">
        <v>2018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 x14ac:dyDescent="0.25">
      <c r="A1671" s="102">
        <v>1670</v>
      </c>
      <c r="B1671" s="144" t="s">
        <v>2017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 x14ac:dyDescent="0.25">
      <c r="A1672" s="102">
        <v>1671</v>
      </c>
      <c r="B1672" s="144" t="s">
        <v>2016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 x14ac:dyDescent="0.25">
      <c r="A1673" s="102">
        <v>1672</v>
      </c>
      <c r="B1673" s="144" t="s">
        <v>2015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 x14ac:dyDescent="0.25">
      <c r="A1674" s="102">
        <v>1673</v>
      </c>
      <c r="B1674" s="144" t="s">
        <v>2014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 x14ac:dyDescent="0.25">
      <c r="A1675" s="102">
        <v>1674</v>
      </c>
      <c r="B1675" s="144" t="s">
        <v>2013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 x14ac:dyDescent="0.25">
      <c r="A1676" s="102">
        <v>1675</v>
      </c>
      <c r="B1676" s="144" t="s">
        <v>2012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 x14ac:dyDescent="0.25">
      <c r="A1677" s="102">
        <v>1676</v>
      </c>
      <c r="B1677" s="144" t="s">
        <v>2011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 x14ac:dyDescent="0.25">
      <c r="A1678" s="102">
        <v>1677</v>
      </c>
      <c r="B1678" s="144" t="s">
        <v>2010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 x14ac:dyDescent="0.25">
      <c r="A1679" s="102">
        <v>1678</v>
      </c>
      <c r="B1679" s="144" t="s">
        <v>2009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 x14ac:dyDescent="0.25">
      <c r="A1680" s="102">
        <v>1679</v>
      </c>
      <c r="B1680" s="144" t="s">
        <v>2008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 x14ac:dyDescent="0.25">
      <c r="A1681" s="102">
        <v>1680</v>
      </c>
      <c r="B1681" s="144" t="s">
        <v>2007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 x14ac:dyDescent="0.25">
      <c r="A1682" s="102">
        <v>1681</v>
      </c>
      <c r="B1682" s="144" t="s">
        <v>2006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 x14ac:dyDescent="0.25">
      <c r="A1683" s="102">
        <v>1682</v>
      </c>
      <c r="B1683" s="144" t="s">
        <v>2005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 x14ac:dyDescent="0.25">
      <c r="A1684" s="102">
        <v>1683</v>
      </c>
      <c r="B1684" s="144" t="s">
        <v>2004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 x14ac:dyDescent="0.25">
      <c r="A1685" s="102">
        <v>1684</v>
      </c>
      <c r="B1685" s="144" t="s">
        <v>2003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 x14ac:dyDescent="0.25">
      <c r="A1686" s="102">
        <v>1685</v>
      </c>
      <c r="B1686" s="144" t="s">
        <v>2002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 x14ac:dyDescent="0.25">
      <c r="A1687" s="102">
        <v>1686</v>
      </c>
      <c r="B1687" s="144" t="s">
        <v>2001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 x14ac:dyDescent="0.25">
      <c r="A1688" s="102">
        <v>1687</v>
      </c>
      <c r="B1688" s="144" t="s">
        <v>2000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 x14ac:dyDescent="0.25">
      <c r="A1689" s="102">
        <v>1688</v>
      </c>
      <c r="B1689" s="144" t="s">
        <v>1999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 x14ac:dyDescent="0.25">
      <c r="A1690" s="102">
        <v>1689</v>
      </c>
      <c r="B1690" s="144" t="s">
        <v>1998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 x14ac:dyDescent="0.25">
      <c r="A1691" s="102">
        <v>1690</v>
      </c>
      <c r="B1691" s="144" t="s">
        <v>1997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 x14ac:dyDescent="0.25">
      <c r="A1692" s="102">
        <v>1691</v>
      </c>
      <c r="B1692" s="144" t="s">
        <v>1996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 x14ac:dyDescent="0.25">
      <c r="A1693" s="102">
        <v>1692</v>
      </c>
      <c r="B1693" s="144" t="s">
        <v>1995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 x14ac:dyDescent="0.25">
      <c r="A1694" s="102">
        <v>1693</v>
      </c>
      <c r="B1694" s="144" t="s">
        <v>1994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 x14ac:dyDescent="0.25">
      <c r="A1695" s="102">
        <v>1694</v>
      </c>
      <c r="B1695" s="144" t="s">
        <v>1993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 x14ac:dyDescent="0.25">
      <c r="A1696" s="102">
        <v>1695</v>
      </c>
      <c r="B1696" s="144" t="s">
        <v>1992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 x14ac:dyDescent="0.25">
      <c r="A1697" s="102">
        <v>1696</v>
      </c>
      <c r="B1697" s="144" t="s">
        <v>1991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 x14ac:dyDescent="0.25">
      <c r="A1698" s="102">
        <v>1697</v>
      </c>
      <c r="B1698" s="144" t="s">
        <v>1990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 x14ac:dyDescent="0.25">
      <c r="A1699" s="102">
        <v>1698</v>
      </c>
      <c r="B1699" s="144" t="s">
        <v>1989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 x14ac:dyDescent="0.25">
      <c r="A1700" s="102">
        <v>1699</v>
      </c>
      <c r="B1700" s="144" t="s">
        <v>1988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 x14ac:dyDescent="0.25">
      <c r="A1701" s="102">
        <v>1700</v>
      </c>
      <c r="B1701" s="144" t="s">
        <v>1987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 x14ac:dyDescent="0.25">
      <c r="A1702" s="102">
        <v>1701</v>
      </c>
      <c r="B1702" s="144" t="s">
        <v>1986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 x14ac:dyDescent="0.25">
      <c r="A1703" s="102">
        <v>1702</v>
      </c>
      <c r="B1703" s="144" t="s">
        <v>1985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 x14ac:dyDescent="0.25">
      <c r="A1704" s="102">
        <v>1703</v>
      </c>
      <c r="B1704" s="144" t="s">
        <v>1984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 x14ac:dyDescent="0.25">
      <c r="A1705" s="102">
        <v>1704</v>
      </c>
      <c r="B1705" s="144" t="s">
        <v>1983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 x14ac:dyDescent="0.25">
      <c r="A1706" s="102">
        <v>1705</v>
      </c>
      <c r="B1706" s="144" t="s">
        <v>1982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 x14ac:dyDescent="0.25">
      <c r="A1707" s="102">
        <v>1706</v>
      </c>
      <c r="B1707" s="144" t="s">
        <v>1981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 x14ac:dyDescent="0.25">
      <c r="A1708" s="102">
        <v>1707</v>
      </c>
      <c r="B1708" s="144" t="s">
        <v>1980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 x14ac:dyDescent="0.25">
      <c r="A1709" s="102">
        <v>1708</v>
      </c>
      <c r="B1709" s="144" t="s">
        <v>1979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 x14ac:dyDescent="0.25">
      <c r="A1710" s="102">
        <v>1709</v>
      </c>
      <c r="B1710" s="144" t="s">
        <v>1978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 x14ac:dyDescent="0.25">
      <c r="A1711" s="102">
        <v>1710</v>
      </c>
      <c r="B1711" s="144" t="s">
        <v>1977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 x14ac:dyDescent="0.25">
      <c r="A1712" s="102">
        <v>1711</v>
      </c>
      <c r="B1712" s="144" t="s">
        <v>1976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 x14ac:dyDescent="0.25">
      <c r="A1713" s="102">
        <v>1712</v>
      </c>
      <c r="B1713" s="144" t="s">
        <v>1975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 x14ac:dyDescent="0.25">
      <c r="A1714" s="102">
        <v>1713</v>
      </c>
      <c r="B1714" s="144" t="s">
        <v>1974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 x14ac:dyDescent="0.25">
      <c r="A1715" s="102">
        <v>1714</v>
      </c>
      <c r="B1715" s="144" t="s">
        <v>1973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 x14ac:dyDescent="0.25">
      <c r="A1716" s="102">
        <v>1715</v>
      </c>
      <c r="B1716" s="144" t="s">
        <v>1972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 x14ac:dyDescent="0.25">
      <c r="A1717" s="102">
        <v>1716</v>
      </c>
      <c r="B1717" s="144" t="s">
        <v>1971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 x14ac:dyDescent="0.25">
      <c r="A1718" s="102">
        <v>1717</v>
      </c>
      <c r="B1718" s="144" t="s">
        <v>1970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 x14ac:dyDescent="0.25">
      <c r="A1719" s="102">
        <v>1718</v>
      </c>
      <c r="B1719" s="144" t="s">
        <v>1969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 x14ac:dyDescent="0.25">
      <c r="A1720" s="102">
        <v>1719</v>
      </c>
      <c r="B1720" s="144" t="s">
        <v>1968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 x14ac:dyDescent="0.25">
      <c r="A1721" s="102">
        <v>1720</v>
      </c>
      <c r="B1721" s="144" t="s">
        <v>1967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 x14ac:dyDescent="0.25">
      <c r="A1722" s="102">
        <v>1721</v>
      </c>
      <c r="B1722" s="144" t="s">
        <v>1966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 x14ac:dyDescent="0.25">
      <c r="A1723" s="102">
        <v>1722</v>
      </c>
      <c r="B1723" s="144" t="s">
        <v>1965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 x14ac:dyDescent="0.25">
      <c r="A1724" s="102">
        <v>1723</v>
      </c>
      <c r="B1724" s="144" t="s">
        <v>1964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 x14ac:dyDescent="0.25">
      <c r="A1725" s="102">
        <v>1724</v>
      </c>
      <c r="B1725" s="144" t="s">
        <v>1963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 x14ac:dyDescent="0.25">
      <c r="A1726" s="102">
        <v>1725</v>
      </c>
      <c r="B1726" s="144" t="s">
        <v>1962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 x14ac:dyDescent="0.25">
      <c r="A1727" s="102">
        <v>1726</v>
      </c>
      <c r="B1727" s="144" t="s">
        <v>1961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 x14ac:dyDescent="0.25">
      <c r="A1728" s="102">
        <v>1727</v>
      </c>
      <c r="B1728" s="144" t="s">
        <v>1960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 x14ac:dyDescent="0.25">
      <c r="A1729" s="102">
        <v>1728</v>
      </c>
      <c r="B1729" s="144" t="s">
        <v>1959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 x14ac:dyDescent="0.25">
      <c r="A1730" s="102">
        <v>1729</v>
      </c>
      <c r="B1730" s="144" t="s">
        <v>1958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 x14ac:dyDescent="0.25">
      <c r="A1731" s="102">
        <v>1730</v>
      </c>
      <c r="B1731" s="144" t="s">
        <v>1957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 x14ac:dyDescent="0.25">
      <c r="A1732" s="102">
        <v>1731</v>
      </c>
      <c r="B1732" s="144" t="s">
        <v>1956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 x14ac:dyDescent="0.25">
      <c r="A1733" s="102">
        <v>1732</v>
      </c>
      <c r="B1733" s="144" t="s">
        <v>1955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 x14ac:dyDescent="0.25">
      <c r="A1734" s="102">
        <v>1733</v>
      </c>
      <c r="B1734" s="144" t="s">
        <v>1954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 x14ac:dyDescent="0.25">
      <c r="A1735" s="102">
        <v>1734</v>
      </c>
      <c r="B1735" s="144" t="s">
        <v>1953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 x14ac:dyDescent="0.25">
      <c r="A1736" s="102">
        <v>1735</v>
      </c>
      <c r="B1736" s="144" t="s">
        <v>1952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 x14ac:dyDescent="0.25">
      <c r="A1737" s="102">
        <v>1736</v>
      </c>
      <c r="B1737" s="144" t="s">
        <v>1951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 x14ac:dyDescent="0.25">
      <c r="A1738" s="102">
        <v>1737</v>
      </c>
      <c r="B1738" s="144" t="s">
        <v>1950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 x14ac:dyDescent="0.25">
      <c r="A1739" s="102">
        <v>1738</v>
      </c>
      <c r="B1739" s="144" t="s">
        <v>1949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 x14ac:dyDescent="0.25">
      <c r="A1740" s="102">
        <v>1739</v>
      </c>
      <c r="B1740" s="144" t="s">
        <v>1948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 x14ac:dyDescent="0.25">
      <c r="A1741" s="102">
        <v>1740</v>
      </c>
      <c r="B1741" s="144" t="s">
        <v>1947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 x14ac:dyDescent="0.25">
      <c r="A1742" s="102">
        <v>1741</v>
      </c>
      <c r="B1742" s="144" t="s">
        <v>1946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 x14ac:dyDescent="0.25">
      <c r="A1743" s="102">
        <v>1742</v>
      </c>
      <c r="B1743" s="144" t="s">
        <v>1945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 x14ac:dyDescent="0.25">
      <c r="A1744" s="102">
        <v>1743</v>
      </c>
      <c r="B1744" s="144" t="s">
        <v>1944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 x14ac:dyDescent="0.25">
      <c r="A1745" s="102">
        <v>1744</v>
      </c>
      <c r="B1745" s="144" t="s">
        <v>1943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 x14ac:dyDescent="0.25">
      <c r="A1746" s="102">
        <v>1745</v>
      </c>
      <c r="B1746" s="144" t="s">
        <v>1942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 x14ac:dyDescent="0.25">
      <c r="A1747" s="102">
        <v>1746</v>
      </c>
      <c r="B1747" s="144" t="s">
        <v>1941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 x14ac:dyDescent="0.25">
      <c r="A1748" s="102">
        <v>1747</v>
      </c>
      <c r="B1748" s="144" t="s">
        <v>1940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 x14ac:dyDescent="0.25">
      <c r="A1749" s="102">
        <v>1748</v>
      </c>
      <c r="B1749" s="144" t="s">
        <v>1939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 x14ac:dyDescent="0.25">
      <c r="A1750" s="102">
        <v>1749</v>
      </c>
      <c r="B1750" s="144" t="s">
        <v>1938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 x14ac:dyDescent="0.25">
      <c r="A1751" s="102">
        <v>1750</v>
      </c>
      <c r="B1751" s="144" t="s">
        <v>1937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 x14ac:dyDescent="0.25">
      <c r="A1752" s="102">
        <v>1751</v>
      </c>
      <c r="B1752" s="144" t="s">
        <v>1936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 x14ac:dyDescent="0.25">
      <c r="A1753" s="102">
        <v>1752</v>
      </c>
      <c r="B1753" s="144" t="s">
        <v>1935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 x14ac:dyDescent="0.25">
      <c r="A1754" s="102">
        <v>1753</v>
      </c>
      <c r="B1754" s="144" t="s">
        <v>1934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 x14ac:dyDescent="0.25">
      <c r="A1755" s="102">
        <v>1754</v>
      </c>
      <c r="B1755" s="144" t="s">
        <v>1933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 x14ac:dyDescent="0.25">
      <c r="A1756" s="102">
        <v>1755</v>
      </c>
      <c r="B1756" s="144" t="s">
        <v>1932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 x14ac:dyDescent="0.25">
      <c r="A1757" s="102">
        <v>1756</v>
      </c>
      <c r="B1757" s="144" t="s">
        <v>1931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 x14ac:dyDescent="0.25">
      <c r="A1758" s="102">
        <v>1757</v>
      </c>
      <c r="B1758" s="144" t="s">
        <v>1930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 x14ac:dyDescent="0.25">
      <c r="A1759" s="102">
        <v>1758</v>
      </c>
      <c r="B1759" s="144" t="s">
        <v>1929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 x14ac:dyDescent="0.25">
      <c r="A1760" s="102">
        <v>1759</v>
      </c>
      <c r="B1760" s="144" t="s">
        <v>1928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 x14ac:dyDescent="0.25">
      <c r="A1761" s="102">
        <v>1760</v>
      </c>
      <c r="B1761" s="144" t="s">
        <v>1927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 x14ac:dyDescent="0.25">
      <c r="A1762" s="102">
        <v>1761</v>
      </c>
      <c r="B1762" s="144" t="s">
        <v>1926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 x14ac:dyDescent="0.25">
      <c r="A1763" s="102">
        <v>1762</v>
      </c>
      <c r="B1763" s="144" t="s">
        <v>1925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 x14ac:dyDescent="0.25">
      <c r="A1764" s="102">
        <v>1763</v>
      </c>
      <c r="B1764" s="144" t="s">
        <v>1924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 x14ac:dyDescent="0.25">
      <c r="A1765" s="102">
        <v>1764</v>
      </c>
      <c r="B1765" s="144" t="s">
        <v>1923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 x14ac:dyDescent="0.25">
      <c r="A1766" s="102">
        <v>1765</v>
      </c>
      <c r="B1766" s="144" t="s">
        <v>1922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 x14ac:dyDescent="0.25">
      <c r="A1767" s="102">
        <v>1766</v>
      </c>
      <c r="B1767" s="144" t="s">
        <v>1921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 x14ac:dyDescent="0.25">
      <c r="A1768" s="102">
        <v>1767</v>
      </c>
      <c r="B1768" s="144" t="s">
        <v>1920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 x14ac:dyDescent="0.25">
      <c r="A1769" s="102">
        <v>1768</v>
      </c>
      <c r="B1769" s="144" t="s">
        <v>1919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 x14ac:dyDescent="0.25">
      <c r="A1770" s="102">
        <v>1769</v>
      </c>
      <c r="B1770" s="144" t="s">
        <v>1918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 x14ac:dyDescent="0.25">
      <c r="A1771" s="102">
        <v>1770</v>
      </c>
      <c r="B1771" s="144" t="s">
        <v>1917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 x14ac:dyDescent="0.25">
      <c r="A1772" s="102">
        <v>1771</v>
      </c>
      <c r="B1772" s="144" t="s">
        <v>1916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 x14ac:dyDescent="0.25">
      <c r="A1773" s="102">
        <v>1772</v>
      </c>
      <c r="B1773" s="144" t="s">
        <v>1915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 x14ac:dyDescent="0.25">
      <c r="A1774" s="102">
        <v>1773</v>
      </c>
      <c r="B1774" s="144" t="s">
        <v>1914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 x14ac:dyDescent="0.25">
      <c r="A1775" s="102">
        <v>1774</v>
      </c>
      <c r="B1775" s="144" t="s">
        <v>1913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 x14ac:dyDescent="0.25">
      <c r="A1776" s="102">
        <v>1775</v>
      </c>
      <c r="B1776" s="144" t="s">
        <v>1912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 x14ac:dyDescent="0.25">
      <c r="A1777" s="102">
        <v>1776</v>
      </c>
      <c r="B1777" s="144" t="s">
        <v>1911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 x14ac:dyDescent="0.25">
      <c r="A1778" s="102">
        <v>1777</v>
      </c>
      <c r="B1778" s="144" t="s">
        <v>1910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 x14ac:dyDescent="0.25">
      <c r="A1779" s="102">
        <v>1778</v>
      </c>
      <c r="B1779" s="144" t="s">
        <v>1909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 x14ac:dyDescent="0.25">
      <c r="A1780" s="102">
        <v>1779</v>
      </c>
      <c r="B1780" s="144" t="s">
        <v>1908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 x14ac:dyDescent="0.25">
      <c r="A1781" s="102">
        <v>1780</v>
      </c>
      <c r="B1781" s="144" t="s">
        <v>1907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 x14ac:dyDescent="0.25">
      <c r="A1782" s="102">
        <v>1781</v>
      </c>
      <c r="B1782" s="144" t="s">
        <v>1906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 x14ac:dyDescent="0.25">
      <c r="A1783" s="102">
        <v>1782</v>
      </c>
      <c r="B1783" s="144" t="s">
        <v>1905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 x14ac:dyDescent="0.25">
      <c r="A1784" s="102">
        <v>1783</v>
      </c>
      <c r="B1784" s="144" t="s">
        <v>1904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 x14ac:dyDescent="0.25">
      <c r="A1785" s="102">
        <v>1784</v>
      </c>
      <c r="B1785" s="144" t="s">
        <v>1903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 x14ac:dyDescent="0.25">
      <c r="A1786" s="102">
        <v>1785</v>
      </c>
      <c r="B1786" s="144" t="s">
        <v>1902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 x14ac:dyDescent="0.25">
      <c r="A1787" s="102">
        <v>1786</v>
      </c>
      <c r="B1787" s="144" t="s">
        <v>1901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 x14ac:dyDescent="0.25">
      <c r="A1788" s="102">
        <v>1787</v>
      </c>
      <c r="B1788" s="144" t="s">
        <v>1900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 x14ac:dyDescent="0.25">
      <c r="A1789" s="102">
        <v>1788</v>
      </c>
      <c r="B1789" s="144" t="s">
        <v>1899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 x14ac:dyDescent="0.25">
      <c r="A1790" s="102">
        <v>1789</v>
      </c>
      <c r="B1790" s="144" t="s">
        <v>1898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 x14ac:dyDescent="0.25">
      <c r="A1791" s="102">
        <v>1790</v>
      </c>
      <c r="B1791" s="144" t="s">
        <v>1897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 x14ac:dyDescent="0.25">
      <c r="A1792" s="102">
        <v>1791</v>
      </c>
      <c r="B1792" s="144" t="s">
        <v>1896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 x14ac:dyDescent="0.25">
      <c r="A1793" s="102">
        <v>1792</v>
      </c>
      <c r="B1793" s="144" t="s">
        <v>1895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 x14ac:dyDescent="0.25">
      <c r="A1794" s="102">
        <v>1793</v>
      </c>
      <c r="B1794" s="144" t="s">
        <v>1894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 x14ac:dyDescent="0.25">
      <c r="A1795" s="102">
        <v>1794</v>
      </c>
      <c r="B1795" s="144" t="s">
        <v>1893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 x14ac:dyDescent="0.25">
      <c r="A1796" s="102">
        <v>1795</v>
      </c>
      <c r="B1796" s="144" t="s">
        <v>1892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 x14ac:dyDescent="0.25">
      <c r="A1797" s="102">
        <v>1796</v>
      </c>
      <c r="B1797" s="144" t="s">
        <v>1891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 x14ac:dyDescent="0.25">
      <c r="A1798" s="102">
        <v>1797</v>
      </c>
      <c r="B1798" s="144" t="s">
        <v>1890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 x14ac:dyDescent="0.25">
      <c r="A1799" s="102">
        <v>1798</v>
      </c>
      <c r="B1799" s="144" t="s">
        <v>1889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 x14ac:dyDescent="0.25">
      <c r="A1800" s="102">
        <v>1799</v>
      </c>
      <c r="B1800" s="144" t="s">
        <v>1888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 x14ac:dyDescent="0.25">
      <c r="A1801" s="102">
        <v>1800</v>
      </c>
      <c r="B1801" s="144" t="s">
        <v>1887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 x14ac:dyDescent="0.25">
      <c r="A1802" s="102">
        <v>1801</v>
      </c>
      <c r="B1802" s="144" t="s">
        <v>1886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 x14ac:dyDescent="0.25">
      <c r="A1803" s="102">
        <v>1802</v>
      </c>
      <c r="B1803" s="144" t="s">
        <v>1885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 x14ac:dyDescent="0.25">
      <c r="A1804" s="102">
        <v>1803</v>
      </c>
      <c r="B1804" s="144" t="s">
        <v>1884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 x14ac:dyDescent="0.25">
      <c r="A1805" s="102">
        <v>1804</v>
      </c>
      <c r="B1805" s="144" t="s">
        <v>1883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 x14ac:dyDescent="0.25">
      <c r="A1806" s="102">
        <v>1805</v>
      </c>
      <c r="B1806" s="144" t="s">
        <v>1882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 x14ac:dyDescent="0.25">
      <c r="A1807" s="102">
        <v>1806</v>
      </c>
      <c r="B1807" s="144" t="s">
        <v>1881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 x14ac:dyDescent="0.25">
      <c r="A1808" s="102">
        <v>1807</v>
      </c>
      <c r="B1808" s="144" t="s">
        <v>1880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 x14ac:dyDescent="0.25">
      <c r="A1809" s="102">
        <v>1808</v>
      </c>
      <c r="B1809" s="144" t="s">
        <v>1879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 x14ac:dyDescent="0.25">
      <c r="A1810" s="102">
        <v>1809</v>
      </c>
      <c r="B1810" s="144" t="s">
        <v>1878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 x14ac:dyDescent="0.25">
      <c r="A1811" s="102">
        <v>1810</v>
      </c>
      <c r="B1811" s="144" t="s">
        <v>1877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 x14ac:dyDescent="0.25">
      <c r="A1812" s="102">
        <v>1811</v>
      </c>
      <c r="B1812" s="144" t="s">
        <v>1876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 x14ac:dyDescent="0.25">
      <c r="A1813" s="102">
        <v>1812</v>
      </c>
      <c r="B1813" s="144" t="s">
        <v>1875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 x14ac:dyDescent="0.25">
      <c r="A1814" s="102">
        <v>1813</v>
      </c>
      <c r="B1814" s="144" t="s">
        <v>1874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 x14ac:dyDescent="0.25">
      <c r="A1815" s="102">
        <v>1814</v>
      </c>
      <c r="B1815" s="144" t="s">
        <v>1873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 x14ac:dyDescent="0.25">
      <c r="A1816" s="102">
        <v>1815</v>
      </c>
      <c r="B1816" s="144" t="s">
        <v>1872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 x14ac:dyDescent="0.25">
      <c r="A1817" s="102">
        <v>1816</v>
      </c>
      <c r="B1817" s="144" t="s">
        <v>1871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 x14ac:dyDescent="0.25">
      <c r="A1818" s="102">
        <v>1817</v>
      </c>
      <c r="B1818" s="144" t="s">
        <v>1870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 x14ac:dyDescent="0.25">
      <c r="A1819" s="102">
        <v>1818</v>
      </c>
      <c r="B1819" s="144" t="s">
        <v>1869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 x14ac:dyDescent="0.25">
      <c r="A1820" s="102">
        <v>1819</v>
      </c>
      <c r="B1820" s="144" t="s">
        <v>1868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 x14ac:dyDescent="0.25">
      <c r="A1821" s="102">
        <v>1820</v>
      </c>
      <c r="B1821" s="144" t="s">
        <v>1867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 x14ac:dyDescent="0.25">
      <c r="A1822" s="102">
        <v>1821</v>
      </c>
      <c r="B1822" s="144" t="s">
        <v>1866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 x14ac:dyDescent="0.25">
      <c r="A1823" s="102">
        <v>1822</v>
      </c>
      <c r="B1823" s="144" t="s">
        <v>1865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 x14ac:dyDescent="0.25">
      <c r="A1824" s="102">
        <v>1823</v>
      </c>
      <c r="B1824" s="144" t="s">
        <v>1864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 x14ac:dyDescent="0.25">
      <c r="A1825" s="102">
        <v>1824</v>
      </c>
      <c r="B1825" s="144" t="s">
        <v>1863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 x14ac:dyDescent="0.25">
      <c r="A1826" s="102">
        <v>1825</v>
      </c>
      <c r="B1826" s="144" t="s">
        <v>1862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 x14ac:dyDescent="0.25">
      <c r="A1827" s="102">
        <v>1826</v>
      </c>
      <c r="B1827" s="144" t="s">
        <v>1861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 x14ac:dyDescent="0.25">
      <c r="A1828" s="102">
        <v>1827</v>
      </c>
      <c r="B1828" s="144" t="s">
        <v>1860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 x14ac:dyDescent="0.25">
      <c r="A1829" s="102">
        <v>1828</v>
      </c>
      <c r="B1829" s="144" t="s">
        <v>1859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 x14ac:dyDescent="0.25">
      <c r="A1830" s="102">
        <v>1829</v>
      </c>
      <c r="B1830" s="144" t="s">
        <v>1858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 x14ac:dyDescent="0.25">
      <c r="A1831" s="102">
        <v>1830</v>
      </c>
      <c r="B1831" s="144" t="s">
        <v>1857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 x14ac:dyDescent="0.25">
      <c r="A1832" s="102">
        <v>1831</v>
      </c>
      <c r="B1832" s="144" t="s">
        <v>1856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 x14ac:dyDescent="0.25">
      <c r="A1833" s="102">
        <v>1832</v>
      </c>
      <c r="B1833" s="144" t="s">
        <v>1855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 x14ac:dyDescent="0.25">
      <c r="A1834" s="102">
        <v>1833</v>
      </c>
      <c r="B1834" s="144" t="s">
        <v>1854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 x14ac:dyDescent="0.25">
      <c r="A1835" s="102">
        <v>1834</v>
      </c>
      <c r="B1835" s="144" t="s">
        <v>1853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 x14ac:dyDescent="0.25">
      <c r="A1836" s="102">
        <v>1835</v>
      </c>
      <c r="B1836" s="144" t="s">
        <v>1852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 x14ac:dyDescent="0.25">
      <c r="A1837" s="102">
        <v>1836</v>
      </c>
      <c r="B1837" s="144" t="s">
        <v>1851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 x14ac:dyDescent="0.25">
      <c r="A1838" s="102">
        <v>1837</v>
      </c>
      <c r="B1838" s="144" t="s">
        <v>1850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 x14ac:dyDescent="0.25">
      <c r="A1839" s="102">
        <v>1838</v>
      </c>
      <c r="B1839" s="144" t="s">
        <v>1849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 x14ac:dyDescent="0.25">
      <c r="A1840" s="102">
        <v>1839</v>
      </c>
      <c r="B1840" s="144" t="s">
        <v>1848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 x14ac:dyDescent="0.25">
      <c r="A1841" s="102">
        <v>1840</v>
      </c>
      <c r="B1841" s="144" t="s">
        <v>1847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 x14ac:dyDescent="0.25">
      <c r="A1842" s="102">
        <v>1841</v>
      </c>
      <c r="B1842" s="144" t="s">
        <v>1846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 x14ac:dyDescent="0.25">
      <c r="A1843" s="102">
        <v>1842</v>
      </c>
      <c r="B1843" s="144" t="s">
        <v>1845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 x14ac:dyDescent="0.25">
      <c r="A1844" s="102">
        <v>1843</v>
      </c>
      <c r="B1844" s="144" t="s">
        <v>1844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 x14ac:dyDescent="0.25">
      <c r="A1845" s="102">
        <v>1844</v>
      </c>
      <c r="B1845" s="144" t="s">
        <v>1843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 x14ac:dyDescent="0.25">
      <c r="A1846" s="102">
        <v>1845</v>
      </c>
      <c r="B1846" s="144" t="s">
        <v>1842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 x14ac:dyDescent="0.25">
      <c r="A1847" s="102">
        <v>1846</v>
      </c>
      <c r="B1847" s="144" t="s">
        <v>1841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 x14ac:dyDescent="0.25">
      <c r="A1848" s="102">
        <v>1847</v>
      </c>
      <c r="B1848" s="144" t="s">
        <v>1840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 x14ac:dyDescent="0.25">
      <c r="A1849" s="102">
        <v>1848</v>
      </c>
      <c r="B1849" s="144" t="s">
        <v>1839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 x14ac:dyDescent="0.25">
      <c r="A1850" s="102">
        <v>1849</v>
      </c>
      <c r="B1850" s="144" t="s">
        <v>1838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 x14ac:dyDescent="0.25">
      <c r="A1851" s="102">
        <v>1850</v>
      </c>
      <c r="B1851" s="144" t="s">
        <v>1837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 x14ac:dyDescent="0.25">
      <c r="A1852" s="102">
        <v>1851</v>
      </c>
      <c r="B1852" s="144" t="s">
        <v>1836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 x14ac:dyDescent="0.25">
      <c r="A1853" s="102">
        <v>1852</v>
      </c>
      <c r="B1853" s="144" t="s">
        <v>1835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 x14ac:dyDescent="0.25">
      <c r="A1854" s="102">
        <v>1853</v>
      </c>
      <c r="B1854" s="144" t="s">
        <v>1834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 x14ac:dyDescent="0.25">
      <c r="A1855" s="102">
        <v>1854</v>
      </c>
      <c r="B1855" s="144" t="s">
        <v>1833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 x14ac:dyDescent="0.25">
      <c r="A1856" s="102">
        <v>1855</v>
      </c>
      <c r="B1856" s="144" t="s">
        <v>1832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 x14ac:dyDescent="0.25">
      <c r="A1857" s="102">
        <v>1856</v>
      </c>
      <c r="B1857" s="144" t="s">
        <v>1831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 x14ac:dyDescent="0.25">
      <c r="A1858" s="102">
        <v>1857</v>
      </c>
      <c r="B1858" s="144" t="s">
        <v>1830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 x14ac:dyDescent="0.25">
      <c r="A1859" s="102">
        <v>1858</v>
      </c>
      <c r="B1859" s="144" t="s">
        <v>1829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 x14ac:dyDescent="0.25">
      <c r="A1860" s="102">
        <v>1859</v>
      </c>
      <c r="B1860" s="144" t="s">
        <v>1828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 x14ac:dyDescent="0.25">
      <c r="A1861" s="102">
        <v>1860</v>
      </c>
      <c r="B1861" s="144" t="s">
        <v>1827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 x14ac:dyDescent="0.25">
      <c r="A1862" s="102">
        <v>1861</v>
      </c>
      <c r="B1862" s="144" t="s">
        <v>1826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 x14ac:dyDescent="0.25">
      <c r="A1863" s="102">
        <v>1862</v>
      </c>
      <c r="B1863" s="144" t="s">
        <v>1825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 x14ac:dyDescent="0.25">
      <c r="A1864" s="102">
        <v>1863</v>
      </c>
      <c r="B1864" s="144" t="s">
        <v>1824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 x14ac:dyDescent="0.25">
      <c r="A1865" s="102">
        <v>1864</v>
      </c>
      <c r="B1865" s="144" t="s">
        <v>1823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 x14ac:dyDescent="0.25">
      <c r="A1866" s="102">
        <v>1865</v>
      </c>
      <c r="B1866" s="144" t="s">
        <v>1822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 x14ac:dyDescent="0.25">
      <c r="A1867" s="102">
        <v>1866</v>
      </c>
      <c r="B1867" s="144" t="s">
        <v>1821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 x14ac:dyDescent="0.25">
      <c r="A1868" s="102">
        <v>1867</v>
      </c>
      <c r="B1868" s="144" t="s">
        <v>1820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 x14ac:dyDescent="0.25">
      <c r="A1869" s="102">
        <v>1868</v>
      </c>
      <c r="B1869" s="144" t="s">
        <v>1819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 x14ac:dyDescent="0.25">
      <c r="A1870" s="102">
        <v>1869</v>
      </c>
      <c r="B1870" s="144" t="s">
        <v>1818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 x14ac:dyDescent="0.25">
      <c r="A1871" s="102">
        <v>1870</v>
      </c>
      <c r="B1871" s="144" t="s">
        <v>1817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 x14ac:dyDescent="0.25">
      <c r="A1872" s="102">
        <v>1871</v>
      </c>
      <c r="B1872" s="144" t="s">
        <v>1816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 x14ac:dyDescent="0.25">
      <c r="A1873" s="102">
        <v>1872</v>
      </c>
      <c r="B1873" s="144" t="s">
        <v>1815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 x14ac:dyDescent="0.25">
      <c r="A1874" s="102">
        <v>1873</v>
      </c>
      <c r="B1874" s="144" t="s">
        <v>1814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 x14ac:dyDescent="0.25">
      <c r="A1875" s="102">
        <v>1874</v>
      </c>
      <c r="B1875" s="144" t="s">
        <v>1813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 x14ac:dyDescent="0.25">
      <c r="A1876" s="102">
        <v>1875</v>
      </c>
      <c r="B1876" s="144" t="s">
        <v>1812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 x14ac:dyDescent="0.25">
      <c r="A1877" s="102">
        <v>1876</v>
      </c>
      <c r="B1877" s="144" t="s">
        <v>1811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 x14ac:dyDescent="0.25">
      <c r="A1878" s="102">
        <v>1877</v>
      </c>
      <c r="B1878" s="144" t="s">
        <v>1810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 x14ac:dyDescent="0.25">
      <c r="A1879" s="102">
        <v>1878</v>
      </c>
      <c r="B1879" s="144" t="s">
        <v>1809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 x14ac:dyDescent="0.25">
      <c r="A1880" s="102">
        <v>1879</v>
      </c>
      <c r="B1880" s="144" t="s">
        <v>1808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 x14ac:dyDescent="0.25">
      <c r="A1881" s="102">
        <v>1880</v>
      </c>
      <c r="B1881" s="144" t="s">
        <v>1807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 x14ac:dyDescent="0.25">
      <c r="A1882" s="102">
        <v>1881</v>
      </c>
      <c r="B1882" s="144" t="s">
        <v>1806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 x14ac:dyDescent="0.25">
      <c r="A1883" s="102">
        <v>1882</v>
      </c>
      <c r="B1883" s="144" t="s">
        <v>1805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 x14ac:dyDescent="0.25">
      <c r="A1884" s="102">
        <v>1883</v>
      </c>
      <c r="B1884" s="144" t="s">
        <v>1804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 x14ac:dyDescent="0.25">
      <c r="A1885" s="102">
        <v>1884</v>
      </c>
      <c r="B1885" s="144" t="s">
        <v>1803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 x14ac:dyDescent="0.25">
      <c r="A1886" s="102">
        <v>1885</v>
      </c>
      <c r="B1886" s="144" t="s">
        <v>1802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 x14ac:dyDescent="0.25">
      <c r="A1887" s="102">
        <v>1886</v>
      </c>
      <c r="B1887" s="144" t="s">
        <v>1801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 x14ac:dyDescent="0.25">
      <c r="A1888" s="102">
        <v>1887</v>
      </c>
      <c r="B1888" s="144" t="s">
        <v>1800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 x14ac:dyDescent="0.25">
      <c r="A1889" s="102">
        <v>1888</v>
      </c>
      <c r="B1889" s="144" t="s">
        <v>1799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 x14ac:dyDescent="0.25">
      <c r="A1890" s="102">
        <v>1889</v>
      </c>
      <c r="B1890" s="144" t="s">
        <v>1798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 x14ac:dyDescent="0.25">
      <c r="A1891" s="102">
        <v>1890</v>
      </c>
      <c r="B1891" s="144" t="s">
        <v>1797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 x14ac:dyDescent="0.25">
      <c r="A1892" s="102">
        <v>1891</v>
      </c>
      <c r="B1892" s="144" t="s">
        <v>1796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 x14ac:dyDescent="0.25">
      <c r="A1893" s="102">
        <v>1892</v>
      </c>
      <c r="B1893" s="144" t="s">
        <v>1795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 x14ac:dyDescent="0.25">
      <c r="A1894" s="102">
        <v>1893</v>
      </c>
      <c r="B1894" s="144" t="s">
        <v>1794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 x14ac:dyDescent="0.25">
      <c r="A1895" s="102">
        <v>1894</v>
      </c>
      <c r="B1895" s="144" t="s">
        <v>1793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 x14ac:dyDescent="0.25">
      <c r="A1896" s="102">
        <v>1895</v>
      </c>
      <c r="B1896" s="144" t="s">
        <v>1792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 x14ac:dyDescent="0.25">
      <c r="A1897" s="102">
        <v>1896</v>
      </c>
      <c r="B1897" s="144" t="s">
        <v>1791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 x14ac:dyDescent="0.25">
      <c r="A1898" s="102">
        <v>1897</v>
      </c>
      <c r="B1898" s="144" t="s">
        <v>1790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 x14ac:dyDescent="0.25">
      <c r="A1899" s="102">
        <v>1898</v>
      </c>
      <c r="B1899" s="144" t="s">
        <v>1789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 x14ac:dyDescent="0.25">
      <c r="A1900" s="102">
        <v>1899</v>
      </c>
      <c r="B1900" s="144" t="s">
        <v>1788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 x14ac:dyDescent="0.25">
      <c r="A1901" s="102">
        <v>1900</v>
      </c>
      <c r="B1901" s="144" t="s">
        <v>1787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 x14ac:dyDescent="0.25">
      <c r="A1902" s="102">
        <v>1901</v>
      </c>
      <c r="B1902" s="144" t="s">
        <v>1786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 x14ac:dyDescent="0.25">
      <c r="A1903" s="102">
        <v>1902</v>
      </c>
      <c r="B1903" s="144" t="s">
        <v>1785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 x14ac:dyDescent="0.25">
      <c r="A1904" s="102">
        <v>1903</v>
      </c>
      <c r="B1904" s="144" t="s">
        <v>1784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 x14ac:dyDescent="0.25">
      <c r="A1905" s="102">
        <v>1904</v>
      </c>
      <c r="B1905" s="144" t="s">
        <v>1783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 x14ac:dyDescent="0.25">
      <c r="A1906" s="102">
        <v>1905</v>
      </c>
      <c r="B1906" s="144" t="s">
        <v>1782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 x14ac:dyDescent="0.25">
      <c r="A1907" s="102">
        <v>1906</v>
      </c>
      <c r="B1907" s="144" t="s">
        <v>1781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 x14ac:dyDescent="0.25">
      <c r="A1908" s="102">
        <v>1907</v>
      </c>
      <c r="B1908" s="144" t="s">
        <v>1780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 x14ac:dyDescent="0.25">
      <c r="A1909" s="102">
        <v>1908</v>
      </c>
      <c r="B1909" s="144" t="s">
        <v>1779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 x14ac:dyDescent="0.25">
      <c r="A1910" s="102">
        <v>1909</v>
      </c>
      <c r="B1910" s="144" t="s">
        <v>1778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 x14ac:dyDescent="0.25">
      <c r="A1911" s="102">
        <v>1910</v>
      </c>
      <c r="B1911" s="144" t="s">
        <v>1777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 x14ac:dyDescent="0.25">
      <c r="A1912" s="102">
        <v>1911</v>
      </c>
      <c r="B1912" s="144" t="s">
        <v>1776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 x14ac:dyDescent="0.25">
      <c r="A1913" s="102">
        <v>1912</v>
      </c>
      <c r="B1913" s="144" t="s">
        <v>1775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 x14ac:dyDescent="0.25">
      <c r="A1914" s="102">
        <v>1913</v>
      </c>
      <c r="B1914" s="144" t="s">
        <v>1774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 x14ac:dyDescent="0.25">
      <c r="A1915" s="102">
        <v>1914</v>
      </c>
      <c r="B1915" s="144" t="s">
        <v>1773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 x14ac:dyDescent="0.25">
      <c r="A1916" s="102">
        <v>1915</v>
      </c>
      <c r="B1916" s="144" t="s">
        <v>1772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 x14ac:dyDescent="0.25">
      <c r="A1917" s="102">
        <v>1916</v>
      </c>
      <c r="B1917" s="144" t="s">
        <v>1771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 x14ac:dyDescent="0.25">
      <c r="A1918" s="102">
        <v>1917</v>
      </c>
      <c r="B1918" s="144" t="s">
        <v>1770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 x14ac:dyDescent="0.25">
      <c r="A1919" s="102">
        <v>1918</v>
      </c>
      <c r="B1919" s="144" t="s">
        <v>1769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 x14ac:dyDescent="0.25">
      <c r="A1920" s="102">
        <v>1919</v>
      </c>
      <c r="B1920" s="144" t="s">
        <v>1768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 x14ac:dyDescent="0.25">
      <c r="A1921" s="102">
        <v>1920</v>
      </c>
      <c r="B1921" s="144" t="s">
        <v>1767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 x14ac:dyDescent="0.25">
      <c r="A1922" s="102">
        <v>1921</v>
      </c>
      <c r="B1922" s="144" t="s">
        <v>1766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 x14ac:dyDescent="0.25">
      <c r="A1923" s="102">
        <v>1922</v>
      </c>
      <c r="B1923" s="144" t="s">
        <v>1765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 x14ac:dyDescent="0.25">
      <c r="A1924" s="102">
        <v>1923</v>
      </c>
      <c r="B1924" s="144" t="s">
        <v>1764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 x14ac:dyDescent="0.25">
      <c r="A1925" s="102">
        <v>1924</v>
      </c>
      <c r="B1925" s="144" t="s">
        <v>1763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 x14ac:dyDescent="0.25">
      <c r="A1926" s="102">
        <v>1925</v>
      </c>
      <c r="B1926" s="144" t="s">
        <v>1762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 x14ac:dyDescent="0.25">
      <c r="A1927" s="102">
        <v>1926</v>
      </c>
      <c r="B1927" s="144" t="s">
        <v>1761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 x14ac:dyDescent="0.25">
      <c r="A1928" s="102">
        <v>1927</v>
      </c>
      <c r="B1928" s="144" t="s">
        <v>1760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 x14ac:dyDescent="0.25">
      <c r="A1929" s="102">
        <v>1928</v>
      </c>
      <c r="B1929" s="144" t="s">
        <v>1759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 x14ac:dyDescent="0.25">
      <c r="A1930" s="102">
        <v>1929</v>
      </c>
      <c r="B1930" s="144" t="s">
        <v>1758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 x14ac:dyDescent="0.25">
      <c r="A1931" s="102">
        <v>1930</v>
      </c>
      <c r="B1931" s="144" t="s">
        <v>1757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 x14ac:dyDescent="0.25">
      <c r="A1932" s="102">
        <v>1931</v>
      </c>
      <c r="B1932" s="144" t="s">
        <v>1756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 x14ac:dyDescent="0.25">
      <c r="A1933" s="102">
        <v>1932</v>
      </c>
      <c r="B1933" s="144" t="s">
        <v>1755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 x14ac:dyDescent="0.25">
      <c r="A1934" s="102">
        <v>1933</v>
      </c>
      <c r="B1934" s="144" t="s">
        <v>1754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 x14ac:dyDescent="0.25">
      <c r="A1935" s="102">
        <v>1934</v>
      </c>
      <c r="B1935" s="144" t="s">
        <v>1753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 x14ac:dyDescent="0.25">
      <c r="A1936" s="102">
        <v>1935</v>
      </c>
      <c r="B1936" s="144" t="s">
        <v>1752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 x14ac:dyDescent="0.25">
      <c r="A1937" s="102">
        <v>1936</v>
      </c>
      <c r="B1937" s="144" t="s">
        <v>1751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 x14ac:dyDescent="0.25">
      <c r="A1938" s="102">
        <v>1937</v>
      </c>
      <c r="B1938" s="144" t="s">
        <v>1750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 x14ac:dyDescent="0.25">
      <c r="A1939" s="102">
        <v>1938</v>
      </c>
      <c r="B1939" s="144" t="s">
        <v>1749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 x14ac:dyDescent="0.25">
      <c r="A1940" s="102">
        <v>1939</v>
      </c>
      <c r="B1940" s="144" t="s">
        <v>1748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 x14ac:dyDescent="0.25">
      <c r="A1941" s="102">
        <v>1940</v>
      </c>
      <c r="B1941" s="144" t="s">
        <v>1747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 x14ac:dyDescent="0.25">
      <c r="A1942" s="102">
        <v>1941</v>
      </c>
      <c r="B1942" s="144" t="s">
        <v>1746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 x14ac:dyDescent="0.25">
      <c r="A1943" s="102">
        <v>1942</v>
      </c>
      <c r="B1943" s="144" t="s">
        <v>1745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 x14ac:dyDescent="0.25">
      <c r="A1944" s="102">
        <v>1943</v>
      </c>
      <c r="B1944" s="144" t="s">
        <v>1744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 x14ac:dyDescent="0.25">
      <c r="A1945" s="102">
        <v>1944</v>
      </c>
      <c r="B1945" s="144" t="s">
        <v>1743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 x14ac:dyDescent="0.25">
      <c r="A1946" s="102">
        <v>1945</v>
      </c>
      <c r="B1946" s="144" t="s">
        <v>1742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 x14ac:dyDescent="0.25">
      <c r="A1947" s="102">
        <v>1946</v>
      </c>
      <c r="B1947" s="144" t="s">
        <v>1741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 x14ac:dyDescent="0.25">
      <c r="A1948" s="102">
        <v>1947</v>
      </c>
      <c r="B1948" s="144" t="s">
        <v>1740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 x14ac:dyDescent="0.25">
      <c r="A1949" s="102">
        <v>1948</v>
      </c>
      <c r="B1949" s="144" t="s">
        <v>1739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 x14ac:dyDescent="0.25">
      <c r="A1950" s="102">
        <v>1949</v>
      </c>
      <c r="B1950" s="144" t="s">
        <v>1738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 x14ac:dyDescent="0.25">
      <c r="A1951" s="102">
        <v>1950</v>
      </c>
      <c r="B1951" s="144" t="s">
        <v>1737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 x14ac:dyDescent="0.25">
      <c r="A1952" s="102">
        <v>1951</v>
      </c>
      <c r="B1952" s="144" t="s">
        <v>1736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 x14ac:dyDescent="0.25">
      <c r="A1953" s="102">
        <v>1952</v>
      </c>
      <c r="B1953" s="144" t="s">
        <v>1735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 x14ac:dyDescent="0.25">
      <c r="A1954" s="102">
        <v>1953</v>
      </c>
      <c r="B1954" s="144" t="s">
        <v>1734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 x14ac:dyDescent="0.25">
      <c r="A1955" s="102">
        <v>1954</v>
      </c>
      <c r="B1955" s="144" t="s">
        <v>1733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 x14ac:dyDescent="0.25">
      <c r="A1956" s="102">
        <v>1955</v>
      </c>
      <c r="B1956" s="144" t="s">
        <v>1732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 x14ac:dyDescent="0.25">
      <c r="A1957" s="102">
        <v>1956</v>
      </c>
      <c r="B1957" s="144" t="s">
        <v>1731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 x14ac:dyDescent="0.25">
      <c r="A1958" s="102">
        <v>1957</v>
      </c>
      <c r="B1958" s="144" t="s">
        <v>1730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 x14ac:dyDescent="0.25">
      <c r="A1959" s="102">
        <v>1958</v>
      </c>
      <c r="B1959" s="144" t="s">
        <v>1729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 x14ac:dyDescent="0.25">
      <c r="A1960" s="102">
        <v>1959</v>
      </c>
      <c r="B1960" s="144" t="s">
        <v>1728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 x14ac:dyDescent="0.25">
      <c r="A1961" s="102">
        <v>1960</v>
      </c>
      <c r="B1961" s="144" t="s">
        <v>1727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 x14ac:dyDescent="0.25">
      <c r="A1962" s="102">
        <v>1961</v>
      </c>
      <c r="B1962" s="144" t="s">
        <v>1726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 x14ac:dyDescent="0.25">
      <c r="A1963" s="102">
        <v>1962</v>
      </c>
      <c r="B1963" s="144" t="s">
        <v>1725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 x14ac:dyDescent="0.25">
      <c r="A1964" s="102">
        <v>1963</v>
      </c>
      <c r="B1964" s="144" t="s">
        <v>1724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 x14ac:dyDescent="0.25">
      <c r="A1965" s="102">
        <v>1964</v>
      </c>
      <c r="B1965" s="144" t="s">
        <v>1723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 x14ac:dyDescent="0.25">
      <c r="A1966" s="102">
        <v>1965</v>
      </c>
      <c r="B1966" s="144" t="s">
        <v>1722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 x14ac:dyDescent="0.25">
      <c r="A1967" s="102">
        <v>1966</v>
      </c>
      <c r="B1967" s="144" t="s">
        <v>1721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 x14ac:dyDescent="0.25">
      <c r="A1968" s="102">
        <v>1967</v>
      </c>
      <c r="B1968" s="144" t="s">
        <v>1720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 x14ac:dyDescent="0.25">
      <c r="A1969" s="102">
        <v>1968</v>
      </c>
      <c r="B1969" s="144" t="s">
        <v>1719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 x14ac:dyDescent="0.25">
      <c r="A1970" s="102">
        <v>1969</v>
      </c>
      <c r="B1970" s="144" t="s">
        <v>1718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 x14ac:dyDescent="0.25">
      <c r="A1971" s="102">
        <v>1970</v>
      </c>
      <c r="B1971" s="144" t="s">
        <v>1717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 x14ac:dyDescent="0.25">
      <c r="A1972" s="102">
        <v>1971</v>
      </c>
      <c r="B1972" s="144" t="s">
        <v>1716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 x14ac:dyDescent="0.25">
      <c r="A1973" s="102">
        <v>1972</v>
      </c>
      <c r="B1973" s="144" t="s">
        <v>1715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 x14ac:dyDescent="0.25">
      <c r="A1974" s="102">
        <v>1973</v>
      </c>
      <c r="B1974" s="144" t="s">
        <v>1714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 x14ac:dyDescent="0.25">
      <c r="A1975" s="102">
        <v>1974</v>
      </c>
      <c r="B1975" s="144" t="s">
        <v>1713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 x14ac:dyDescent="0.25">
      <c r="A1976" s="102">
        <v>1975</v>
      </c>
      <c r="B1976" s="144" t="s">
        <v>1712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 x14ac:dyDescent="0.25">
      <c r="A1977" s="102">
        <v>1976</v>
      </c>
      <c r="B1977" s="144" t="s">
        <v>1711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 x14ac:dyDescent="0.25">
      <c r="A1978" s="102">
        <v>1977</v>
      </c>
      <c r="B1978" s="144" t="s">
        <v>1710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 x14ac:dyDescent="0.25">
      <c r="A1979" s="102">
        <v>1978</v>
      </c>
      <c r="B1979" s="144" t="s">
        <v>1709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 x14ac:dyDescent="0.25">
      <c r="A1980" s="102">
        <v>1979</v>
      </c>
      <c r="B1980" s="144" t="s">
        <v>1708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 x14ac:dyDescent="0.25">
      <c r="A1981" s="102">
        <v>1980</v>
      </c>
      <c r="B1981" s="144" t="s">
        <v>1707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 x14ac:dyDescent="0.25">
      <c r="A1982" s="102">
        <v>1981</v>
      </c>
      <c r="B1982" s="144" t="s">
        <v>1706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 x14ac:dyDescent="0.25">
      <c r="A1983" s="102">
        <v>1982</v>
      </c>
      <c r="B1983" s="144" t="s">
        <v>1705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 x14ac:dyDescent="0.25">
      <c r="A1984" s="102">
        <v>1983</v>
      </c>
      <c r="B1984" s="144" t="s">
        <v>1704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 x14ac:dyDescent="0.25">
      <c r="A1985" s="102">
        <v>1984</v>
      </c>
      <c r="B1985" s="144" t="s">
        <v>1703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 x14ac:dyDescent="0.25">
      <c r="A1986" s="102">
        <v>1985</v>
      </c>
      <c r="B1986" s="144" t="s">
        <v>1702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 x14ac:dyDescent="0.25">
      <c r="A1987" s="102">
        <v>1986</v>
      </c>
      <c r="B1987" s="144" t="s">
        <v>1701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 x14ac:dyDescent="0.25">
      <c r="A1988" s="102">
        <v>1987</v>
      </c>
      <c r="B1988" s="144" t="s">
        <v>1700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 x14ac:dyDescent="0.25">
      <c r="A1989" s="102">
        <v>1988</v>
      </c>
      <c r="B1989" s="144" t="s">
        <v>1699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 x14ac:dyDescent="0.25">
      <c r="A1990" s="102">
        <v>1989</v>
      </c>
      <c r="B1990" s="144" t="s">
        <v>1698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 x14ac:dyDescent="0.25">
      <c r="A1991" s="102">
        <v>1990</v>
      </c>
      <c r="B1991" s="144" t="s">
        <v>1697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 x14ac:dyDescent="0.25">
      <c r="A1992" s="102">
        <v>1991</v>
      </c>
      <c r="B1992" s="144" t="s">
        <v>1696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 x14ac:dyDescent="0.25">
      <c r="A1993" s="102">
        <v>1992</v>
      </c>
      <c r="B1993" s="144" t="s">
        <v>1695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 x14ac:dyDescent="0.25">
      <c r="A1994" s="102">
        <v>1993</v>
      </c>
      <c r="B1994" s="144" t="s">
        <v>1694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 x14ac:dyDescent="0.25">
      <c r="A1995" s="102">
        <v>1994</v>
      </c>
      <c r="B1995" s="144" t="s">
        <v>1693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 x14ac:dyDescent="0.25">
      <c r="A1996" s="102">
        <v>1995</v>
      </c>
      <c r="B1996" s="144" t="s">
        <v>1692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 x14ac:dyDescent="0.25">
      <c r="A1997" s="102">
        <v>1996</v>
      </c>
      <c r="B1997" s="144" t="s">
        <v>1691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 x14ac:dyDescent="0.25">
      <c r="A1998" s="102">
        <v>1997</v>
      </c>
      <c r="B1998" s="144" t="s">
        <v>1690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 x14ac:dyDescent="0.25">
      <c r="A1999" s="102">
        <v>1998</v>
      </c>
      <c r="B1999" s="144" t="s">
        <v>1689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 x14ac:dyDescent="0.25">
      <c r="A2000" s="102">
        <v>1999</v>
      </c>
      <c r="B2000" s="144" t="s">
        <v>1688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 x14ac:dyDescent="0.25">
      <c r="A2001" s="102">
        <v>2000</v>
      </c>
      <c r="B2001" s="144" t="s">
        <v>1687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 x14ac:dyDescent="0.25">
      <c r="A2002" s="102">
        <v>2001</v>
      </c>
      <c r="B2002" s="144" t="s">
        <v>1686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 x14ac:dyDescent="0.25">
      <c r="A2003" s="102">
        <v>2002</v>
      </c>
      <c r="B2003" s="144" t="s">
        <v>1685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 x14ac:dyDescent="0.25">
      <c r="A2004" s="102">
        <v>2003</v>
      </c>
      <c r="B2004" s="144" t="s">
        <v>1684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 x14ac:dyDescent="0.25">
      <c r="A2005" s="102">
        <v>2004</v>
      </c>
      <c r="B2005" s="144" t="s">
        <v>1683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 x14ac:dyDescent="0.25">
      <c r="A2006" s="102">
        <v>2005</v>
      </c>
      <c r="B2006" s="144" t="s">
        <v>1682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 x14ac:dyDescent="0.25">
      <c r="A2007" s="102">
        <v>2006</v>
      </c>
      <c r="B2007" s="144" t="s">
        <v>1681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 x14ac:dyDescent="0.25">
      <c r="A2008" s="102">
        <v>2007</v>
      </c>
      <c r="B2008" s="144" t="s">
        <v>1680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 x14ac:dyDescent="0.25">
      <c r="A2009" s="102">
        <v>2008</v>
      </c>
      <c r="B2009" s="144" t="s">
        <v>1679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 x14ac:dyDescent="0.25">
      <c r="A2010" s="102">
        <v>2009</v>
      </c>
      <c r="B2010" s="144" t="s">
        <v>1678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 x14ac:dyDescent="0.25">
      <c r="A2011" s="102">
        <v>2010</v>
      </c>
      <c r="B2011" s="144" t="s">
        <v>1677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 x14ac:dyDescent="0.25">
      <c r="A2012" s="102">
        <v>2011</v>
      </c>
      <c r="B2012" s="144" t="s">
        <v>1676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 x14ac:dyDescent="0.25">
      <c r="A2013" s="102">
        <v>2012</v>
      </c>
      <c r="B2013" s="144" t="s">
        <v>1675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 x14ac:dyDescent="0.25">
      <c r="A2014" s="102">
        <v>2013</v>
      </c>
      <c r="B2014" s="144" t="s">
        <v>1674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 x14ac:dyDescent="0.25">
      <c r="A2015" s="102">
        <v>2014</v>
      </c>
      <c r="B2015" s="144" t="s">
        <v>1673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 x14ac:dyDescent="0.25">
      <c r="A2016" s="102">
        <v>2015</v>
      </c>
      <c r="B2016" s="144" t="s">
        <v>1672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 x14ac:dyDescent="0.25">
      <c r="A2017" s="102">
        <v>2016</v>
      </c>
      <c r="B2017" s="144" t="s">
        <v>1671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 x14ac:dyDescent="0.25">
      <c r="A2018" s="102">
        <v>2017</v>
      </c>
      <c r="B2018" s="144" t="s">
        <v>1670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 x14ac:dyDescent="0.25">
      <c r="A2019" s="102">
        <v>2018</v>
      </c>
      <c r="B2019" s="144" t="s">
        <v>1669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 x14ac:dyDescent="0.25">
      <c r="A2020" s="102">
        <v>2019</v>
      </c>
      <c r="B2020" s="144" t="s">
        <v>1668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 x14ac:dyDescent="0.25">
      <c r="A2021" s="102">
        <v>2020</v>
      </c>
      <c r="B2021" s="144" t="s">
        <v>1667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 x14ac:dyDescent="0.25">
      <c r="A2022" s="102">
        <v>2021</v>
      </c>
      <c r="B2022" s="144" t="s">
        <v>1666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 x14ac:dyDescent="0.25">
      <c r="A2023" s="102">
        <v>2022</v>
      </c>
      <c r="B2023" s="144" t="s">
        <v>1665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 x14ac:dyDescent="0.25">
      <c r="A2024" s="102">
        <v>2023</v>
      </c>
      <c r="B2024" s="144" t="s">
        <v>1664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 x14ac:dyDescent="0.25">
      <c r="A2025" s="102">
        <v>2024</v>
      </c>
      <c r="B2025" s="144" t="s">
        <v>1663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 x14ac:dyDescent="0.25">
      <c r="A2026" s="102">
        <v>2025</v>
      </c>
      <c r="B2026" s="144" t="s">
        <v>1662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 x14ac:dyDescent="0.25">
      <c r="A2027" s="102">
        <v>2026</v>
      </c>
      <c r="B2027" s="144" t="s">
        <v>1661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 x14ac:dyDescent="0.25">
      <c r="A2028" s="102">
        <v>2027</v>
      </c>
      <c r="B2028" s="144" t="s">
        <v>1660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 x14ac:dyDescent="0.25">
      <c r="A2029" s="102">
        <v>2028</v>
      </c>
      <c r="B2029" s="144" t="s">
        <v>1659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 x14ac:dyDescent="0.25">
      <c r="A2030" s="102">
        <v>2029</v>
      </c>
      <c r="B2030" s="144" t="s">
        <v>1658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 x14ac:dyDescent="0.25">
      <c r="A2031" s="102">
        <v>2030</v>
      </c>
      <c r="B2031" s="144" t="s">
        <v>1657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 x14ac:dyDescent="0.25">
      <c r="A2032" s="102">
        <v>2031</v>
      </c>
      <c r="B2032" s="144" t="s">
        <v>1656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 x14ac:dyDescent="0.25">
      <c r="A2033" s="102">
        <v>2032</v>
      </c>
      <c r="B2033" s="144" t="s">
        <v>1655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 x14ac:dyDescent="0.25">
      <c r="A2034" s="102">
        <v>2033</v>
      </c>
      <c r="B2034" s="144" t="s">
        <v>1654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 x14ac:dyDescent="0.25">
      <c r="A2035" s="102">
        <v>2034</v>
      </c>
      <c r="B2035" s="144" t="s">
        <v>1653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 x14ac:dyDescent="0.25">
      <c r="A2036" s="102">
        <v>2035</v>
      </c>
      <c r="B2036" s="144" t="s">
        <v>1652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 x14ac:dyDescent="0.25">
      <c r="A2037" s="102">
        <v>2036</v>
      </c>
      <c r="B2037" s="144" t="s">
        <v>1651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 x14ac:dyDescent="0.25">
      <c r="A2038" s="102">
        <v>2037</v>
      </c>
      <c r="B2038" s="144" t="s">
        <v>1650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 x14ac:dyDescent="0.25">
      <c r="A2039" s="102">
        <v>2038</v>
      </c>
      <c r="B2039" s="144" t="s">
        <v>1649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 x14ac:dyDescent="0.25">
      <c r="A2040" s="102">
        <v>2039</v>
      </c>
      <c r="B2040" s="144" t="s">
        <v>1648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 x14ac:dyDescent="0.25">
      <c r="A2041" s="102">
        <v>2040</v>
      </c>
      <c r="B2041" s="144" t="s">
        <v>1647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 x14ac:dyDescent="0.25">
      <c r="A2042" s="102">
        <v>2041</v>
      </c>
      <c r="B2042" s="144" t="s">
        <v>1646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 x14ac:dyDescent="0.25">
      <c r="A2043" s="102">
        <v>2042</v>
      </c>
      <c r="B2043" s="144" t="s">
        <v>1645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 x14ac:dyDescent="0.25">
      <c r="A2044" s="102">
        <v>2043</v>
      </c>
      <c r="B2044" s="144" t="s">
        <v>1644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 x14ac:dyDescent="0.25">
      <c r="A2045" s="102">
        <v>2044</v>
      </c>
      <c r="B2045" s="144" t="s">
        <v>1643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 x14ac:dyDescent="0.25">
      <c r="A2046" s="102">
        <v>2045</v>
      </c>
      <c r="B2046" s="144" t="s">
        <v>1642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 x14ac:dyDescent="0.25">
      <c r="A2047" s="102">
        <v>2046</v>
      </c>
      <c r="B2047" s="144" t="s">
        <v>1641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 x14ac:dyDescent="0.25">
      <c r="A2048" s="102">
        <v>2047</v>
      </c>
      <c r="B2048" s="144" t="s">
        <v>1640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 x14ac:dyDescent="0.25">
      <c r="A2049" s="102">
        <v>2048</v>
      </c>
      <c r="B2049" s="144" t="s">
        <v>1639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 x14ac:dyDescent="0.25">
      <c r="A2050" s="102">
        <v>2049</v>
      </c>
      <c r="B2050" s="144" t="s">
        <v>1638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 x14ac:dyDescent="0.25">
      <c r="A2051" s="102">
        <v>2050</v>
      </c>
      <c r="B2051" s="144" t="s">
        <v>1637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 x14ac:dyDescent="0.25">
      <c r="A2052" s="102">
        <v>2051</v>
      </c>
      <c r="B2052" s="144" t="s">
        <v>1636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 x14ac:dyDescent="0.25">
      <c r="A2053" s="102">
        <v>2052</v>
      </c>
      <c r="B2053" s="144" t="s">
        <v>1635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 x14ac:dyDescent="0.25">
      <c r="A2054" s="102">
        <v>2053</v>
      </c>
      <c r="B2054" s="144" t="s">
        <v>1634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 x14ac:dyDescent="0.25">
      <c r="A2055" s="102">
        <v>2054</v>
      </c>
      <c r="B2055" s="144" t="s">
        <v>1633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 x14ac:dyDescent="0.25">
      <c r="A2056" s="102">
        <v>2055</v>
      </c>
      <c r="B2056" s="144" t="s">
        <v>1632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 x14ac:dyDescent="0.25">
      <c r="A2057" s="102">
        <v>2056</v>
      </c>
      <c r="B2057" s="144" t="s">
        <v>1631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 x14ac:dyDescent="0.25">
      <c r="A2058" s="102">
        <v>2057</v>
      </c>
      <c r="B2058" s="144" t="s">
        <v>1630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 x14ac:dyDescent="0.25">
      <c r="A2059" s="102">
        <v>2058</v>
      </c>
      <c r="B2059" s="144" t="s">
        <v>1629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 x14ac:dyDescent="0.25">
      <c r="A2060" s="102">
        <v>2059</v>
      </c>
      <c r="B2060" s="144" t="s">
        <v>1628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 x14ac:dyDescent="0.25">
      <c r="A2061" s="102">
        <v>2060</v>
      </c>
      <c r="B2061" s="144" t="s">
        <v>1627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 x14ac:dyDescent="0.25">
      <c r="A2062" s="102">
        <v>2061</v>
      </c>
      <c r="B2062" s="144" t="s">
        <v>1626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 x14ac:dyDescent="0.25">
      <c r="A2063" s="102">
        <v>2062</v>
      </c>
      <c r="B2063" s="144" t="s">
        <v>1625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 x14ac:dyDescent="0.25">
      <c r="A2064" s="102">
        <v>2063</v>
      </c>
      <c r="B2064" s="144" t="s">
        <v>1624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 x14ac:dyDescent="0.25">
      <c r="A2065" s="102">
        <v>2064</v>
      </c>
      <c r="B2065" s="144" t="s">
        <v>1623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 x14ac:dyDescent="0.25">
      <c r="A2066" s="102">
        <v>2065</v>
      </c>
      <c r="B2066" s="144" t="s">
        <v>1622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 x14ac:dyDescent="0.25">
      <c r="A2067" s="102">
        <v>2066</v>
      </c>
      <c r="B2067" s="144" t="s">
        <v>1621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 x14ac:dyDescent="0.25">
      <c r="A2068" s="102">
        <v>2067</v>
      </c>
      <c r="B2068" s="144" t="s">
        <v>1620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 x14ac:dyDescent="0.25">
      <c r="A2069" s="102">
        <v>2068</v>
      </c>
      <c r="B2069" s="144" t="s">
        <v>1619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 x14ac:dyDescent="0.25">
      <c r="A2070" s="102">
        <v>2069</v>
      </c>
      <c r="B2070" s="144" t="s">
        <v>1618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 x14ac:dyDescent="0.25">
      <c r="A2071" s="102">
        <v>2070</v>
      </c>
      <c r="B2071" s="144" t="s">
        <v>1617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 x14ac:dyDescent="0.25">
      <c r="A2072" s="102">
        <v>2071</v>
      </c>
      <c r="B2072" s="144" t="s">
        <v>1616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 x14ac:dyDescent="0.25">
      <c r="A2073" s="102">
        <v>2072</v>
      </c>
      <c r="B2073" s="144" t="s">
        <v>1615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 x14ac:dyDescent="0.25">
      <c r="A2074" s="102">
        <v>2073</v>
      </c>
      <c r="B2074" s="144" t="s">
        <v>1614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 x14ac:dyDescent="0.25">
      <c r="A2075" s="102">
        <v>2074</v>
      </c>
      <c r="B2075" s="144" t="s">
        <v>1613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 x14ac:dyDescent="0.25">
      <c r="A2076" s="102">
        <v>2075</v>
      </c>
      <c r="B2076" s="144" t="s">
        <v>1612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 x14ac:dyDescent="0.25">
      <c r="A2077" s="102">
        <v>2076</v>
      </c>
      <c r="B2077" s="144" t="s">
        <v>1611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 x14ac:dyDescent="0.25">
      <c r="A2078" s="102">
        <v>2077</v>
      </c>
      <c r="B2078" s="144" t="s">
        <v>1610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 x14ac:dyDescent="0.25">
      <c r="A2079" s="102">
        <v>2078</v>
      </c>
      <c r="B2079" s="144" t="s">
        <v>1609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 x14ac:dyDescent="0.25">
      <c r="A2080" s="102">
        <v>2079</v>
      </c>
      <c r="B2080" s="144" t="s">
        <v>1608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 x14ac:dyDescent="0.25">
      <c r="A2081" s="102">
        <v>2080</v>
      </c>
      <c r="B2081" s="144" t="s">
        <v>1607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 x14ac:dyDescent="0.25">
      <c r="A2082" s="102">
        <v>2081</v>
      </c>
      <c r="B2082" s="144" t="s">
        <v>1606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 x14ac:dyDescent="0.25">
      <c r="A2083" s="102">
        <v>2082</v>
      </c>
      <c r="B2083" s="144" t="s">
        <v>1605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 x14ac:dyDescent="0.25">
      <c r="A2084" s="102">
        <v>2083</v>
      </c>
      <c r="B2084" s="144" t="s">
        <v>1604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 x14ac:dyDescent="0.25">
      <c r="A2085" s="102">
        <v>2084</v>
      </c>
      <c r="B2085" s="144" t="s">
        <v>1603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 x14ac:dyDescent="0.25">
      <c r="A2086" s="102">
        <v>2085</v>
      </c>
      <c r="B2086" s="144" t="s">
        <v>1602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 x14ac:dyDescent="0.25">
      <c r="A2087" s="102">
        <v>2086</v>
      </c>
      <c r="B2087" s="144" t="s">
        <v>1601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 x14ac:dyDescent="0.25">
      <c r="A2088" s="102">
        <v>2087</v>
      </c>
      <c r="B2088" s="144" t="s">
        <v>1600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 x14ac:dyDescent="0.25">
      <c r="A2089" s="102">
        <v>2088</v>
      </c>
      <c r="B2089" s="144" t="s">
        <v>1599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 x14ac:dyDescent="0.25">
      <c r="A2090" s="102">
        <v>2089</v>
      </c>
      <c r="B2090" s="144" t="s">
        <v>1598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 x14ac:dyDescent="0.25">
      <c r="A2091" s="102">
        <v>2090</v>
      </c>
      <c r="B2091" s="144" t="s">
        <v>1597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 x14ac:dyDescent="0.25">
      <c r="A2092" s="102">
        <v>2091</v>
      </c>
      <c r="B2092" s="144" t="s">
        <v>1596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 x14ac:dyDescent="0.25">
      <c r="A2093" s="102">
        <v>2092</v>
      </c>
      <c r="B2093" s="144" t="s">
        <v>1595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 x14ac:dyDescent="0.25">
      <c r="A2094" s="102">
        <v>2093</v>
      </c>
      <c r="B2094" s="144" t="s">
        <v>1594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 x14ac:dyDescent="0.25">
      <c r="A2095" s="102">
        <v>2094</v>
      </c>
      <c r="B2095" s="144" t="s">
        <v>1593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 x14ac:dyDescent="0.25">
      <c r="A2096" s="102">
        <v>2095</v>
      </c>
      <c r="B2096" s="144" t="s">
        <v>1592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 x14ac:dyDescent="0.25">
      <c r="A2097" s="102">
        <v>2096</v>
      </c>
      <c r="B2097" s="144" t="s">
        <v>1591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 x14ac:dyDescent="0.25">
      <c r="A2098" s="102">
        <v>2097</v>
      </c>
      <c r="B2098" s="144" t="s">
        <v>1590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 x14ac:dyDescent="0.25">
      <c r="A2099" s="102">
        <v>2098</v>
      </c>
      <c r="B2099" s="144" t="s">
        <v>1589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 x14ac:dyDescent="0.25">
      <c r="A2100" s="102">
        <v>2099</v>
      </c>
      <c r="B2100" s="144" t="s">
        <v>1588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 x14ac:dyDescent="0.25">
      <c r="A2101" s="102">
        <v>2100</v>
      </c>
      <c r="B2101" s="144" t="s">
        <v>1587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 x14ac:dyDescent="0.25">
      <c r="A2102" s="102">
        <v>2101</v>
      </c>
      <c r="B2102" s="144" t="s">
        <v>1586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 x14ac:dyDescent="0.25">
      <c r="A2103" s="102">
        <v>2102</v>
      </c>
      <c r="B2103" s="144" t="s">
        <v>1585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 x14ac:dyDescent="0.25">
      <c r="A2104" s="102">
        <v>2103</v>
      </c>
      <c r="B2104" s="144" t="s">
        <v>1584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 x14ac:dyDescent="0.25">
      <c r="A2105" s="102">
        <v>2104</v>
      </c>
      <c r="B2105" s="144" t="s">
        <v>1583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 x14ac:dyDescent="0.25">
      <c r="A2106" s="102">
        <v>2105</v>
      </c>
      <c r="B2106" s="144" t="s">
        <v>1582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 x14ac:dyDescent="0.25">
      <c r="A2107" s="102">
        <v>2106</v>
      </c>
      <c r="B2107" s="144" t="s">
        <v>1581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 x14ac:dyDescent="0.25">
      <c r="A2108" s="102">
        <v>2107</v>
      </c>
      <c r="B2108" s="144" t="s">
        <v>1580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 x14ac:dyDescent="0.25">
      <c r="A2109" s="102">
        <v>2108</v>
      </c>
      <c r="B2109" s="144" t="s">
        <v>1579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 x14ac:dyDescent="0.25">
      <c r="A2110" s="102">
        <v>2109</v>
      </c>
      <c r="B2110" s="144" t="s">
        <v>1578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 x14ac:dyDescent="0.25">
      <c r="A2111" s="102">
        <v>2110</v>
      </c>
      <c r="B2111" s="144" t="s">
        <v>1577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 x14ac:dyDescent="0.25">
      <c r="A2112" s="102">
        <v>2111</v>
      </c>
      <c r="B2112" s="144" t="s">
        <v>1576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 x14ac:dyDescent="0.25">
      <c r="A2113" s="102">
        <v>2112</v>
      </c>
      <c r="B2113" s="144" t="s">
        <v>1575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 x14ac:dyDescent="0.25">
      <c r="A2114" s="102">
        <v>2113</v>
      </c>
      <c r="B2114" s="144" t="s">
        <v>1574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 x14ac:dyDescent="0.25">
      <c r="A2115" s="102">
        <v>2114</v>
      </c>
      <c r="B2115" s="144" t="s">
        <v>1573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 x14ac:dyDescent="0.25">
      <c r="A2116" s="102">
        <v>2115</v>
      </c>
      <c r="B2116" s="144" t="s">
        <v>1572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 x14ac:dyDescent="0.25">
      <c r="A2117" s="102">
        <v>2116</v>
      </c>
      <c r="B2117" s="144" t="s">
        <v>1571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 x14ac:dyDescent="0.25">
      <c r="A2118" s="102">
        <v>2117</v>
      </c>
      <c r="B2118" s="144" t="s">
        <v>1570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 x14ac:dyDescent="0.25">
      <c r="A2119" s="102">
        <v>2118</v>
      </c>
      <c r="B2119" s="144" t="s">
        <v>1569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 x14ac:dyDescent="0.25">
      <c r="A2120" s="102">
        <v>2119</v>
      </c>
      <c r="B2120" s="144" t="s">
        <v>1568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 x14ac:dyDescent="0.25">
      <c r="A2121" s="102">
        <v>2120</v>
      </c>
      <c r="B2121" s="144" t="s">
        <v>1567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 x14ac:dyDescent="0.25">
      <c r="A2122" s="102">
        <v>2121</v>
      </c>
      <c r="B2122" s="144" t="s">
        <v>1566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 x14ac:dyDescent="0.25">
      <c r="A2123" s="102">
        <v>2122</v>
      </c>
      <c r="B2123" s="144" t="s">
        <v>1565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 x14ac:dyDescent="0.25">
      <c r="A2124" s="102">
        <v>2123</v>
      </c>
      <c r="B2124" s="144" t="s">
        <v>1564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 x14ac:dyDescent="0.25">
      <c r="A2125" s="102">
        <v>2124</v>
      </c>
      <c r="B2125" s="144" t="s">
        <v>1563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 x14ac:dyDescent="0.25">
      <c r="A2126" s="102">
        <v>2125</v>
      </c>
      <c r="B2126" s="144" t="s">
        <v>1562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 x14ac:dyDescent="0.25">
      <c r="A2127" s="102">
        <v>2126</v>
      </c>
      <c r="B2127" s="144" t="s">
        <v>1561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 x14ac:dyDescent="0.25">
      <c r="A2128" s="102">
        <v>2127</v>
      </c>
      <c r="B2128" s="144" t="s">
        <v>1560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 x14ac:dyDescent="0.25">
      <c r="A2129" s="102">
        <v>2128</v>
      </c>
      <c r="B2129" s="144" t="s">
        <v>1559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 x14ac:dyDescent="0.25">
      <c r="A2130" s="102">
        <v>2129</v>
      </c>
      <c r="B2130" s="144" t="s">
        <v>1558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 x14ac:dyDescent="0.25">
      <c r="A2131" s="102">
        <v>2130</v>
      </c>
      <c r="B2131" s="144" t="s">
        <v>1557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 x14ac:dyDescent="0.25">
      <c r="A2132" s="102">
        <v>2131</v>
      </c>
      <c r="B2132" s="144" t="s">
        <v>1556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 x14ac:dyDescent="0.25">
      <c r="A2133" s="102">
        <v>2132</v>
      </c>
      <c r="B2133" s="144" t="s">
        <v>1555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 x14ac:dyDescent="0.25">
      <c r="A2134" s="102">
        <v>2133</v>
      </c>
      <c r="B2134" s="144" t="s">
        <v>1554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 x14ac:dyDescent="0.25">
      <c r="A2135" s="102">
        <v>2134</v>
      </c>
      <c r="B2135" s="144" t="s">
        <v>1553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 x14ac:dyDescent="0.25">
      <c r="A2136" s="102">
        <v>2135</v>
      </c>
      <c r="B2136" s="144" t="s">
        <v>1552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 x14ac:dyDescent="0.25">
      <c r="A2137" s="102">
        <v>2136</v>
      </c>
      <c r="B2137" s="144" t="s">
        <v>1551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 x14ac:dyDescent="0.25">
      <c r="A2138" s="102">
        <v>2137</v>
      </c>
      <c r="B2138" s="144" t="s">
        <v>1550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 x14ac:dyDescent="0.25">
      <c r="A2139" s="102">
        <v>2138</v>
      </c>
      <c r="B2139" s="144" t="s">
        <v>1549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 x14ac:dyDescent="0.25">
      <c r="A2140" s="102">
        <v>2139</v>
      </c>
      <c r="B2140" s="144" t="s">
        <v>1548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 x14ac:dyDescent="0.25">
      <c r="A2141" s="102">
        <v>2140</v>
      </c>
      <c r="B2141" s="144" t="s">
        <v>1547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 x14ac:dyDescent="0.25">
      <c r="A2142" s="102">
        <v>2141</v>
      </c>
      <c r="B2142" s="144" t="s">
        <v>1546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 x14ac:dyDescent="0.25">
      <c r="A2143" s="102">
        <v>2142</v>
      </c>
      <c r="B2143" s="144" t="s">
        <v>1545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 x14ac:dyDescent="0.25">
      <c r="A2144" s="102">
        <v>2143</v>
      </c>
      <c r="B2144" s="144" t="s">
        <v>1544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 x14ac:dyDescent="0.25">
      <c r="A2145" s="102">
        <v>2144</v>
      </c>
      <c r="B2145" s="144" t="s">
        <v>1543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 x14ac:dyDescent="0.25">
      <c r="A2146" s="102">
        <v>2145</v>
      </c>
      <c r="B2146" s="144" t="s">
        <v>1542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 x14ac:dyDescent="0.25">
      <c r="A2147" s="102">
        <v>2146</v>
      </c>
      <c r="B2147" s="144" t="s">
        <v>1541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 x14ac:dyDescent="0.25">
      <c r="A2148" s="102">
        <v>2147</v>
      </c>
      <c r="B2148" s="144" t="s">
        <v>1540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 x14ac:dyDescent="0.25">
      <c r="A2149" s="102">
        <v>2148</v>
      </c>
      <c r="B2149" s="144" t="s">
        <v>1539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 x14ac:dyDescent="0.25">
      <c r="A2150" s="102">
        <v>2149</v>
      </c>
      <c r="B2150" s="144" t="s">
        <v>1538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 x14ac:dyDescent="0.25">
      <c r="A2151" s="102">
        <v>2150</v>
      </c>
      <c r="B2151" s="144" t="s">
        <v>1537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 x14ac:dyDescent="0.25">
      <c r="A2152" s="102">
        <v>2151</v>
      </c>
      <c r="B2152" s="144" t="s">
        <v>1536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 x14ac:dyDescent="0.25">
      <c r="A2153" s="102">
        <v>2152</v>
      </c>
      <c r="B2153" s="144" t="s">
        <v>1535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 x14ac:dyDescent="0.25">
      <c r="A2154" s="102">
        <v>2153</v>
      </c>
      <c r="B2154" s="144" t="s">
        <v>1534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 x14ac:dyDescent="0.25">
      <c r="A2155" s="102">
        <v>2154</v>
      </c>
      <c r="B2155" s="144" t="s">
        <v>1533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 x14ac:dyDescent="0.25">
      <c r="A2156" s="102">
        <v>2155</v>
      </c>
      <c r="B2156" s="144" t="s">
        <v>1532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 x14ac:dyDescent="0.25">
      <c r="A2157" s="102">
        <v>2156</v>
      </c>
      <c r="B2157" s="144" t="s">
        <v>1531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 x14ac:dyDescent="0.25">
      <c r="A2158" s="102">
        <v>2157</v>
      </c>
      <c r="B2158" s="144" t="s">
        <v>1530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 x14ac:dyDescent="0.25">
      <c r="A2159" s="102">
        <v>2158</v>
      </c>
      <c r="B2159" s="144" t="s">
        <v>1529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 x14ac:dyDescent="0.25">
      <c r="A2160" s="102">
        <v>2159</v>
      </c>
      <c r="B2160" s="144" t="s">
        <v>1528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 x14ac:dyDescent="0.25">
      <c r="A2161" s="102">
        <v>2160</v>
      </c>
      <c r="B2161" s="144" t="s">
        <v>1527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 x14ac:dyDescent="0.25">
      <c r="A2162" s="102">
        <v>2161</v>
      </c>
      <c r="B2162" s="144" t="s">
        <v>1526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 x14ac:dyDescent="0.25">
      <c r="A2163" s="102">
        <v>2162</v>
      </c>
      <c r="B2163" s="144" t="s">
        <v>1525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 x14ac:dyDescent="0.25">
      <c r="A2164" s="102">
        <v>2163</v>
      </c>
      <c r="B2164" s="144" t="s">
        <v>1524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 x14ac:dyDescent="0.25">
      <c r="A2165" s="102">
        <v>2164</v>
      </c>
      <c r="B2165" s="144" t="s">
        <v>1523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 x14ac:dyDescent="0.25">
      <c r="A2166" s="102">
        <v>2165</v>
      </c>
      <c r="B2166" s="144" t="s">
        <v>1522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 x14ac:dyDescent="0.25">
      <c r="A2167" s="102">
        <v>2166</v>
      </c>
      <c r="B2167" s="144" t="s">
        <v>1521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 x14ac:dyDescent="0.25">
      <c r="A2168" s="102">
        <v>2167</v>
      </c>
      <c r="B2168" s="144" t="s">
        <v>1520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 x14ac:dyDescent="0.25">
      <c r="A2169" s="102">
        <v>2168</v>
      </c>
      <c r="B2169" s="144" t="s">
        <v>1519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 x14ac:dyDescent="0.25">
      <c r="A2170" s="102">
        <v>2169</v>
      </c>
      <c r="B2170" s="144" t="s">
        <v>1518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 x14ac:dyDescent="0.25">
      <c r="A2171" s="102">
        <v>2170</v>
      </c>
      <c r="B2171" s="144" t="s">
        <v>1517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 x14ac:dyDescent="0.25">
      <c r="A2172" s="102">
        <v>2171</v>
      </c>
      <c r="B2172" s="144" t="s">
        <v>1516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 x14ac:dyDescent="0.25">
      <c r="A2173" s="102">
        <v>2172</v>
      </c>
      <c r="B2173" s="144" t="s">
        <v>1515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 x14ac:dyDescent="0.25">
      <c r="A2174" s="102">
        <v>2173</v>
      </c>
      <c r="B2174" s="144" t="s">
        <v>1514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 x14ac:dyDescent="0.25">
      <c r="A2175" s="102">
        <v>2174</v>
      </c>
      <c r="B2175" s="144" t="s">
        <v>1513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 x14ac:dyDescent="0.25">
      <c r="A2176" s="102">
        <v>2175</v>
      </c>
      <c r="B2176" s="144" t="s">
        <v>1512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 x14ac:dyDescent="0.25">
      <c r="A2177" s="102">
        <v>2176</v>
      </c>
      <c r="B2177" s="144" t="s">
        <v>1511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 x14ac:dyDescent="0.25">
      <c r="A2178" s="102">
        <v>2177</v>
      </c>
      <c r="B2178" s="144" t="s">
        <v>1510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 x14ac:dyDescent="0.25">
      <c r="A2179" s="102">
        <v>2178</v>
      </c>
      <c r="B2179" s="144" t="s">
        <v>1509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 x14ac:dyDescent="0.25">
      <c r="A2180" s="102">
        <v>2179</v>
      </c>
      <c r="B2180" s="144" t="s">
        <v>1508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 x14ac:dyDescent="0.25">
      <c r="A2181" s="102">
        <v>2180</v>
      </c>
      <c r="B2181" s="144" t="s">
        <v>1507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 x14ac:dyDescent="0.25">
      <c r="A2182" s="102">
        <v>2181</v>
      </c>
      <c r="B2182" s="144" t="s">
        <v>1506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 x14ac:dyDescent="0.25">
      <c r="A2183" s="102">
        <v>2182</v>
      </c>
      <c r="B2183" s="144" t="s">
        <v>1505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 x14ac:dyDescent="0.25">
      <c r="A2184" s="102">
        <v>2183</v>
      </c>
      <c r="B2184" s="144" t="s">
        <v>1504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 x14ac:dyDescent="0.25">
      <c r="A2185" s="102">
        <v>2184</v>
      </c>
      <c r="B2185" s="144" t="s">
        <v>1503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 x14ac:dyDescent="0.25">
      <c r="A2186" s="102">
        <v>2185</v>
      </c>
      <c r="B2186" s="144" t="s">
        <v>1502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 x14ac:dyDescent="0.25">
      <c r="A2187" s="102">
        <v>2186</v>
      </c>
      <c r="B2187" s="144" t="s">
        <v>1501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 x14ac:dyDescent="0.25">
      <c r="A2188" s="102">
        <v>2187</v>
      </c>
      <c r="B2188" s="144" t="s">
        <v>1500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 x14ac:dyDescent="0.25">
      <c r="A2189" s="102">
        <v>2188</v>
      </c>
      <c r="B2189" s="144" t="s">
        <v>1499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 x14ac:dyDescent="0.25">
      <c r="A2190" s="102">
        <v>2189</v>
      </c>
      <c r="B2190" s="144" t="s">
        <v>1498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 x14ac:dyDescent="0.25">
      <c r="A2191" s="102">
        <v>2190</v>
      </c>
      <c r="B2191" s="144" t="s">
        <v>1497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 x14ac:dyDescent="0.25">
      <c r="A2192" s="102">
        <v>2191</v>
      </c>
      <c r="B2192" s="144" t="s">
        <v>1496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 x14ac:dyDescent="0.25">
      <c r="A2193" s="102">
        <v>2192</v>
      </c>
      <c r="B2193" s="144" t="s">
        <v>1495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 x14ac:dyDescent="0.25">
      <c r="A2194" s="102">
        <v>2193</v>
      </c>
      <c r="B2194" s="144" t="s">
        <v>1494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 x14ac:dyDescent="0.25">
      <c r="A2195" s="102">
        <v>2194</v>
      </c>
      <c r="B2195" s="144" t="s">
        <v>1493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 x14ac:dyDescent="0.25">
      <c r="A2196" s="102">
        <v>2195</v>
      </c>
      <c r="B2196" s="144" t="s">
        <v>1492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 x14ac:dyDescent="0.25">
      <c r="A2197" s="102">
        <v>2196</v>
      </c>
      <c r="B2197" s="144" t="s">
        <v>1491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 x14ac:dyDescent="0.25">
      <c r="A2198" s="102">
        <v>2197</v>
      </c>
      <c r="B2198" s="144" t="s">
        <v>1490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 x14ac:dyDescent="0.25">
      <c r="A2199" s="102">
        <v>2198</v>
      </c>
      <c r="B2199" s="144" t="s">
        <v>1489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 x14ac:dyDescent="0.25">
      <c r="A2200" s="102">
        <v>2199</v>
      </c>
      <c r="B2200" s="144" t="s">
        <v>1488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 x14ac:dyDescent="0.25">
      <c r="A2201" s="102">
        <v>2200</v>
      </c>
      <c r="B2201" s="144" t="s">
        <v>1487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 x14ac:dyDescent="0.25">
      <c r="A2202" s="102">
        <v>2201</v>
      </c>
      <c r="B2202" s="144" t="s">
        <v>1486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 x14ac:dyDescent="0.25">
      <c r="A2203" s="102">
        <v>2202</v>
      </c>
      <c r="B2203" s="144" t="s">
        <v>1485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 x14ac:dyDescent="0.25">
      <c r="A2204" s="102">
        <v>2203</v>
      </c>
      <c r="B2204" s="144" t="s">
        <v>1484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 x14ac:dyDescent="0.25">
      <c r="A2205" s="102">
        <v>2204</v>
      </c>
      <c r="B2205" s="144" t="s">
        <v>1483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 x14ac:dyDescent="0.25">
      <c r="A2206" s="102">
        <v>2205</v>
      </c>
      <c r="B2206" s="144" t="s">
        <v>1482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 x14ac:dyDescent="0.25">
      <c r="A2207" s="102">
        <v>2206</v>
      </c>
      <c r="B2207" s="144" t="s">
        <v>1481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 x14ac:dyDescent="0.25">
      <c r="A2208" s="102">
        <v>2207</v>
      </c>
      <c r="B2208" s="144" t="s">
        <v>1480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 x14ac:dyDescent="0.25">
      <c r="A2209" s="102">
        <v>2208</v>
      </c>
      <c r="B2209" s="144" t="s">
        <v>1479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 x14ac:dyDescent="0.25">
      <c r="A2210" s="102">
        <v>2209</v>
      </c>
      <c r="B2210" s="144" t="s">
        <v>1478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 x14ac:dyDescent="0.25">
      <c r="A2211" s="102">
        <v>2210</v>
      </c>
      <c r="B2211" s="144" t="s">
        <v>1477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 x14ac:dyDescent="0.25">
      <c r="A2212" s="102">
        <v>2211</v>
      </c>
      <c r="B2212" s="144" t="s">
        <v>1476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 x14ac:dyDescent="0.25">
      <c r="A2213" s="102">
        <v>2212</v>
      </c>
      <c r="B2213" s="144" t="s">
        <v>1475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 x14ac:dyDescent="0.25">
      <c r="A2214" s="102">
        <v>2213</v>
      </c>
      <c r="B2214" s="144" t="s">
        <v>1474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 x14ac:dyDescent="0.25">
      <c r="A2215" s="102">
        <v>2214</v>
      </c>
      <c r="B2215" s="144" t="s">
        <v>1473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 x14ac:dyDescent="0.25">
      <c r="A2216" s="102">
        <v>2215</v>
      </c>
      <c r="B2216" s="144" t="s">
        <v>1472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 x14ac:dyDescent="0.25">
      <c r="A2217" s="102">
        <v>2216</v>
      </c>
      <c r="B2217" s="144" t="s">
        <v>1471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 x14ac:dyDescent="0.25">
      <c r="A2218" s="102">
        <v>2217</v>
      </c>
      <c r="B2218" s="144" t="s">
        <v>1470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 x14ac:dyDescent="0.25">
      <c r="A2219" s="102">
        <v>2218</v>
      </c>
      <c r="B2219" s="144" t="s">
        <v>1469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 x14ac:dyDescent="0.25">
      <c r="A2220" s="102">
        <v>2219</v>
      </c>
      <c r="B2220" s="144" t="s">
        <v>1468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 x14ac:dyDescent="0.25">
      <c r="A2221" s="102">
        <v>2220</v>
      </c>
      <c r="B2221" s="144" t="s">
        <v>1467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 x14ac:dyDescent="0.25">
      <c r="A2222" s="102">
        <v>2221</v>
      </c>
      <c r="B2222" s="144" t="s">
        <v>1466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 x14ac:dyDescent="0.25">
      <c r="A2223" s="102">
        <v>2222</v>
      </c>
      <c r="B2223" s="144" t="s">
        <v>1465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 x14ac:dyDescent="0.25">
      <c r="A2224" s="102">
        <v>2223</v>
      </c>
      <c r="B2224" s="144" t="s">
        <v>1464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 x14ac:dyDescent="0.25">
      <c r="A2225" s="102">
        <v>2224</v>
      </c>
      <c r="B2225" s="144" t="s">
        <v>1463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 x14ac:dyDescent="0.25">
      <c r="A2226" s="102">
        <v>2225</v>
      </c>
      <c r="B2226" s="144" t="s">
        <v>1462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 x14ac:dyDescent="0.25">
      <c r="A2227" s="102">
        <v>2226</v>
      </c>
      <c r="B2227" s="144" t="s">
        <v>1461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 x14ac:dyDescent="0.25">
      <c r="A2228" s="102">
        <v>2227</v>
      </c>
      <c r="B2228" s="144" t="s">
        <v>1460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 x14ac:dyDescent="0.25">
      <c r="A2229" s="102">
        <v>2228</v>
      </c>
      <c r="B2229" s="144" t="s">
        <v>1459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 x14ac:dyDescent="0.25">
      <c r="A2230" s="102">
        <v>2229</v>
      </c>
      <c r="B2230" s="144" t="s">
        <v>1458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 x14ac:dyDescent="0.25">
      <c r="A2231" s="102">
        <v>2230</v>
      </c>
      <c r="B2231" s="144" t="s">
        <v>1457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 x14ac:dyDescent="0.25">
      <c r="A2232" s="102">
        <v>2231</v>
      </c>
      <c r="B2232" s="144" t="s">
        <v>1456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 x14ac:dyDescent="0.25">
      <c r="A2233" s="102">
        <v>2232</v>
      </c>
      <c r="B2233" s="144" t="s">
        <v>1455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 x14ac:dyDescent="0.25">
      <c r="A2234" s="102">
        <v>2233</v>
      </c>
      <c r="B2234" s="144" t="s">
        <v>1454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 x14ac:dyDescent="0.25">
      <c r="A2235" s="102">
        <v>2234</v>
      </c>
      <c r="B2235" s="144" t="s">
        <v>1453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 x14ac:dyDescent="0.25">
      <c r="A2236" s="102">
        <v>2235</v>
      </c>
      <c r="B2236" s="144" t="s">
        <v>1452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 x14ac:dyDescent="0.25">
      <c r="A2237" s="102">
        <v>2236</v>
      </c>
      <c r="B2237" s="144" t="s">
        <v>1451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 x14ac:dyDescent="0.25">
      <c r="A2238" s="102">
        <v>2237</v>
      </c>
      <c r="B2238" s="144" t="s">
        <v>1450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 x14ac:dyDescent="0.25">
      <c r="A2239" s="102">
        <v>2238</v>
      </c>
      <c r="B2239" s="144" t="s">
        <v>1449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 x14ac:dyDescent="0.25">
      <c r="A2240" s="102">
        <v>2239</v>
      </c>
      <c r="B2240" s="144" t="s">
        <v>1448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 x14ac:dyDescent="0.25">
      <c r="A2241" s="102">
        <v>2240</v>
      </c>
      <c r="B2241" s="144" t="s">
        <v>1447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 x14ac:dyDescent="0.25">
      <c r="A2242" s="102">
        <v>2241</v>
      </c>
      <c r="B2242" s="144" t="s">
        <v>1446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 x14ac:dyDescent="0.25">
      <c r="A2243" s="102">
        <v>2242</v>
      </c>
      <c r="B2243" s="144" t="s">
        <v>1445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 x14ac:dyDescent="0.25">
      <c r="A2244" s="102">
        <v>2243</v>
      </c>
      <c r="B2244" s="144" t="s">
        <v>1444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 x14ac:dyDescent="0.25">
      <c r="A2245" s="102">
        <v>2244</v>
      </c>
      <c r="B2245" s="144" t="s">
        <v>1443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 x14ac:dyDescent="0.25">
      <c r="A2246" s="102">
        <v>2245</v>
      </c>
      <c r="B2246" s="144" t="s">
        <v>1442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 x14ac:dyDescent="0.25">
      <c r="A2247" s="102">
        <v>2246</v>
      </c>
      <c r="B2247" s="144" t="s">
        <v>1441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 x14ac:dyDescent="0.25">
      <c r="A2248" s="102">
        <v>2247</v>
      </c>
      <c r="B2248" s="144" t="s">
        <v>1440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 x14ac:dyDescent="0.25">
      <c r="A2249" s="102">
        <v>2248</v>
      </c>
      <c r="B2249" s="144" t="s">
        <v>1439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 x14ac:dyDescent="0.25">
      <c r="A2250" s="102">
        <v>2249</v>
      </c>
      <c r="B2250" s="144" t="s">
        <v>1438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 x14ac:dyDescent="0.25">
      <c r="A2251" s="102">
        <v>2250</v>
      </c>
      <c r="B2251" s="144" t="s">
        <v>1437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 x14ac:dyDescent="0.25">
      <c r="A2252" s="102">
        <v>2251</v>
      </c>
      <c r="B2252" s="144" t="s">
        <v>1436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 x14ac:dyDescent="0.25">
      <c r="A2253" s="102">
        <v>2252</v>
      </c>
      <c r="B2253" s="144" t="s">
        <v>1435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 x14ac:dyDescent="0.25">
      <c r="A2254" s="102">
        <v>2253</v>
      </c>
      <c r="B2254" s="144" t="s">
        <v>1434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 x14ac:dyDescent="0.25">
      <c r="A2255" s="102">
        <v>2254</v>
      </c>
      <c r="B2255" s="144" t="s">
        <v>1433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 x14ac:dyDescent="0.25">
      <c r="A2256" s="102">
        <v>2255</v>
      </c>
      <c r="B2256" s="144" t="s">
        <v>1432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 x14ac:dyDescent="0.25">
      <c r="A2257" s="102">
        <v>2256</v>
      </c>
      <c r="B2257" s="144" t="s">
        <v>1431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 x14ac:dyDescent="0.25">
      <c r="A2258" s="102">
        <v>2257</v>
      </c>
      <c r="B2258" s="144" t="s">
        <v>1430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 x14ac:dyDescent="0.25">
      <c r="A2259" s="102">
        <v>2258</v>
      </c>
      <c r="B2259" s="144" t="s">
        <v>1429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 x14ac:dyDescent="0.25">
      <c r="A2260" s="102">
        <v>2259</v>
      </c>
      <c r="B2260" s="144" t="s">
        <v>1428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 x14ac:dyDescent="0.25">
      <c r="A2261" s="102">
        <v>2260</v>
      </c>
      <c r="B2261" s="144" t="s">
        <v>1427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 x14ac:dyDescent="0.25">
      <c r="A2262" s="102">
        <v>2261</v>
      </c>
      <c r="B2262" s="144" t="s">
        <v>1426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 x14ac:dyDescent="0.25">
      <c r="A2263" s="102">
        <v>2262</v>
      </c>
      <c r="B2263" s="144" t="s">
        <v>1425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 x14ac:dyDescent="0.25">
      <c r="A2264" s="102">
        <v>2263</v>
      </c>
      <c r="B2264" s="144" t="s">
        <v>1424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 x14ac:dyDescent="0.25">
      <c r="A2265" s="102">
        <v>2264</v>
      </c>
      <c r="B2265" s="144" t="s">
        <v>1423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 x14ac:dyDescent="0.25">
      <c r="A2266" s="102">
        <v>2265</v>
      </c>
      <c r="B2266" s="144" t="s">
        <v>1422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 x14ac:dyDescent="0.25">
      <c r="A2267" s="102">
        <v>2266</v>
      </c>
      <c r="B2267" s="144" t="s">
        <v>1421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 x14ac:dyDescent="0.25">
      <c r="A2268" s="102">
        <v>2267</v>
      </c>
      <c r="B2268" s="144" t="s">
        <v>1420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 x14ac:dyDescent="0.25">
      <c r="A2269" s="102">
        <v>2268</v>
      </c>
      <c r="B2269" s="144" t="s">
        <v>1419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 x14ac:dyDescent="0.25">
      <c r="A2270" s="102">
        <v>2269</v>
      </c>
      <c r="B2270" s="144" t="s">
        <v>1418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 x14ac:dyDescent="0.25">
      <c r="A2271" s="102">
        <v>2270</v>
      </c>
      <c r="B2271" s="144" t="s">
        <v>1417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 x14ac:dyDescent="0.25">
      <c r="A2272" s="102">
        <v>2271</v>
      </c>
      <c r="B2272" s="144" t="s">
        <v>1416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 x14ac:dyDescent="0.25">
      <c r="A2273" s="102">
        <v>2272</v>
      </c>
      <c r="B2273" s="144" t="s">
        <v>1415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 x14ac:dyDescent="0.25">
      <c r="A2274" s="102">
        <v>2273</v>
      </c>
      <c r="B2274" s="144" t="s">
        <v>1414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 x14ac:dyDescent="0.25">
      <c r="A2275" s="102">
        <v>2274</v>
      </c>
      <c r="B2275" s="144" t="s">
        <v>1413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 x14ac:dyDescent="0.25">
      <c r="A2276" s="102">
        <v>2275</v>
      </c>
      <c r="B2276" s="144" t="s">
        <v>1412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 x14ac:dyDescent="0.25">
      <c r="A2277" s="102">
        <v>2276</v>
      </c>
      <c r="B2277" s="144" t="s">
        <v>1411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 x14ac:dyDescent="0.25">
      <c r="A2278" s="102">
        <v>2277</v>
      </c>
      <c r="B2278" s="144" t="s">
        <v>1410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 x14ac:dyDescent="0.25">
      <c r="A2279" s="102">
        <v>2278</v>
      </c>
      <c r="B2279" s="144" t="s">
        <v>1409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 x14ac:dyDescent="0.25">
      <c r="A2280" s="102">
        <v>2279</v>
      </c>
      <c r="B2280" s="144" t="s">
        <v>1408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 x14ac:dyDescent="0.25">
      <c r="A2281" s="102">
        <v>2280</v>
      </c>
      <c r="B2281" s="144" t="s">
        <v>1407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 x14ac:dyDescent="0.25">
      <c r="A2282" s="102">
        <v>2281</v>
      </c>
      <c r="B2282" s="144" t="s">
        <v>1406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 x14ac:dyDescent="0.25">
      <c r="A2283" s="102">
        <v>2282</v>
      </c>
      <c r="B2283" s="144" t="s">
        <v>1405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 x14ac:dyDescent="0.25">
      <c r="A2284" s="102">
        <v>2283</v>
      </c>
      <c r="B2284" s="144" t="s">
        <v>1404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 x14ac:dyDescent="0.25">
      <c r="A2285" s="102">
        <v>2284</v>
      </c>
      <c r="B2285" s="144" t="s">
        <v>1403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 x14ac:dyDescent="0.25">
      <c r="A2286" s="102">
        <v>2285</v>
      </c>
      <c r="B2286" s="144" t="s">
        <v>1402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 x14ac:dyDescent="0.25">
      <c r="A2287" s="102">
        <v>2286</v>
      </c>
      <c r="B2287" s="144" t="s">
        <v>1401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 x14ac:dyDescent="0.25">
      <c r="A2288" s="102">
        <v>2287</v>
      </c>
      <c r="B2288" s="144" t="s">
        <v>1400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 x14ac:dyDescent="0.25">
      <c r="A2289" s="102">
        <v>2288</v>
      </c>
      <c r="B2289" s="144" t="s">
        <v>1399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 x14ac:dyDescent="0.25">
      <c r="A2290" s="102">
        <v>2289</v>
      </c>
      <c r="B2290" s="144" t="s">
        <v>1398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 x14ac:dyDescent="0.25">
      <c r="A2291" s="102">
        <v>2290</v>
      </c>
      <c r="B2291" s="144" t="s">
        <v>1397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 x14ac:dyDescent="0.25">
      <c r="A2292" s="102">
        <v>2291</v>
      </c>
      <c r="B2292" s="144" t="s">
        <v>1390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 x14ac:dyDescent="0.25">
      <c r="A2293" s="102">
        <v>2292</v>
      </c>
      <c r="B2293" s="144" t="s">
        <v>1389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 x14ac:dyDescent="0.25">
      <c r="A2294" s="102">
        <v>2293</v>
      </c>
      <c r="B2294" s="144" t="s">
        <v>1388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 x14ac:dyDescent="0.25">
      <c r="A2295" s="102">
        <v>2294</v>
      </c>
      <c r="B2295" s="144" t="s">
        <v>1387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 x14ac:dyDescent="0.25">
      <c r="A2296" s="102">
        <v>2295</v>
      </c>
      <c r="B2296" s="144" t="s">
        <v>1386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 x14ac:dyDescent="0.25">
      <c r="A2297" s="102">
        <v>2296</v>
      </c>
      <c r="B2297" s="144" t="s">
        <v>1385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 x14ac:dyDescent="0.25">
      <c r="A2298" s="102">
        <v>2297</v>
      </c>
      <c r="B2298" s="144" t="s">
        <v>1384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 x14ac:dyDescent="0.25">
      <c r="A2299" s="102">
        <v>2298</v>
      </c>
      <c r="B2299" s="144" t="s">
        <v>1383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 x14ac:dyDescent="0.25">
      <c r="A2300" s="102">
        <v>2299</v>
      </c>
      <c r="B2300" s="144" t="s">
        <v>1382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 x14ac:dyDescent="0.25">
      <c r="A2301" s="102">
        <v>2300</v>
      </c>
      <c r="B2301" s="144" t="s">
        <v>1381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 x14ac:dyDescent="0.25">
      <c r="A2302" s="102">
        <v>2301</v>
      </c>
      <c r="B2302" s="144" t="s">
        <v>1380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 x14ac:dyDescent="0.25">
      <c r="A2303" s="102">
        <v>2302</v>
      </c>
      <c r="B2303" s="144" t="s">
        <v>1379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 x14ac:dyDescent="0.25">
      <c r="A2304" s="102">
        <v>2303</v>
      </c>
      <c r="B2304" s="144" t="s">
        <v>1378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 x14ac:dyDescent="0.25">
      <c r="A2305" s="102">
        <v>2304</v>
      </c>
      <c r="B2305" s="144" t="s">
        <v>1377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 x14ac:dyDescent="0.25">
      <c r="A2306" s="102">
        <v>2305</v>
      </c>
      <c r="B2306" s="144" t="s">
        <v>1376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 x14ac:dyDescent="0.25">
      <c r="A2307" s="102">
        <v>2306</v>
      </c>
      <c r="B2307" s="144" t="s">
        <v>1375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 x14ac:dyDescent="0.25">
      <c r="A2308" s="102">
        <v>2307</v>
      </c>
      <c r="B2308" s="144" t="s">
        <v>1374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 x14ac:dyDescent="0.25">
      <c r="A2309" s="102">
        <v>2308</v>
      </c>
      <c r="B2309" s="144" t="s">
        <v>1373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 x14ac:dyDescent="0.25">
      <c r="A2310" s="102">
        <v>2309</v>
      </c>
      <c r="B2310" s="144" t="s">
        <v>1372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 x14ac:dyDescent="0.25">
      <c r="A2311" s="102">
        <v>2310</v>
      </c>
      <c r="B2311" s="144" t="s">
        <v>1371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 x14ac:dyDescent="0.25">
      <c r="A2312" s="102">
        <v>2311</v>
      </c>
      <c r="B2312" s="144" t="s">
        <v>1370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 x14ac:dyDescent="0.25">
      <c r="A2313" s="102">
        <v>2312</v>
      </c>
      <c r="B2313" s="144" t="s">
        <v>1369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 x14ac:dyDescent="0.25">
      <c r="A2314" s="102">
        <v>2313</v>
      </c>
      <c r="B2314" s="144" t="s">
        <v>1368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 x14ac:dyDescent="0.25">
      <c r="A2315" s="102">
        <v>2314</v>
      </c>
      <c r="B2315" s="144" t="s">
        <v>1367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 x14ac:dyDescent="0.25">
      <c r="A2316" s="102">
        <v>2315</v>
      </c>
      <c r="B2316" s="144" t="s">
        <v>1366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 x14ac:dyDescent="0.25">
      <c r="A2317" s="102">
        <v>2316</v>
      </c>
      <c r="B2317" s="144" t="s">
        <v>1365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 x14ac:dyDescent="0.25">
      <c r="A2318" s="102">
        <v>2317</v>
      </c>
      <c r="B2318" s="144" t="s">
        <v>1364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 x14ac:dyDescent="0.25">
      <c r="A2319" s="102">
        <v>2318</v>
      </c>
      <c r="B2319" s="144" t="s">
        <v>1363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 x14ac:dyDescent="0.25">
      <c r="A2320" s="102">
        <v>2319</v>
      </c>
      <c r="B2320" s="144" t="s">
        <v>1362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 x14ac:dyDescent="0.25">
      <c r="A2321" s="102">
        <v>2320</v>
      </c>
      <c r="B2321" s="144" t="s">
        <v>1361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 x14ac:dyDescent="0.25">
      <c r="A2322" s="102">
        <v>2321</v>
      </c>
      <c r="B2322" s="144" t="s">
        <v>1360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 x14ac:dyDescent="0.25">
      <c r="A2323" s="102">
        <v>2322</v>
      </c>
      <c r="B2323" s="144" t="s">
        <v>1359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 x14ac:dyDescent="0.25">
      <c r="A2324" s="102">
        <v>2323</v>
      </c>
      <c r="B2324" s="144" t="s">
        <v>1358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 x14ac:dyDescent="0.25">
      <c r="A2325" s="102">
        <v>2324</v>
      </c>
      <c r="B2325" s="144" t="s">
        <v>1357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 x14ac:dyDescent="0.25">
      <c r="A2326" s="102">
        <v>2325</v>
      </c>
      <c r="B2326" s="144" t="s">
        <v>1356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 x14ac:dyDescent="0.25">
      <c r="A2327" s="102">
        <v>2326</v>
      </c>
      <c r="B2327" s="144" t="s">
        <v>1355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 x14ac:dyDescent="0.25">
      <c r="A2328" s="102">
        <v>2327</v>
      </c>
      <c r="B2328" s="144" t="s">
        <v>1354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 x14ac:dyDescent="0.25">
      <c r="A2329" s="102">
        <v>2328</v>
      </c>
      <c r="B2329" s="144" t="s">
        <v>1353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 x14ac:dyDescent="0.25">
      <c r="A2330" s="102">
        <v>2329</v>
      </c>
      <c r="B2330" s="144" t="s">
        <v>1352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 x14ac:dyDescent="0.25">
      <c r="A2331" s="102">
        <v>2330</v>
      </c>
      <c r="B2331" s="144" t="s">
        <v>1351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 x14ac:dyDescent="0.25">
      <c r="A2332" s="102">
        <v>2331</v>
      </c>
      <c r="B2332" s="144" t="s">
        <v>1350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 x14ac:dyDescent="0.25">
      <c r="A2333" s="102">
        <v>2332</v>
      </c>
      <c r="B2333" s="144" t="s">
        <v>1349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 x14ac:dyDescent="0.25">
      <c r="A2334" s="102">
        <v>2333</v>
      </c>
      <c r="B2334" s="144" t="s">
        <v>1348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 x14ac:dyDescent="0.25">
      <c r="A2335" s="102">
        <v>2334</v>
      </c>
      <c r="B2335" s="144" t="s">
        <v>1347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 x14ac:dyDescent="0.25">
      <c r="A2336" s="102">
        <v>2335</v>
      </c>
      <c r="B2336" s="144" t="s">
        <v>1346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 x14ac:dyDescent="0.25">
      <c r="A2337" s="102">
        <v>2336</v>
      </c>
      <c r="B2337" s="144" t="s">
        <v>1345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 x14ac:dyDescent="0.25">
      <c r="A2338" s="102">
        <v>2337</v>
      </c>
      <c r="B2338" s="144" t="s">
        <v>1344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 x14ac:dyDescent="0.25">
      <c r="A2339" s="102">
        <v>2338</v>
      </c>
      <c r="B2339" s="144" t="s">
        <v>1343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 x14ac:dyDescent="0.25">
      <c r="A2340" s="102">
        <v>2339</v>
      </c>
      <c r="B2340" s="144" t="s">
        <v>1342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 x14ac:dyDescent="0.25">
      <c r="A2341" s="102">
        <v>2340</v>
      </c>
      <c r="B2341" s="144" t="s">
        <v>1341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 x14ac:dyDescent="0.25">
      <c r="A2342" s="102">
        <v>2341</v>
      </c>
      <c r="B2342" s="144" t="s">
        <v>1340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 x14ac:dyDescent="0.25">
      <c r="A2343" s="102">
        <v>2342</v>
      </c>
      <c r="B2343" s="144" t="s">
        <v>1339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 x14ac:dyDescent="0.25">
      <c r="A2344" s="102">
        <v>2343</v>
      </c>
      <c r="B2344" s="144" t="s">
        <v>1338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 x14ac:dyDescent="0.25">
      <c r="A2345" s="102">
        <v>2344</v>
      </c>
      <c r="B2345" s="144" t="s">
        <v>1337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 x14ac:dyDescent="0.25">
      <c r="A2346" s="102">
        <v>2345</v>
      </c>
      <c r="B2346" s="144" t="s">
        <v>1336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 x14ac:dyDescent="0.25">
      <c r="A2347" s="102">
        <v>2346</v>
      </c>
      <c r="B2347" s="144" t="s">
        <v>1335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 x14ac:dyDescent="0.25">
      <c r="A2348" s="102">
        <v>2347</v>
      </c>
      <c r="B2348" s="144" t="s">
        <v>1334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 x14ac:dyDescent="0.25">
      <c r="A2349" s="102">
        <v>2348</v>
      </c>
      <c r="B2349" s="144" t="s">
        <v>1333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 x14ac:dyDescent="0.25">
      <c r="A2350" s="102">
        <v>2349</v>
      </c>
      <c r="B2350" s="144" t="s">
        <v>1332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 x14ac:dyDescent="0.25">
      <c r="A2351" s="102">
        <v>2350</v>
      </c>
      <c r="B2351" s="144" t="s">
        <v>1331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 x14ac:dyDescent="0.25">
      <c r="A2352" s="102">
        <v>2351</v>
      </c>
      <c r="B2352" s="144" t="s">
        <v>1330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 x14ac:dyDescent="0.25">
      <c r="A2353" s="102">
        <v>2352</v>
      </c>
      <c r="B2353" s="144" t="s">
        <v>1329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 x14ac:dyDescent="0.25">
      <c r="A2354" s="102">
        <v>2353</v>
      </c>
      <c r="B2354" s="144" t="s">
        <v>1328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 x14ac:dyDescent="0.25">
      <c r="A2355" s="102">
        <v>2354</v>
      </c>
      <c r="B2355" s="144" t="s">
        <v>1327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 x14ac:dyDescent="0.25">
      <c r="A2356" s="102">
        <v>2355</v>
      </c>
      <c r="B2356" s="144" t="s">
        <v>1326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 x14ac:dyDescent="0.25">
      <c r="A2357" s="102">
        <v>2356</v>
      </c>
      <c r="B2357" s="144" t="s">
        <v>1325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 x14ac:dyDescent="0.25">
      <c r="A2358" s="102">
        <v>2357</v>
      </c>
      <c r="B2358" s="144" t="s">
        <v>1324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 x14ac:dyDescent="0.25">
      <c r="A2359" s="102">
        <v>2358</v>
      </c>
      <c r="B2359" s="144" t="s">
        <v>1323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 x14ac:dyDescent="0.25">
      <c r="A2360" s="102">
        <v>2359</v>
      </c>
      <c r="B2360" s="144" t="s">
        <v>1322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 x14ac:dyDescent="0.25">
      <c r="A2361" s="102">
        <v>2360</v>
      </c>
      <c r="B2361" s="144" t="s">
        <v>1321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 x14ac:dyDescent="0.25">
      <c r="A2362" s="102">
        <v>2361</v>
      </c>
      <c r="B2362" s="144" t="s">
        <v>1320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 x14ac:dyDescent="0.25">
      <c r="A2363" s="102">
        <v>2362</v>
      </c>
      <c r="B2363" s="144" t="s">
        <v>1319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 x14ac:dyDescent="0.25">
      <c r="A2364" s="102">
        <v>2363</v>
      </c>
      <c r="B2364" s="144" t="s">
        <v>1318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 x14ac:dyDescent="0.25">
      <c r="A2365" s="102">
        <v>2364</v>
      </c>
      <c r="B2365" s="144" t="s">
        <v>1317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 x14ac:dyDescent="0.25">
      <c r="A2366" s="102">
        <v>2365</v>
      </c>
      <c r="B2366" s="144" t="s">
        <v>1316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 x14ac:dyDescent="0.25">
      <c r="A2367" s="102">
        <v>2366</v>
      </c>
      <c r="B2367" s="144" t="s">
        <v>1315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 x14ac:dyDescent="0.25">
      <c r="A2368" s="102">
        <v>2367</v>
      </c>
      <c r="B2368" s="144" t="s">
        <v>1314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 x14ac:dyDescent="0.25">
      <c r="A2369" s="102">
        <v>2368</v>
      </c>
      <c r="B2369" s="144" t="s">
        <v>1313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 x14ac:dyDescent="0.25">
      <c r="A2370" s="102">
        <v>2369</v>
      </c>
      <c r="B2370" s="144" t="s">
        <v>1312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 x14ac:dyDescent="0.25">
      <c r="A2371" s="102">
        <v>2370</v>
      </c>
      <c r="B2371" s="144" t="s">
        <v>1311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 x14ac:dyDescent="0.25">
      <c r="A2372" s="102">
        <v>2371</v>
      </c>
      <c r="B2372" s="144" t="s">
        <v>1310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 x14ac:dyDescent="0.25">
      <c r="A2373" s="102">
        <v>2372</v>
      </c>
      <c r="B2373" s="144" t="s">
        <v>1309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 x14ac:dyDescent="0.25">
      <c r="A2374" s="102">
        <v>2373</v>
      </c>
      <c r="B2374" s="144" t="s">
        <v>1308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 x14ac:dyDescent="0.25">
      <c r="A2375" s="102">
        <v>2374</v>
      </c>
      <c r="B2375" s="144" t="s">
        <v>1307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 x14ac:dyDescent="0.25">
      <c r="A2376" s="102">
        <v>2375</v>
      </c>
      <c r="B2376" s="144" t="s">
        <v>1306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 x14ac:dyDescent="0.25">
      <c r="A2377" s="102">
        <v>2376</v>
      </c>
      <c r="B2377" s="144" t="s">
        <v>1305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 x14ac:dyDescent="0.25">
      <c r="A2378" s="102">
        <v>2377</v>
      </c>
      <c r="B2378" s="144" t="s">
        <v>1304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 x14ac:dyDescent="0.25">
      <c r="A2379" s="102">
        <v>2378</v>
      </c>
      <c r="B2379" s="144" t="s">
        <v>1303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 x14ac:dyDescent="0.25">
      <c r="A2380" s="102">
        <v>2379</v>
      </c>
      <c r="B2380" s="144" t="s">
        <v>1302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 x14ac:dyDescent="0.25">
      <c r="A2381" s="102">
        <v>2380</v>
      </c>
      <c r="B2381" s="144" t="s">
        <v>1301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 x14ac:dyDescent="0.25">
      <c r="A2382" s="102">
        <v>2381</v>
      </c>
      <c r="B2382" s="144" t="s">
        <v>1300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 x14ac:dyDescent="0.25">
      <c r="A2383" s="102">
        <v>2382</v>
      </c>
      <c r="B2383" s="144" t="s">
        <v>1299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 x14ac:dyDescent="0.25">
      <c r="A2384" s="102">
        <v>2383</v>
      </c>
      <c r="B2384" s="144" t="s">
        <v>1298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 x14ac:dyDescent="0.25">
      <c r="A2385" s="102">
        <v>2384</v>
      </c>
      <c r="B2385" s="144" t="s">
        <v>1297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 x14ac:dyDescent="0.25">
      <c r="A2386" s="102">
        <v>2385</v>
      </c>
      <c r="B2386" s="144" t="s">
        <v>1296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 x14ac:dyDescent="0.25">
      <c r="A2387" s="102">
        <v>2386</v>
      </c>
      <c r="B2387" s="144" t="s">
        <v>1295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 x14ac:dyDescent="0.25">
      <c r="A2388" s="102">
        <v>2387</v>
      </c>
      <c r="B2388" s="144" t="s">
        <v>1294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 x14ac:dyDescent="0.25">
      <c r="A2389" s="102">
        <v>2388</v>
      </c>
      <c r="B2389" s="144" t="s">
        <v>1293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 x14ac:dyDescent="0.25">
      <c r="A2390" s="102">
        <v>2389</v>
      </c>
      <c r="B2390" s="144" t="s">
        <v>1292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 x14ac:dyDescent="0.25">
      <c r="A2391" s="102">
        <v>2390</v>
      </c>
      <c r="B2391" s="144" t="s">
        <v>1291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 x14ac:dyDescent="0.2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 x14ac:dyDescent="0.25">
      <c r="C3" t="s">
        <v>4005</v>
      </c>
      <c r="D3" t="s">
        <v>4004</v>
      </c>
      <c r="G3" t="s">
        <v>4006</v>
      </c>
      <c r="H3">
        <f>(D5-D4)/(C5-C4)</f>
        <v>-3.9999999999999998E-6</v>
      </c>
    </row>
    <row r="4" spans="2:19" x14ac:dyDescent="0.25">
      <c r="B4">
        <v>1</v>
      </c>
      <c r="C4" s="116">
        <v>1500000</v>
      </c>
      <c r="D4">
        <v>20</v>
      </c>
      <c r="G4" t="s">
        <v>4007</v>
      </c>
      <c r="H4">
        <f>D4-H3*C4</f>
        <v>26</v>
      </c>
    </row>
    <row r="5" spans="2:19" x14ac:dyDescent="0.25">
      <c r="B5">
        <v>2</v>
      </c>
      <c r="C5" s="116">
        <v>5000000</v>
      </c>
      <c r="D5">
        <v>6</v>
      </c>
    </row>
    <row r="6" spans="2:19" x14ac:dyDescent="0.25">
      <c r="B6">
        <v>3</v>
      </c>
      <c r="C6" s="116">
        <v>2840000</v>
      </c>
      <c r="D6">
        <f>H3*C6+H4</f>
        <v>14.64</v>
      </c>
    </row>
    <row r="7" spans="2:19" x14ac:dyDescent="0.25">
      <c r="B7">
        <v>4</v>
      </c>
    </row>
    <row r="8" spans="2:19" x14ac:dyDescent="0.25">
      <c r="Q8" t="s">
        <v>3899</v>
      </c>
      <c r="R8" t="s">
        <v>3954</v>
      </c>
      <c r="S8" t="s">
        <v>4012</v>
      </c>
    </row>
    <row r="9" spans="2:19" x14ac:dyDescent="0.25">
      <c r="C9" s="116">
        <f>C6*(1+D6/100)</f>
        <v>3255776.0000000005</v>
      </c>
      <c r="P9" t="s">
        <v>978</v>
      </c>
      <c r="Q9">
        <v>24.6</v>
      </c>
      <c r="R9">
        <v>25.42</v>
      </c>
      <c r="S9">
        <v>25.43</v>
      </c>
    </row>
    <row r="10" spans="2:19" x14ac:dyDescent="0.25">
      <c r="P10" t="s">
        <v>183</v>
      </c>
      <c r="Q10">
        <v>388</v>
      </c>
      <c r="R10">
        <v>758</v>
      </c>
      <c r="S10">
        <v>786</v>
      </c>
    </row>
    <row r="11" spans="2:19" x14ac:dyDescent="0.25">
      <c r="P11" t="s">
        <v>945</v>
      </c>
      <c r="Q11" s="116">
        <v>77000</v>
      </c>
      <c r="R11" s="116">
        <v>59000</v>
      </c>
      <c r="S11" s="116">
        <v>58000</v>
      </c>
    </row>
    <row r="12" spans="2:19" x14ac:dyDescent="0.25">
      <c r="Q12" s="116">
        <f>Q11*(1+Q9/36500)^Q10</f>
        <v>100004.85241011868</v>
      </c>
      <c r="R12" s="116">
        <f>R11*(1+R9/36500)^R10</f>
        <v>100008.3795705287</v>
      </c>
      <c r="S12" s="116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zoomScaleNormal="100" workbookViewId="0">
      <pane ySplit="1" topLeftCell="A166" activePane="bottomLeft" state="frozen"/>
      <selection pane="bottomLeft" activeCell="D191" sqref="D191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617</v>
      </c>
      <c r="F2" s="11">
        <f>IF(B2&gt;0,1,0)</f>
        <v>1</v>
      </c>
      <c r="G2" s="11">
        <f>B2*(E2-F2)</f>
        <v>30800000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613</v>
      </c>
      <c r="F3" s="11">
        <f t="shared" ref="F3:F38" si="1">IF(B3&gt;0,1,0)</f>
        <v>1</v>
      </c>
      <c r="G3" s="11">
        <f t="shared" ref="G3:G23" si="2">B3*(E3-F3)</f>
        <v>1836000000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612</v>
      </c>
      <c r="F4" s="11">
        <f t="shared" si="1"/>
        <v>1</v>
      </c>
      <c r="G4" s="11">
        <f t="shared" si="2"/>
        <v>1833000000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612</v>
      </c>
      <c r="F5" s="11">
        <f t="shared" si="1"/>
        <v>1</v>
      </c>
      <c r="G5" s="11">
        <f t="shared" si="2"/>
        <v>9165000000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611</v>
      </c>
      <c r="F6" s="11">
        <f t="shared" si="1"/>
        <v>1</v>
      </c>
      <c r="G6" s="11">
        <f t="shared" si="2"/>
        <v>1830000000</v>
      </c>
      <c r="K6" t="s">
        <v>288</v>
      </c>
      <c r="L6" s="34">
        <v>410023079974</v>
      </c>
      <c r="M6" s="33" t="s">
        <v>854</v>
      </c>
      <c r="N6" t="s">
        <v>1080</v>
      </c>
      <c r="O6" t="s">
        <v>279</v>
      </c>
      <c r="P6">
        <v>54682</v>
      </c>
      <c r="Q6" s="25" t="s">
        <v>3972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610</v>
      </c>
      <c r="F7" s="11">
        <f t="shared" si="1"/>
        <v>0</v>
      </c>
      <c r="G7" s="11">
        <f t="shared" si="2"/>
        <v>-1830000000</v>
      </c>
      <c r="K7" t="s">
        <v>289</v>
      </c>
      <c r="L7" s="34">
        <v>410023384051</v>
      </c>
      <c r="M7" s="33" t="s">
        <v>326</v>
      </c>
      <c r="N7" t="s">
        <v>3973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610</v>
      </c>
      <c r="F8" s="11">
        <f t="shared" si="1"/>
        <v>0</v>
      </c>
      <c r="G8" s="11">
        <f t="shared" si="2"/>
        <v>-122000000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610</v>
      </c>
      <c r="F9" s="11">
        <f t="shared" si="1"/>
        <v>1</v>
      </c>
      <c r="G9" s="11">
        <f>B9*(E9-F9)</f>
        <v>1827000000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609</v>
      </c>
      <c r="F10" s="11">
        <f t="shared" si="1"/>
        <v>1</v>
      </c>
      <c r="G10" s="11">
        <f t="shared" si="2"/>
        <v>1824000000</v>
      </c>
      <c r="K10" t="s">
        <v>1081</v>
      </c>
      <c r="L10" s="34">
        <v>410021484671</v>
      </c>
      <c r="M10" s="33" t="s">
        <v>1082</v>
      </c>
      <c r="N10" t="s">
        <v>1084</v>
      </c>
      <c r="O10" t="s">
        <v>1085</v>
      </c>
      <c r="P10">
        <v>3781963292</v>
      </c>
      <c r="Q10" s="25" t="s">
        <v>3971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609</v>
      </c>
      <c r="F11" s="11">
        <f t="shared" si="1"/>
        <v>1</v>
      </c>
      <c r="G11" s="11">
        <f t="shared" si="2"/>
        <v>15200000000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606</v>
      </c>
      <c r="F12" s="11">
        <f t="shared" si="1"/>
        <v>1</v>
      </c>
      <c r="G12" s="11">
        <f t="shared" si="2"/>
        <v>603989650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606</v>
      </c>
      <c r="F13" s="11">
        <f t="shared" si="1"/>
        <v>1</v>
      </c>
      <c r="G13" s="11">
        <f t="shared" si="2"/>
        <v>1815000000</v>
      </c>
      <c r="K13" t="s">
        <v>1180</v>
      </c>
      <c r="L13" t="s">
        <v>1177</v>
      </c>
      <c r="N13" t="s">
        <v>1182</v>
      </c>
      <c r="P13" t="s">
        <v>1176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606</v>
      </c>
      <c r="F14" s="11">
        <f t="shared" si="1"/>
        <v>1</v>
      </c>
      <c r="G14" s="11">
        <f t="shared" si="2"/>
        <v>720613080</v>
      </c>
      <c r="K14" t="s">
        <v>1179</v>
      </c>
      <c r="L14" t="s">
        <v>1178</v>
      </c>
      <c r="M14" t="s">
        <v>1181</v>
      </c>
      <c r="N14" t="s">
        <v>1183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594</v>
      </c>
      <c r="F15" s="11">
        <f t="shared" si="1"/>
        <v>1</v>
      </c>
      <c r="G15" s="11">
        <f t="shared" si="2"/>
        <v>1186000000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582</v>
      </c>
      <c r="F16" s="11">
        <f t="shared" si="1"/>
        <v>1</v>
      </c>
      <c r="G16" s="11">
        <f t="shared" si="2"/>
        <v>1743000000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581</v>
      </c>
      <c r="F17" s="11">
        <f t="shared" si="1"/>
        <v>1</v>
      </c>
      <c r="G17" s="11">
        <f t="shared" si="2"/>
        <v>1740000000</v>
      </c>
      <c r="K17" t="s">
        <v>1187</v>
      </c>
      <c r="L17">
        <v>200011228</v>
      </c>
      <c r="M17" t="s">
        <v>1188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580</v>
      </c>
      <c r="F18" s="11">
        <f t="shared" si="1"/>
        <v>1</v>
      </c>
      <c r="G18" s="11">
        <f t="shared" si="2"/>
        <v>1100100000</v>
      </c>
      <c r="K18" t="s">
        <v>3937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565</v>
      </c>
      <c r="F19" s="11">
        <f t="shared" si="1"/>
        <v>1</v>
      </c>
      <c r="G19" s="11">
        <f t="shared" si="2"/>
        <v>453745332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564</v>
      </c>
      <c r="F20" s="11">
        <f t="shared" si="1"/>
        <v>1</v>
      </c>
      <c r="G20" s="11">
        <f t="shared" si="2"/>
        <v>1689000000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558</v>
      </c>
      <c r="F21" s="11">
        <f t="shared" si="1"/>
        <v>1</v>
      </c>
      <c r="G21" s="11">
        <f t="shared" si="2"/>
        <v>278500000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544</v>
      </c>
      <c r="F22" s="11">
        <f t="shared" si="1"/>
        <v>0</v>
      </c>
      <c r="G22" s="11">
        <f t="shared" si="2"/>
        <v>-1632000000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536</v>
      </c>
      <c r="F23" s="11">
        <f t="shared" si="1"/>
        <v>1</v>
      </c>
      <c r="G23" s="11">
        <f t="shared" si="2"/>
        <v>1605000000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536</v>
      </c>
      <c r="F24" s="11">
        <f t="shared" si="1"/>
        <v>1</v>
      </c>
      <c r="G24" s="11">
        <f>B24*(E24-F24)</f>
        <v>337501005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534</v>
      </c>
      <c r="F25" s="11">
        <f t="shared" si="1"/>
        <v>0</v>
      </c>
      <c r="G25" s="11">
        <f t="shared" ref="G25:G30" si="3">B25*(E25-F25)</f>
        <v>-1709280600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532</v>
      </c>
      <c r="F26" s="11">
        <f t="shared" si="1"/>
        <v>0</v>
      </c>
      <c r="G26" s="11">
        <f t="shared" si="3"/>
        <v>-1596478800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530</v>
      </c>
      <c r="F27" s="11">
        <f t="shared" si="1"/>
        <v>1</v>
      </c>
      <c r="G27" s="11">
        <f t="shared" si="3"/>
        <v>529000000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530</v>
      </c>
      <c r="F28" s="11">
        <f t="shared" si="1"/>
        <v>1</v>
      </c>
      <c r="G28" s="11">
        <f t="shared" si="3"/>
        <v>3174000000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530</v>
      </c>
      <c r="F29" s="11">
        <f t="shared" si="1"/>
        <v>1</v>
      </c>
      <c r="G29" s="11">
        <f t="shared" si="3"/>
        <v>3068200000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530</v>
      </c>
      <c r="F30" s="11">
        <f t="shared" si="1"/>
        <v>0</v>
      </c>
      <c r="G30" s="11">
        <f t="shared" si="3"/>
        <v>-2650000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529</v>
      </c>
      <c r="F31" s="11">
        <f t="shared" si="1"/>
        <v>0</v>
      </c>
      <c r="G31" s="11">
        <f>B31*(E31-F31)</f>
        <v>-13754000000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527</v>
      </c>
      <c r="F32" s="11">
        <f t="shared" si="1"/>
        <v>0</v>
      </c>
      <c r="G32" s="11">
        <f>B32*(E32-F32)</f>
        <v>-13807400000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508</v>
      </c>
      <c r="F33" s="11">
        <f t="shared" si="1"/>
        <v>1</v>
      </c>
      <c r="G33" s="11">
        <f>B33*(E33-F33)</f>
        <v>165791535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490</v>
      </c>
      <c r="F34" s="11">
        <f t="shared" si="1"/>
        <v>1</v>
      </c>
      <c r="G34" s="11">
        <f t="shared" ref="G34:G195" si="4">B34*(E34-F34)</f>
        <v>13887600000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490</v>
      </c>
      <c r="F35" s="11">
        <f t="shared" si="1"/>
        <v>1</v>
      </c>
      <c r="G35" s="12">
        <f t="shared" si="4"/>
        <v>5379000000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475</v>
      </c>
      <c r="F36" s="11">
        <f t="shared" si="1"/>
        <v>1</v>
      </c>
      <c r="G36" s="11">
        <f t="shared" si="4"/>
        <v>198464274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475</v>
      </c>
      <c r="F37" s="11">
        <f t="shared" si="1"/>
        <v>0</v>
      </c>
      <c r="G37" s="11">
        <f t="shared" si="4"/>
        <v>-427500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474</v>
      </c>
      <c r="F38" s="11">
        <f t="shared" si="1"/>
        <v>1</v>
      </c>
      <c r="G38" s="12">
        <f t="shared" si="4"/>
        <v>946000000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474</v>
      </c>
      <c r="F39" s="11">
        <f>IF(B39&gt;0,1,0)</f>
        <v>1</v>
      </c>
      <c r="G39" s="11">
        <f t="shared" si="4"/>
        <v>946000000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460</v>
      </c>
      <c r="F40" s="11">
        <f>IF(B40&gt;0,1,0)</f>
        <v>0</v>
      </c>
      <c r="G40" s="11">
        <f t="shared" si="4"/>
        <v>-92000000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460</v>
      </c>
      <c r="F41" s="11">
        <f>IF(B41&gt;0,1,0)</f>
        <v>0</v>
      </c>
      <c r="G41" s="11">
        <f t="shared" si="4"/>
        <v>-285200000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460</v>
      </c>
      <c r="F42" s="11">
        <f t="shared" ref="F42:F195" si="5">IF(B42&gt;0,1,0)</f>
        <v>0</v>
      </c>
      <c r="G42" s="11">
        <f t="shared" si="4"/>
        <v>-55200000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458</v>
      </c>
      <c r="F43" s="11">
        <f t="shared" si="5"/>
        <v>1</v>
      </c>
      <c r="G43" s="11">
        <f t="shared" si="4"/>
        <v>297050000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458</v>
      </c>
      <c r="F44" s="11">
        <f t="shared" si="5"/>
        <v>0</v>
      </c>
      <c r="G44" s="11">
        <f t="shared" si="4"/>
        <v>-2290000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458</v>
      </c>
      <c r="F45" s="11">
        <f t="shared" si="5"/>
        <v>1</v>
      </c>
      <c r="G45" s="11">
        <f t="shared" si="4"/>
        <v>13253000000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454</v>
      </c>
      <c r="F46" s="11">
        <f t="shared" si="5"/>
        <v>0</v>
      </c>
      <c r="G46" s="11">
        <f t="shared" si="4"/>
        <v>-90800000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451</v>
      </c>
      <c r="F47" s="11">
        <f t="shared" si="5"/>
        <v>0</v>
      </c>
      <c r="G47" s="11">
        <f t="shared" si="4"/>
        <v>-90200000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450</v>
      </c>
      <c r="F48" s="11">
        <f t="shared" si="5"/>
        <v>0</v>
      </c>
      <c r="G48" s="11">
        <f t="shared" si="4"/>
        <v>-90000000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445</v>
      </c>
      <c r="F49" s="11">
        <f t="shared" si="5"/>
        <v>1</v>
      </c>
      <c r="G49" s="11">
        <f t="shared" si="4"/>
        <v>1332000000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445</v>
      </c>
      <c r="F50" s="11">
        <f t="shared" si="5"/>
        <v>1</v>
      </c>
      <c r="G50" s="12">
        <f t="shared" si="4"/>
        <v>1332000000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444</v>
      </c>
      <c r="F51" s="11">
        <f t="shared" si="5"/>
        <v>1</v>
      </c>
      <c r="G51" s="11">
        <f t="shared" si="4"/>
        <v>339248071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444</v>
      </c>
      <c r="F52" s="11">
        <f t="shared" si="5"/>
        <v>0</v>
      </c>
      <c r="G52" s="11">
        <f t="shared" si="4"/>
        <v>-88800000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437</v>
      </c>
      <c r="F53" s="11">
        <f t="shared" si="5"/>
        <v>0</v>
      </c>
      <c r="G53" s="11">
        <f t="shared" si="4"/>
        <v>-175018500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428</v>
      </c>
      <c r="F54" s="11">
        <f t="shared" si="5"/>
        <v>0</v>
      </c>
      <c r="G54" s="11">
        <f t="shared" si="4"/>
        <v>-428169488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422</v>
      </c>
      <c r="F55" s="11">
        <f t="shared" si="5"/>
        <v>0</v>
      </c>
      <c r="G55" s="11">
        <f t="shared" si="4"/>
        <v>-16880000000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413</v>
      </c>
      <c r="F56" s="11">
        <f t="shared" si="5"/>
        <v>1</v>
      </c>
      <c r="G56" s="11">
        <f t="shared" si="4"/>
        <v>356648624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386</v>
      </c>
      <c r="F57" s="11">
        <f t="shared" si="5"/>
        <v>0</v>
      </c>
      <c r="G57" s="11">
        <f t="shared" si="4"/>
        <v>-19377200000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385</v>
      </c>
      <c r="F58" s="11">
        <f t="shared" si="5"/>
        <v>0</v>
      </c>
      <c r="G58" s="11">
        <f t="shared" si="4"/>
        <v>-4697192500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382</v>
      </c>
      <c r="F59" s="11">
        <f t="shared" si="5"/>
        <v>1</v>
      </c>
      <c r="G59" s="11">
        <f t="shared" si="4"/>
        <v>203799186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381</v>
      </c>
      <c r="F60" s="11">
        <f t="shared" si="5"/>
        <v>0</v>
      </c>
      <c r="G60" s="11">
        <f t="shared" si="4"/>
        <v>-128778000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379</v>
      </c>
      <c r="F61" s="11">
        <f t="shared" si="5"/>
        <v>0</v>
      </c>
      <c r="G61" s="11">
        <f t="shared" si="4"/>
        <v>-56850000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375</v>
      </c>
      <c r="F62" s="11">
        <f t="shared" si="5"/>
        <v>0</v>
      </c>
      <c r="G62" s="11">
        <f t="shared" si="4"/>
        <v>-37500000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371</v>
      </c>
      <c r="F63" s="11">
        <f t="shared" si="5"/>
        <v>0</v>
      </c>
      <c r="G63" s="11">
        <f t="shared" si="4"/>
        <v>-74200000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371</v>
      </c>
      <c r="F64" s="11">
        <f t="shared" si="5"/>
        <v>0</v>
      </c>
      <c r="G64" s="11">
        <f t="shared" si="4"/>
        <v>-32277000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367</v>
      </c>
      <c r="F65" s="11">
        <f t="shared" si="5"/>
        <v>0</v>
      </c>
      <c r="G65" s="11">
        <f t="shared" si="4"/>
        <v>-10081490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366</v>
      </c>
      <c r="F66" s="11">
        <f t="shared" si="5"/>
        <v>0</v>
      </c>
      <c r="G66" s="11">
        <f t="shared" si="4"/>
        <v>-122244000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361</v>
      </c>
      <c r="F67" s="11">
        <f t="shared" si="5"/>
        <v>0</v>
      </c>
      <c r="G67" s="11">
        <f t="shared" si="4"/>
        <v>-7220000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360</v>
      </c>
      <c r="F68" s="11">
        <f t="shared" si="5"/>
        <v>0</v>
      </c>
      <c r="G68" s="11">
        <f t="shared" si="4"/>
        <v>-108180000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360</v>
      </c>
      <c r="F69" s="11">
        <f t="shared" si="5"/>
        <v>0</v>
      </c>
      <c r="G69" s="11">
        <f t="shared" si="4"/>
        <v>-36000000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355</v>
      </c>
      <c r="F70" s="11">
        <f t="shared" si="5"/>
        <v>0</v>
      </c>
      <c r="G70" s="11">
        <f t="shared" si="4"/>
        <v>-71000000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351</v>
      </c>
      <c r="F71" s="11">
        <f t="shared" si="5"/>
        <v>1</v>
      </c>
      <c r="G71" s="11">
        <f t="shared" si="4"/>
        <v>5386150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351</v>
      </c>
      <c r="F72" s="11">
        <f t="shared" si="5"/>
        <v>1</v>
      </c>
      <c r="G72" s="11">
        <f t="shared" si="4"/>
        <v>1400000000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351</v>
      </c>
      <c r="F73" s="11">
        <f t="shared" si="5"/>
        <v>1</v>
      </c>
      <c r="G73" s="11">
        <f t="shared" si="4"/>
        <v>910000000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351</v>
      </c>
      <c r="F74" s="11">
        <f t="shared" si="5"/>
        <v>1</v>
      </c>
      <c r="G74" s="11">
        <f t="shared" si="4"/>
        <v>1050000000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348</v>
      </c>
      <c r="F75" s="11">
        <f t="shared" si="5"/>
        <v>0</v>
      </c>
      <c r="G75" s="11">
        <f t="shared" si="4"/>
        <v>-69600000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345</v>
      </c>
      <c r="F76" s="11">
        <f t="shared" si="5"/>
        <v>0</v>
      </c>
      <c r="G76" s="11">
        <f t="shared" si="4"/>
        <v>-690241500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345</v>
      </c>
      <c r="F77" s="11">
        <f t="shared" si="5"/>
        <v>0</v>
      </c>
      <c r="G77" s="11">
        <f t="shared" si="4"/>
        <v>-69000000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341</v>
      </c>
      <c r="F78" s="11">
        <f t="shared" si="5"/>
        <v>1</v>
      </c>
      <c r="G78" s="11">
        <f t="shared" si="4"/>
        <v>680000000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333</v>
      </c>
      <c r="F79" s="11">
        <f t="shared" si="5"/>
        <v>0</v>
      </c>
      <c r="G79" s="11">
        <f t="shared" si="4"/>
        <v>-333166500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333</v>
      </c>
      <c r="F80" s="11">
        <f t="shared" si="5"/>
        <v>0</v>
      </c>
      <c r="G80" s="11">
        <f t="shared" si="4"/>
        <v>-47269350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330</v>
      </c>
      <c r="F81" s="11">
        <f t="shared" si="5"/>
        <v>0</v>
      </c>
      <c r="G81" s="11">
        <f t="shared" si="4"/>
        <v>-297165000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320</v>
      </c>
      <c r="F82" s="11">
        <f t="shared" si="5"/>
        <v>1</v>
      </c>
      <c r="G82" s="11">
        <f t="shared" si="4"/>
        <v>25919069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298</v>
      </c>
      <c r="F83" s="11">
        <f t="shared" si="5"/>
        <v>1</v>
      </c>
      <c r="G83" s="11">
        <f t="shared" si="4"/>
        <v>14850000000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297</v>
      </c>
      <c r="F84" s="11">
        <f t="shared" si="5"/>
        <v>1</v>
      </c>
      <c r="G84" s="11">
        <f t="shared" si="4"/>
        <v>8880000000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297</v>
      </c>
      <c r="F85" s="11">
        <f t="shared" si="5"/>
        <v>0</v>
      </c>
      <c r="G85" s="11">
        <f t="shared" si="4"/>
        <v>-21532500000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296</v>
      </c>
      <c r="F86" s="11">
        <f t="shared" si="5"/>
        <v>0</v>
      </c>
      <c r="G86" s="11">
        <f t="shared" si="4"/>
        <v>-83176000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291</v>
      </c>
      <c r="F87" s="11">
        <f t="shared" si="5"/>
        <v>1</v>
      </c>
      <c r="G87" s="11">
        <f t="shared" si="4"/>
        <v>725000000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290</v>
      </c>
      <c r="F88" s="11">
        <f t="shared" si="5"/>
        <v>1</v>
      </c>
      <c r="G88" s="11">
        <f t="shared" si="4"/>
        <v>22640260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285</v>
      </c>
      <c r="F89" s="11">
        <f t="shared" si="5"/>
        <v>1</v>
      </c>
      <c r="G89" s="11">
        <f t="shared" si="4"/>
        <v>4260000000</v>
      </c>
    </row>
    <row r="90" spans="1:7" x14ac:dyDescent="0.25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260</v>
      </c>
      <c r="F90" s="11">
        <f t="shared" si="5"/>
        <v>1</v>
      </c>
      <c r="G90" s="11">
        <f t="shared" si="4"/>
        <v>63415114</v>
      </c>
    </row>
    <row r="91" spans="1:7" x14ac:dyDescent="0.25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231</v>
      </c>
      <c r="F91" s="11">
        <f t="shared" si="5"/>
        <v>1</v>
      </c>
      <c r="G91" s="11">
        <f t="shared" si="4"/>
        <v>62595650</v>
      </c>
    </row>
    <row r="92" spans="1:7" x14ac:dyDescent="0.25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201</v>
      </c>
      <c r="F92" s="11">
        <f t="shared" si="5"/>
        <v>1</v>
      </c>
      <c r="G92" s="11">
        <f t="shared" si="4"/>
        <v>600000000</v>
      </c>
    </row>
    <row r="93" spans="1:7" x14ac:dyDescent="0.25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201</v>
      </c>
      <c r="F93" s="11">
        <f t="shared" si="5"/>
        <v>1</v>
      </c>
      <c r="G93" s="11">
        <f t="shared" si="4"/>
        <v>54877000</v>
      </c>
    </row>
    <row r="94" spans="1:7" x14ac:dyDescent="0.25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200</v>
      </c>
      <c r="F94" s="11">
        <f t="shared" si="5"/>
        <v>1</v>
      </c>
      <c r="G94" s="11">
        <f t="shared" si="4"/>
        <v>1094500000</v>
      </c>
    </row>
    <row r="95" spans="1:7" x14ac:dyDescent="0.25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199</v>
      </c>
      <c r="F95" s="11">
        <f t="shared" si="5"/>
        <v>1</v>
      </c>
      <c r="G95" s="11">
        <f t="shared" si="4"/>
        <v>594000000</v>
      </c>
    </row>
    <row r="96" spans="1:7" x14ac:dyDescent="0.25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198</v>
      </c>
      <c r="F96" s="11">
        <f t="shared" si="5"/>
        <v>1</v>
      </c>
      <c r="G96" s="11">
        <f t="shared" si="4"/>
        <v>591000000</v>
      </c>
    </row>
    <row r="97" spans="1:7" x14ac:dyDescent="0.25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197</v>
      </c>
      <c r="F97" s="11">
        <f t="shared" si="5"/>
        <v>1</v>
      </c>
      <c r="G97" s="11">
        <f t="shared" si="4"/>
        <v>588000000</v>
      </c>
    </row>
    <row r="98" spans="1:7" x14ac:dyDescent="0.25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196</v>
      </c>
      <c r="F98" s="11">
        <f t="shared" si="5"/>
        <v>1</v>
      </c>
      <c r="G98" s="11">
        <f t="shared" si="4"/>
        <v>585000000</v>
      </c>
    </row>
    <row r="99" spans="1:7" x14ac:dyDescent="0.25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195</v>
      </c>
      <c r="F99" s="11">
        <f t="shared" si="5"/>
        <v>1</v>
      </c>
      <c r="G99" s="11">
        <f t="shared" si="4"/>
        <v>582000000</v>
      </c>
    </row>
    <row r="100" spans="1:7" x14ac:dyDescent="0.25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193</v>
      </c>
      <c r="F100" s="11">
        <f t="shared" si="5"/>
        <v>1</v>
      </c>
      <c r="G100" s="11">
        <f t="shared" si="4"/>
        <v>191904000</v>
      </c>
    </row>
    <row r="101" spans="1:7" ht="30" x14ac:dyDescent="0.25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192</v>
      </c>
      <c r="F101" s="11">
        <f t="shared" si="5"/>
        <v>0</v>
      </c>
      <c r="G101" s="11">
        <f t="shared" si="4"/>
        <v>-381446400</v>
      </c>
    </row>
    <row r="102" spans="1:7" ht="30" x14ac:dyDescent="0.25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171</v>
      </c>
      <c r="F102" s="11">
        <f t="shared" si="5"/>
        <v>1</v>
      </c>
      <c r="G102" s="11">
        <f t="shared" si="4"/>
        <v>510000000</v>
      </c>
    </row>
    <row r="103" spans="1:7" x14ac:dyDescent="0.25">
      <c r="A103" s="11" t="s">
        <v>1025</v>
      </c>
      <c r="B103" s="38">
        <v>295500</v>
      </c>
      <c r="C103" s="73" t="s">
        <v>1026</v>
      </c>
      <c r="D103" s="11">
        <v>15</v>
      </c>
      <c r="E103" s="11">
        <f>D103+E106</f>
        <v>171</v>
      </c>
      <c r="F103" s="11">
        <f t="shared" si="5"/>
        <v>1</v>
      </c>
      <c r="G103" s="11">
        <f t="shared" si="4"/>
        <v>50235000</v>
      </c>
    </row>
    <row r="104" spans="1:7" x14ac:dyDescent="0.25">
      <c r="A104" s="183" t="s">
        <v>25</v>
      </c>
      <c r="B104" s="184"/>
      <c r="C104" s="185"/>
      <c r="D104" s="183"/>
      <c r="E104" s="183"/>
      <c r="F104" s="183"/>
      <c r="G104" s="183"/>
    </row>
    <row r="105" spans="1:7" x14ac:dyDescent="0.25">
      <c r="A105" s="105" t="s">
        <v>4020</v>
      </c>
      <c r="B105" s="38">
        <f>SUM(B2:B103)</f>
        <v>59475793</v>
      </c>
      <c r="C105" s="73" t="s">
        <v>4019</v>
      </c>
      <c r="D105" s="105">
        <v>1</v>
      </c>
      <c r="E105" s="105">
        <f>D105+E106</f>
        <v>157</v>
      </c>
      <c r="F105" s="105">
        <f t="shared" si="5"/>
        <v>1</v>
      </c>
      <c r="G105" s="105">
        <f t="shared" si="4"/>
        <v>9278223708</v>
      </c>
    </row>
    <row r="106" spans="1:7" x14ac:dyDescent="0.25">
      <c r="A106" s="11" t="s">
        <v>913</v>
      </c>
      <c r="B106" s="38">
        <v>-10000</v>
      </c>
      <c r="C106" s="73" t="s">
        <v>919</v>
      </c>
      <c r="D106" s="11">
        <v>6</v>
      </c>
      <c r="E106" s="105">
        <f t="shared" ref="E106:E169" si="7">D106+E107</f>
        <v>156</v>
      </c>
      <c r="F106" s="11">
        <f t="shared" si="5"/>
        <v>0</v>
      </c>
      <c r="G106" s="11">
        <f t="shared" si="4"/>
        <v>-1560000</v>
      </c>
    </row>
    <row r="107" spans="1:7" x14ac:dyDescent="0.25">
      <c r="A107" s="11" t="s">
        <v>921</v>
      </c>
      <c r="B107" s="38">
        <v>1999000</v>
      </c>
      <c r="C107" s="73" t="s">
        <v>922</v>
      </c>
      <c r="D107" s="11">
        <v>5</v>
      </c>
      <c r="E107" s="105">
        <f t="shared" si="7"/>
        <v>150</v>
      </c>
      <c r="F107" s="11">
        <f t="shared" si="5"/>
        <v>1</v>
      </c>
      <c r="G107" s="11">
        <f t="shared" si="4"/>
        <v>297851000</v>
      </c>
    </row>
    <row r="108" spans="1:7" x14ac:dyDescent="0.25">
      <c r="A108" s="11" t="s">
        <v>938</v>
      </c>
      <c r="B108" s="38">
        <v>-60000000</v>
      </c>
      <c r="C108" s="73" t="s">
        <v>1022</v>
      </c>
      <c r="D108" s="11">
        <v>0</v>
      </c>
      <c r="E108" s="105">
        <f t="shared" si="7"/>
        <v>145</v>
      </c>
      <c r="F108" s="11">
        <f t="shared" si="5"/>
        <v>0</v>
      </c>
      <c r="G108" s="11">
        <f t="shared" si="4"/>
        <v>-8700000000</v>
      </c>
    </row>
    <row r="109" spans="1:7" x14ac:dyDescent="0.25">
      <c r="A109" s="11" t="s">
        <v>938</v>
      </c>
      <c r="B109" s="38">
        <v>5850000</v>
      </c>
      <c r="C109" s="73" t="s">
        <v>1024</v>
      </c>
      <c r="D109" s="11">
        <v>1</v>
      </c>
      <c r="E109" s="105">
        <f t="shared" si="7"/>
        <v>145</v>
      </c>
      <c r="F109" s="11">
        <f t="shared" si="5"/>
        <v>1</v>
      </c>
      <c r="G109" s="11">
        <f t="shared" si="4"/>
        <v>842400000</v>
      </c>
    </row>
    <row r="110" spans="1:7" x14ac:dyDescent="0.25">
      <c r="A110" s="11" t="s">
        <v>1030</v>
      </c>
      <c r="B110" s="38">
        <v>3000000</v>
      </c>
      <c r="C110" s="73" t="s">
        <v>1040</v>
      </c>
      <c r="D110" s="11">
        <v>1</v>
      </c>
      <c r="E110" s="105">
        <f t="shared" si="7"/>
        <v>144</v>
      </c>
      <c r="F110" s="11">
        <f t="shared" si="5"/>
        <v>1</v>
      </c>
      <c r="G110" s="11">
        <f t="shared" si="4"/>
        <v>429000000</v>
      </c>
    </row>
    <row r="111" spans="1:7" x14ac:dyDescent="0.25">
      <c r="A111" s="11" t="s">
        <v>1041</v>
      </c>
      <c r="B111" s="38">
        <v>2000000</v>
      </c>
      <c r="C111" s="73" t="s">
        <v>1040</v>
      </c>
      <c r="D111" s="11">
        <v>0</v>
      </c>
      <c r="E111" s="105">
        <f t="shared" si="7"/>
        <v>143</v>
      </c>
      <c r="F111" s="11">
        <f t="shared" si="5"/>
        <v>1</v>
      </c>
      <c r="G111" s="11">
        <f t="shared" si="4"/>
        <v>284000000</v>
      </c>
    </row>
    <row r="112" spans="1:7" x14ac:dyDescent="0.25">
      <c r="A112" s="11" t="s">
        <v>1041</v>
      </c>
      <c r="B112" s="38">
        <v>-5000000</v>
      </c>
      <c r="C112" s="73" t="s">
        <v>1022</v>
      </c>
      <c r="D112" s="11">
        <v>1</v>
      </c>
      <c r="E112" s="105">
        <f t="shared" si="7"/>
        <v>143</v>
      </c>
      <c r="F112" s="11">
        <f t="shared" si="5"/>
        <v>0</v>
      </c>
      <c r="G112" s="11">
        <f t="shared" si="4"/>
        <v>-715000000</v>
      </c>
    </row>
    <row r="113" spans="1:7" x14ac:dyDescent="0.25">
      <c r="A113" s="11" t="s">
        <v>1047</v>
      </c>
      <c r="B113" s="38">
        <v>412668</v>
      </c>
      <c r="C113" s="73" t="s">
        <v>1048</v>
      </c>
      <c r="D113" s="11">
        <v>8</v>
      </c>
      <c r="E113" s="105">
        <f t="shared" si="7"/>
        <v>142</v>
      </c>
      <c r="F113" s="11">
        <f t="shared" si="5"/>
        <v>1</v>
      </c>
      <c r="G113" s="11">
        <f t="shared" si="4"/>
        <v>58186188</v>
      </c>
    </row>
    <row r="114" spans="1:7" x14ac:dyDescent="0.25">
      <c r="A114" s="11" t="s">
        <v>1086</v>
      </c>
      <c r="B114" s="38">
        <v>42000000</v>
      </c>
      <c r="C114" s="73" t="s">
        <v>1087</v>
      </c>
      <c r="D114" s="11">
        <v>7</v>
      </c>
      <c r="E114" s="105">
        <f t="shared" si="7"/>
        <v>134</v>
      </c>
      <c r="F114" s="11">
        <f t="shared" si="5"/>
        <v>1</v>
      </c>
      <c r="G114" s="11">
        <f t="shared" si="4"/>
        <v>5586000000</v>
      </c>
    </row>
    <row r="115" spans="1:7" x14ac:dyDescent="0.25">
      <c r="A115" s="11" t="s">
        <v>1093</v>
      </c>
      <c r="B115" s="38">
        <v>-25000000</v>
      </c>
      <c r="C115" s="73" t="s">
        <v>1098</v>
      </c>
      <c r="D115" s="11">
        <v>1</v>
      </c>
      <c r="E115" s="105">
        <f t="shared" si="7"/>
        <v>127</v>
      </c>
      <c r="F115" s="11">
        <f t="shared" si="5"/>
        <v>0</v>
      </c>
      <c r="G115" s="11">
        <f t="shared" si="4"/>
        <v>-3175000000</v>
      </c>
    </row>
    <row r="116" spans="1:7" x14ac:dyDescent="0.25">
      <c r="A116" s="11" t="s">
        <v>1095</v>
      </c>
      <c r="B116" s="38">
        <v>-200000</v>
      </c>
      <c r="C116" s="73" t="s">
        <v>1120</v>
      </c>
      <c r="D116" s="11">
        <v>2</v>
      </c>
      <c r="E116" s="105">
        <f t="shared" si="7"/>
        <v>126</v>
      </c>
      <c r="F116" s="11">
        <f t="shared" si="5"/>
        <v>0</v>
      </c>
      <c r="G116" s="11">
        <f t="shared" si="4"/>
        <v>-25200000</v>
      </c>
    </row>
    <row r="117" spans="1:7" x14ac:dyDescent="0.25">
      <c r="A117" s="11" t="s">
        <v>1127</v>
      </c>
      <c r="B117" s="38">
        <v>-18000000</v>
      </c>
      <c r="C117" s="73" t="s">
        <v>1128</v>
      </c>
      <c r="D117" s="11">
        <v>1</v>
      </c>
      <c r="E117" s="105">
        <f t="shared" si="7"/>
        <v>124</v>
      </c>
      <c r="F117" s="11">
        <f t="shared" si="5"/>
        <v>0</v>
      </c>
      <c r="G117" s="11">
        <f t="shared" si="4"/>
        <v>-2232000000</v>
      </c>
    </row>
    <row r="118" spans="1:7" x14ac:dyDescent="0.25">
      <c r="A118" s="11" t="s">
        <v>1129</v>
      </c>
      <c r="B118" s="38">
        <v>-2500000</v>
      </c>
      <c r="C118" s="73" t="s">
        <v>1128</v>
      </c>
      <c r="D118" s="11">
        <v>10</v>
      </c>
      <c r="E118" s="105">
        <f t="shared" si="7"/>
        <v>123</v>
      </c>
      <c r="F118" s="11">
        <f t="shared" si="5"/>
        <v>0</v>
      </c>
      <c r="G118" s="11">
        <f t="shared" si="4"/>
        <v>-307500000</v>
      </c>
    </row>
    <row r="119" spans="1:7" x14ac:dyDescent="0.25">
      <c r="A119" s="11" t="s">
        <v>1184</v>
      </c>
      <c r="B119" s="38">
        <v>595000</v>
      </c>
      <c r="C119" s="73" t="s">
        <v>1040</v>
      </c>
      <c r="D119" s="11">
        <v>2</v>
      </c>
      <c r="E119" s="105">
        <f t="shared" si="7"/>
        <v>113</v>
      </c>
      <c r="F119" s="11">
        <f t="shared" si="5"/>
        <v>1</v>
      </c>
      <c r="G119" s="11">
        <f t="shared" si="4"/>
        <v>66640000</v>
      </c>
    </row>
    <row r="120" spans="1:7" x14ac:dyDescent="0.25">
      <c r="A120" s="11" t="s">
        <v>1186</v>
      </c>
      <c r="B120" s="38">
        <v>137334</v>
      </c>
      <c r="C120" s="73" t="s">
        <v>510</v>
      </c>
      <c r="D120" s="11">
        <v>2</v>
      </c>
      <c r="E120" s="105">
        <f t="shared" si="7"/>
        <v>111</v>
      </c>
      <c r="F120" s="11">
        <f t="shared" si="5"/>
        <v>1</v>
      </c>
      <c r="G120" s="11">
        <f t="shared" si="4"/>
        <v>15106740</v>
      </c>
    </row>
    <row r="121" spans="1:7" x14ac:dyDescent="0.25">
      <c r="A121" s="11" t="s">
        <v>1189</v>
      </c>
      <c r="B121" s="38">
        <v>-3200900</v>
      </c>
      <c r="C121" s="73" t="s">
        <v>1190</v>
      </c>
      <c r="D121" s="11">
        <v>1</v>
      </c>
      <c r="E121" s="105">
        <f t="shared" si="7"/>
        <v>109</v>
      </c>
      <c r="F121" s="11">
        <f t="shared" si="5"/>
        <v>0</v>
      </c>
      <c r="G121" s="11">
        <f t="shared" si="4"/>
        <v>-348898100</v>
      </c>
    </row>
    <row r="122" spans="1:7" x14ac:dyDescent="0.25">
      <c r="A122" s="11" t="s">
        <v>1197</v>
      </c>
      <c r="B122" s="38">
        <v>16276000</v>
      </c>
      <c r="C122" s="73" t="s">
        <v>1199</v>
      </c>
      <c r="D122" s="11">
        <v>3</v>
      </c>
      <c r="E122" s="105">
        <f t="shared" si="7"/>
        <v>108</v>
      </c>
      <c r="F122" s="11">
        <f t="shared" si="5"/>
        <v>1</v>
      </c>
      <c r="G122" s="11">
        <f t="shared" si="4"/>
        <v>1741532000</v>
      </c>
    </row>
    <row r="123" spans="1:7" x14ac:dyDescent="0.25">
      <c r="A123" s="11" t="s">
        <v>1208</v>
      </c>
      <c r="B123" s="38">
        <v>3000000</v>
      </c>
      <c r="C123" s="73" t="s">
        <v>727</v>
      </c>
      <c r="D123" s="11">
        <v>0</v>
      </c>
      <c r="E123" s="105">
        <f t="shared" si="7"/>
        <v>105</v>
      </c>
      <c r="F123" s="11">
        <f t="shared" si="5"/>
        <v>1</v>
      </c>
      <c r="G123" s="105">
        <f t="shared" si="4"/>
        <v>312000000</v>
      </c>
    </row>
    <row r="124" spans="1:7" x14ac:dyDescent="0.25">
      <c r="A124" s="11" t="s">
        <v>1208</v>
      </c>
      <c r="B124" s="38">
        <v>2020000</v>
      </c>
      <c r="C124" s="73" t="s">
        <v>1212</v>
      </c>
      <c r="D124" s="11">
        <v>0</v>
      </c>
      <c r="E124" s="105">
        <f t="shared" si="7"/>
        <v>105</v>
      </c>
      <c r="F124" s="105">
        <f t="shared" si="5"/>
        <v>1</v>
      </c>
      <c r="G124" s="105">
        <f t="shared" si="4"/>
        <v>210080000</v>
      </c>
    </row>
    <row r="125" spans="1:7" x14ac:dyDescent="0.25">
      <c r="A125" s="11" t="s">
        <v>1208</v>
      </c>
      <c r="B125" s="38">
        <v>4975000</v>
      </c>
      <c r="C125" s="73" t="s">
        <v>1209</v>
      </c>
      <c r="D125" s="11">
        <v>1</v>
      </c>
      <c r="E125" s="105">
        <f t="shared" si="7"/>
        <v>105</v>
      </c>
      <c r="F125" s="105">
        <f t="shared" si="5"/>
        <v>1</v>
      </c>
      <c r="G125" s="105">
        <f t="shared" si="4"/>
        <v>517400000</v>
      </c>
    </row>
    <row r="126" spans="1:7" x14ac:dyDescent="0.25">
      <c r="A126" s="105" t="s">
        <v>1222</v>
      </c>
      <c r="B126" s="38">
        <v>-18500000</v>
      </c>
      <c r="C126" s="73" t="s">
        <v>1128</v>
      </c>
      <c r="D126" s="105">
        <v>0</v>
      </c>
      <c r="E126" s="105">
        <f t="shared" si="7"/>
        <v>104</v>
      </c>
      <c r="F126" s="105">
        <f t="shared" si="5"/>
        <v>0</v>
      </c>
      <c r="G126" s="105">
        <f t="shared" si="4"/>
        <v>-1924000000</v>
      </c>
    </row>
    <row r="127" spans="1:7" x14ac:dyDescent="0.25">
      <c r="A127" s="105" t="s">
        <v>1222</v>
      </c>
      <c r="B127" s="38">
        <v>3000000</v>
      </c>
      <c r="C127" s="73" t="s">
        <v>1228</v>
      </c>
      <c r="D127" s="105">
        <v>0</v>
      </c>
      <c r="E127" s="105">
        <f t="shared" si="7"/>
        <v>104</v>
      </c>
      <c r="F127" s="105">
        <f t="shared" si="5"/>
        <v>1</v>
      </c>
      <c r="G127" s="105">
        <f t="shared" si="4"/>
        <v>309000000</v>
      </c>
    </row>
    <row r="128" spans="1:7" x14ac:dyDescent="0.25">
      <c r="A128" s="105" t="s">
        <v>1222</v>
      </c>
      <c r="B128" s="38">
        <v>-3000900</v>
      </c>
      <c r="C128" s="73" t="s">
        <v>1234</v>
      </c>
      <c r="D128" s="105">
        <v>1</v>
      </c>
      <c r="E128" s="105">
        <f t="shared" si="7"/>
        <v>104</v>
      </c>
      <c r="F128" s="105">
        <f t="shared" si="5"/>
        <v>0</v>
      </c>
      <c r="G128" s="105">
        <f t="shared" si="4"/>
        <v>-312093600</v>
      </c>
    </row>
    <row r="129" spans="1:10" x14ac:dyDescent="0.25">
      <c r="A129" s="105" t="s">
        <v>1231</v>
      </c>
      <c r="B129" s="38">
        <v>900000</v>
      </c>
      <c r="C129" s="73" t="s">
        <v>1233</v>
      </c>
      <c r="D129" s="105">
        <v>0</v>
      </c>
      <c r="E129" s="105">
        <f t="shared" si="7"/>
        <v>103</v>
      </c>
      <c r="F129" s="105">
        <f t="shared" si="5"/>
        <v>1</v>
      </c>
      <c r="G129" s="105">
        <f t="shared" si="4"/>
        <v>91800000</v>
      </c>
    </row>
    <row r="130" spans="1:10" x14ac:dyDescent="0.25">
      <c r="A130" s="105" t="s">
        <v>1231</v>
      </c>
      <c r="B130" s="38">
        <v>-3000900</v>
      </c>
      <c r="C130" s="73" t="s">
        <v>1234</v>
      </c>
      <c r="D130" s="105">
        <v>1</v>
      </c>
      <c r="E130" s="105">
        <f t="shared" si="7"/>
        <v>103</v>
      </c>
      <c r="F130" s="105">
        <f t="shared" si="5"/>
        <v>0</v>
      </c>
      <c r="G130" s="105">
        <f t="shared" si="4"/>
        <v>-309092700</v>
      </c>
    </row>
    <row r="131" spans="1:10" x14ac:dyDescent="0.25">
      <c r="A131" s="105" t="s">
        <v>1238</v>
      </c>
      <c r="B131" s="38">
        <v>-3000900</v>
      </c>
      <c r="C131" s="73" t="s">
        <v>1246</v>
      </c>
      <c r="D131" s="105">
        <v>2</v>
      </c>
      <c r="E131" s="105">
        <f t="shared" si="7"/>
        <v>102</v>
      </c>
      <c r="F131" s="105">
        <f t="shared" si="5"/>
        <v>0</v>
      </c>
      <c r="G131" s="105">
        <f t="shared" si="4"/>
        <v>-306091800</v>
      </c>
    </row>
    <row r="132" spans="1:10" x14ac:dyDescent="0.25">
      <c r="A132" s="105" t="s">
        <v>1247</v>
      </c>
      <c r="B132" s="38">
        <v>-1000500</v>
      </c>
      <c r="C132" s="73" t="s">
        <v>1246</v>
      </c>
      <c r="D132" s="105">
        <v>0</v>
      </c>
      <c r="E132" s="105">
        <f t="shared" si="7"/>
        <v>100</v>
      </c>
      <c r="F132" s="105">
        <f t="shared" si="5"/>
        <v>0</v>
      </c>
      <c r="G132" s="105">
        <f t="shared" si="4"/>
        <v>-100050000</v>
      </c>
    </row>
    <row r="133" spans="1:10" x14ac:dyDescent="0.25">
      <c r="A133" s="105" t="s">
        <v>1247</v>
      </c>
      <c r="B133" s="38">
        <v>100000</v>
      </c>
      <c r="C133" s="73" t="s">
        <v>1248</v>
      </c>
      <c r="D133" s="105">
        <v>2</v>
      </c>
      <c r="E133" s="105">
        <f t="shared" si="7"/>
        <v>100</v>
      </c>
      <c r="F133" s="105">
        <f t="shared" si="5"/>
        <v>1</v>
      </c>
      <c r="G133" s="105">
        <f t="shared" si="4"/>
        <v>9900000</v>
      </c>
    </row>
    <row r="134" spans="1:10" x14ac:dyDescent="0.25">
      <c r="A134" s="105" t="s">
        <v>1250</v>
      </c>
      <c r="B134" s="38">
        <v>-200000</v>
      </c>
      <c r="C134" s="73" t="s">
        <v>1251</v>
      </c>
      <c r="D134" s="105">
        <v>1</v>
      </c>
      <c r="E134" s="105">
        <f t="shared" si="7"/>
        <v>98</v>
      </c>
      <c r="F134" s="105">
        <f t="shared" si="5"/>
        <v>0</v>
      </c>
      <c r="G134" s="105">
        <f t="shared" si="4"/>
        <v>-19600000</v>
      </c>
    </row>
    <row r="135" spans="1:10" x14ac:dyDescent="0.25">
      <c r="A135" s="105" t="s">
        <v>1254</v>
      </c>
      <c r="B135" s="38">
        <v>-2200000</v>
      </c>
      <c r="C135" s="73" t="s">
        <v>1258</v>
      </c>
      <c r="D135" s="105">
        <v>3</v>
      </c>
      <c r="E135" s="105">
        <f t="shared" si="7"/>
        <v>97</v>
      </c>
      <c r="F135" s="105">
        <f t="shared" si="5"/>
        <v>0</v>
      </c>
      <c r="G135" s="105">
        <f t="shared" si="4"/>
        <v>-213400000</v>
      </c>
    </row>
    <row r="136" spans="1:10" x14ac:dyDescent="0.25">
      <c r="A136" s="105" t="s">
        <v>1269</v>
      </c>
      <c r="B136" s="38">
        <v>-905500</v>
      </c>
      <c r="C136" s="73" t="s">
        <v>1270</v>
      </c>
      <c r="D136" s="105">
        <v>3</v>
      </c>
      <c r="E136" s="105">
        <f t="shared" si="7"/>
        <v>94</v>
      </c>
      <c r="F136" s="105">
        <f t="shared" si="5"/>
        <v>0</v>
      </c>
      <c r="G136" s="105">
        <f t="shared" si="4"/>
        <v>-85117000</v>
      </c>
    </row>
    <row r="137" spans="1:10" x14ac:dyDescent="0.25">
      <c r="A137" s="105" t="s">
        <v>1279</v>
      </c>
      <c r="B137" s="38">
        <v>1500000</v>
      </c>
      <c r="C137" s="73" t="s">
        <v>1280</v>
      </c>
      <c r="D137" s="105">
        <v>1</v>
      </c>
      <c r="E137" s="105">
        <f t="shared" si="7"/>
        <v>91</v>
      </c>
      <c r="F137" s="105">
        <f t="shared" si="5"/>
        <v>1</v>
      </c>
      <c r="G137" s="105">
        <f t="shared" si="4"/>
        <v>135000000</v>
      </c>
    </row>
    <row r="138" spans="1:10" x14ac:dyDescent="0.25">
      <c r="A138" s="105" t="s">
        <v>3703</v>
      </c>
      <c r="B138" s="38">
        <v>-1000500</v>
      </c>
      <c r="C138" s="73" t="s">
        <v>1262</v>
      </c>
      <c r="D138" s="105">
        <v>0</v>
      </c>
      <c r="E138" s="105">
        <f t="shared" si="7"/>
        <v>90</v>
      </c>
      <c r="F138" s="105">
        <f t="shared" si="5"/>
        <v>0</v>
      </c>
      <c r="G138" s="105">
        <f t="shared" si="4"/>
        <v>-90045000</v>
      </c>
    </row>
    <row r="139" spans="1:10" x14ac:dyDescent="0.25">
      <c r="A139" s="105" t="s">
        <v>3703</v>
      </c>
      <c r="B139" s="38">
        <v>-365000</v>
      </c>
      <c r="C139" s="73" t="s">
        <v>3705</v>
      </c>
      <c r="D139" s="105">
        <v>2</v>
      </c>
      <c r="E139" s="105">
        <f t="shared" si="7"/>
        <v>90</v>
      </c>
      <c r="F139" s="105">
        <f t="shared" si="5"/>
        <v>0</v>
      </c>
      <c r="G139" s="105">
        <f t="shared" si="4"/>
        <v>-32850000</v>
      </c>
    </row>
    <row r="140" spans="1:10" x14ac:dyDescent="0.25">
      <c r="A140" s="105" t="s">
        <v>3708</v>
      </c>
      <c r="B140" s="38">
        <v>23000000</v>
      </c>
      <c r="C140" s="73" t="s">
        <v>3709</v>
      </c>
      <c r="D140" s="105">
        <v>1</v>
      </c>
      <c r="E140" s="105">
        <f t="shared" si="7"/>
        <v>88</v>
      </c>
      <c r="F140" s="105">
        <f t="shared" si="5"/>
        <v>1</v>
      </c>
      <c r="G140" s="105">
        <f t="shared" si="4"/>
        <v>2001000000</v>
      </c>
      <c r="J140" t="s">
        <v>25</v>
      </c>
    </row>
    <row r="141" spans="1:10" x14ac:dyDescent="0.25">
      <c r="A141" s="105" t="s">
        <v>3711</v>
      </c>
      <c r="B141" s="38">
        <v>1800000</v>
      </c>
      <c r="C141" s="73" t="s">
        <v>3709</v>
      </c>
      <c r="D141" s="105">
        <v>2</v>
      </c>
      <c r="E141" s="105">
        <f t="shared" si="7"/>
        <v>87</v>
      </c>
      <c r="F141" s="105">
        <f t="shared" si="5"/>
        <v>1</v>
      </c>
      <c r="G141" s="105">
        <f t="shared" si="4"/>
        <v>154800000</v>
      </c>
    </row>
    <row r="142" spans="1:10" x14ac:dyDescent="0.25">
      <c r="A142" s="105" t="s">
        <v>3724</v>
      </c>
      <c r="B142" s="38">
        <v>200000</v>
      </c>
      <c r="C142" s="73" t="s">
        <v>3709</v>
      </c>
      <c r="D142" s="105"/>
      <c r="E142" s="105">
        <f t="shared" si="7"/>
        <v>85</v>
      </c>
      <c r="F142" s="105">
        <f t="shared" si="5"/>
        <v>1</v>
      </c>
      <c r="G142" s="105">
        <f t="shared" si="4"/>
        <v>16800000</v>
      </c>
    </row>
    <row r="143" spans="1:10" x14ac:dyDescent="0.25">
      <c r="A143" s="105" t="s">
        <v>3712</v>
      </c>
      <c r="B143" s="38">
        <v>-3200900</v>
      </c>
      <c r="C143" s="73" t="s">
        <v>3713</v>
      </c>
      <c r="D143" s="105">
        <v>1</v>
      </c>
      <c r="E143" s="105">
        <f t="shared" si="7"/>
        <v>85</v>
      </c>
      <c r="F143" s="105">
        <f t="shared" si="5"/>
        <v>0</v>
      </c>
      <c r="G143" s="105">
        <f t="shared" si="4"/>
        <v>-272076500</v>
      </c>
    </row>
    <row r="144" spans="1:10" x14ac:dyDescent="0.25">
      <c r="A144" s="105" t="s">
        <v>3716</v>
      </c>
      <c r="B144" s="38">
        <v>-3020900</v>
      </c>
      <c r="C144" s="73" t="s">
        <v>3717</v>
      </c>
      <c r="D144" s="105">
        <v>1</v>
      </c>
      <c r="E144" s="105">
        <f t="shared" si="7"/>
        <v>84</v>
      </c>
      <c r="F144" s="105">
        <f t="shared" si="5"/>
        <v>0</v>
      </c>
      <c r="G144" s="105">
        <f t="shared" si="4"/>
        <v>-253755600</v>
      </c>
    </row>
    <row r="145" spans="1:10" x14ac:dyDescent="0.25">
      <c r="A145" s="105" t="s">
        <v>3718</v>
      </c>
      <c r="B145" s="38">
        <v>72533</v>
      </c>
      <c r="C145" s="73" t="s">
        <v>3721</v>
      </c>
      <c r="D145" s="105">
        <v>3</v>
      </c>
      <c r="E145" s="105">
        <f t="shared" si="7"/>
        <v>83</v>
      </c>
      <c r="F145" s="105">
        <f t="shared" si="5"/>
        <v>1</v>
      </c>
      <c r="G145" s="105">
        <f t="shared" si="4"/>
        <v>5947706</v>
      </c>
    </row>
    <row r="146" spans="1:10" x14ac:dyDescent="0.25">
      <c r="A146" s="105" t="s">
        <v>3725</v>
      </c>
      <c r="B146" s="38">
        <v>-3000900</v>
      </c>
      <c r="C146" s="73" t="s">
        <v>1246</v>
      </c>
      <c r="D146" s="105">
        <v>1</v>
      </c>
      <c r="E146" s="105">
        <f t="shared" si="7"/>
        <v>80</v>
      </c>
      <c r="F146" s="105">
        <f t="shared" si="5"/>
        <v>0</v>
      </c>
      <c r="G146" s="105">
        <f t="shared" si="4"/>
        <v>-240072000</v>
      </c>
    </row>
    <row r="147" spans="1:10" x14ac:dyDescent="0.25">
      <c r="A147" s="105" t="s">
        <v>3741</v>
      </c>
      <c r="B147" s="38">
        <v>-3001400</v>
      </c>
      <c r="C147" s="73" t="s">
        <v>3743</v>
      </c>
      <c r="D147" s="105">
        <v>0</v>
      </c>
      <c r="E147" s="105">
        <f t="shared" si="7"/>
        <v>79</v>
      </c>
      <c r="F147" s="105">
        <f t="shared" si="5"/>
        <v>0</v>
      </c>
      <c r="G147" s="105">
        <f t="shared" si="4"/>
        <v>-237110600</v>
      </c>
    </row>
    <row r="148" spans="1:10" x14ac:dyDescent="0.25">
      <c r="A148" s="105" t="s">
        <v>3741</v>
      </c>
      <c r="B148" s="38">
        <v>-216910</v>
      </c>
      <c r="C148" s="73" t="s">
        <v>3746</v>
      </c>
      <c r="D148" s="105">
        <v>1</v>
      </c>
      <c r="E148" s="105">
        <f t="shared" si="7"/>
        <v>79</v>
      </c>
      <c r="F148" s="105">
        <f t="shared" si="5"/>
        <v>0</v>
      </c>
      <c r="G148" s="105">
        <f t="shared" si="4"/>
        <v>-17135890</v>
      </c>
    </row>
    <row r="149" spans="1:10" x14ac:dyDescent="0.25">
      <c r="A149" s="105" t="s">
        <v>3747</v>
      </c>
      <c r="B149" s="38">
        <v>-3000900</v>
      </c>
      <c r="C149" s="73" t="s">
        <v>462</v>
      </c>
      <c r="D149" s="105">
        <v>1</v>
      </c>
      <c r="E149" s="105">
        <f t="shared" si="7"/>
        <v>78</v>
      </c>
      <c r="F149" s="105">
        <f t="shared" si="5"/>
        <v>0</v>
      </c>
      <c r="G149" s="105">
        <f t="shared" si="4"/>
        <v>-234070200</v>
      </c>
    </row>
    <row r="150" spans="1:10" x14ac:dyDescent="0.25">
      <c r="A150" s="105" t="s">
        <v>3760</v>
      </c>
      <c r="B150" s="38">
        <v>5900000</v>
      </c>
      <c r="C150" s="73" t="s">
        <v>3761</v>
      </c>
      <c r="D150" s="105">
        <v>13</v>
      </c>
      <c r="E150" s="105">
        <f t="shared" si="7"/>
        <v>77</v>
      </c>
      <c r="F150" s="105">
        <f t="shared" si="5"/>
        <v>1</v>
      </c>
      <c r="G150" s="105">
        <f t="shared" si="4"/>
        <v>448400000</v>
      </c>
      <c r="J150" t="s">
        <v>25</v>
      </c>
    </row>
    <row r="151" spans="1:10" x14ac:dyDescent="0.25">
      <c r="A151" s="105" t="s">
        <v>3815</v>
      </c>
      <c r="B151" s="38">
        <v>17000000</v>
      </c>
      <c r="C151" s="73" t="s">
        <v>3816</v>
      </c>
      <c r="D151" s="105">
        <v>0</v>
      </c>
      <c r="E151" s="105">
        <f t="shared" si="7"/>
        <v>64</v>
      </c>
      <c r="F151" s="105">
        <f t="shared" si="5"/>
        <v>1</v>
      </c>
      <c r="G151" s="105">
        <f t="shared" si="4"/>
        <v>1071000000</v>
      </c>
    </row>
    <row r="152" spans="1:10" x14ac:dyDescent="0.25">
      <c r="A152" s="105" t="s">
        <v>3815</v>
      </c>
      <c r="B152" s="38">
        <v>-1000</v>
      </c>
      <c r="C152" s="73" t="s">
        <v>3817</v>
      </c>
      <c r="D152" s="105">
        <v>1</v>
      </c>
      <c r="E152" s="105">
        <f t="shared" si="7"/>
        <v>64</v>
      </c>
      <c r="F152" s="105">
        <f t="shared" si="5"/>
        <v>0</v>
      </c>
      <c r="G152" s="105">
        <f t="shared" si="4"/>
        <v>-64000</v>
      </c>
    </row>
    <row r="153" spans="1:10" x14ac:dyDescent="0.25">
      <c r="A153" s="105" t="s">
        <v>3819</v>
      </c>
      <c r="B153" s="38">
        <v>3000000</v>
      </c>
      <c r="C153" s="73" t="s">
        <v>3822</v>
      </c>
      <c r="D153" s="105">
        <v>0</v>
      </c>
      <c r="E153" s="105">
        <f t="shared" si="7"/>
        <v>63</v>
      </c>
      <c r="F153" s="105">
        <f t="shared" si="5"/>
        <v>1</v>
      </c>
      <c r="G153" s="105">
        <f t="shared" si="4"/>
        <v>186000000</v>
      </c>
    </row>
    <row r="154" spans="1:10" x14ac:dyDescent="0.25">
      <c r="A154" s="105" t="s">
        <v>3819</v>
      </c>
      <c r="B154" s="38">
        <v>-18011000</v>
      </c>
      <c r="C154" s="73" t="s">
        <v>3824</v>
      </c>
      <c r="D154" s="105">
        <v>0</v>
      </c>
      <c r="E154" s="105">
        <f t="shared" si="7"/>
        <v>63</v>
      </c>
      <c r="F154" s="105">
        <f t="shared" si="5"/>
        <v>0</v>
      </c>
      <c r="G154" s="105">
        <f t="shared" si="4"/>
        <v>-1134693000</v>
      </c>
    </row>
    <row r="155" spans="1:10" x14ac:dyDescent="0.25">
      <c r="A155" s="105" t="s">
        <v>3819</v>
      </c>
      <c r="B155" s="38">
        <v>-15600000</v>
      </c>
      <c r="C155" s="73" t="s">
        <v>3823</v>
      </c>
      <c r="D155" s="105">
        <v>0</v>
      </c>
      <c r="E155" s="105">
        <f t="shared" si="7"/>
        <v>63</v>
      </c>
      <c r="F155" s="105">
        <f t="shared" si="5"/>
        <v>0</v>
      </c>
      <c r="G155" s="105">
        <f t="shared" si="4"/>
        <v>-982800000</v>
      </c>
    </row>
    <row r="156" spans="1:10" x14ac:dyDescent="0.25">
      <c r="A156" s="105" t="s">
        <v>3819</v>
      </c>
      <c r="B156" s="38">
        <v>-1400500</v>
      </c>
      <c r="C156" s="73" t="s">
        <v>3825</v>
      </c>
      <c r="D156" s="105">
        <v>0</v>
      </c>
      <c r="E156" s="105">
        <f t="shared" si="7"/>
        <v>63</v>
      </c>
      <c r="F156" s="105">
        <f t="shared" si="5"/>
        <v>0</v>
      </c>
      <c r="G156" s="105">
        <f t="shared" si="4"/>
        <v>-88231500</v>
      </c>
    </row>
    <row r="157" spans="1:10" x14ac:dyDescent="0.25">
      <c r="A157" s="105" t="s">
        <v>3819</v>
      </c>
      <c r="B157" s="38">
        <v>-5000</v>
      </c>
      <c r="C157" s="73" t="s">
        <v>502</v>
      </c>
      <c r="D157" s="105">
        <v>5</v>
      </c>
      <c r="E157" s="105">
        <f t="shared" si="7"/>
        <v>63</v>
      </c>
      <c r="F157" s="105">
        <f t="shared" si="5"/>
        <v>0</v>
      </c>
      <c r="G157" s="105">
        <f t="shared" si="4"/>
        <v>-315000</v>
      </c>
    </row>
    <row r="158" spans="1:10" x14ac:dyDescent="0.25">
      <c r="A158" s="105" t="s">
        <v>3827</v>
      </c>
      <c r="B158" s="38">
        <v>3000000</v>
      </c>
      <c r="C158" s="73" t="s">
        <v>3828</v>
      </c>
      <c r="D158" s="105">
        <v>1</v>
      </c>
      <c r="E158" s="105">
        <f t="shared" si="7"/>
        <v>58</v>
      </c>
      <c r="F158" s="105">
        <f t="shared" si="5"/>
        <v>1</v>
      </c>
      <c r="G158" s="105">
        <f t="shared" si="4"/>
        <v>171000000</v>
      </c>
    </row>
    <row r="159" spans="1:10" x14ac:dyDescent="0.25">
      <c r="A159" s="105" t="s">
        <v>3834</v>
      </c>
      <c r="B159" s="38">
        <v>1000000</v>
      </c>
      <c r="C159" s="73" t="s">
        <v>3709</v>
      </c>
      <c r="D159" s="105">
        <v>1</v>
      </c>
      <c r="E159" s="105">
        <f t="shared" si="7"/>
        <v>57</v>
      </c>
      <c r="F159" s="105">
        <f t="shared" si="5"/>
        <v>1</v>
      </c>
      <c r="G159" s="105">
        <f t="shared" si="4"/>
        <v>56000000</v>
      </c>
    </row>
    <row r="160" spans="1:10" x14ac:dyDescent="0.25">
      <c r="A160" s="105" t="s">
        <v>3833</v>
      </c>
      <c r="B160" s="38">
        <v>-4500000</v>
      </c>
      <c r="C160" s="73" t="s">
        <v>3835</v>
      </c>
      <c r="D160" s="105">
        <v>0</v>
      </c>
      <c r="E160" s="105">
        <f t="shared" si="7"/>
        <v>56</v>
      </c>
      <c r="F160" s="105">
        <f t="shared" si="5"/>
        <v>0</v>
      </c>
      <c r="G160" s="105">
        <f t="shared" si="4"/>
        <v>-252000000</v>
      </c>
    </row>
    <row r="161" spans="1:7" x14ac:dyDescent="0.25">
      <c r="A161" s="105" t="s">
        <v>3833</v>
      </c>
      <c r="B161" s="38">
        <v>3000000</v>
      </c>
      <c r="C161" s="73" t="s">
        <v>3836</v>
      </c>
      <c r="D161" s="105">
        <v>0</v>
      </c>
      <c r="E161" s="105">
        <f t="shared" si="7"/>
        <v>56</v>
      </c>
      <c r="F161" s="105">
        <f t="shared" si="5"/>
        <v>1</v>
      </c>
      <c r="G161" s="105">
        <f t="shared" si="4"/>
        <v>165000000</v>
      </c>
    </row>
    <row r="162" spans="1:7" x14ac:dyDescent="0.25">
      <c r="A162" s="105" t="s">
        <v>3833</v>
      </c>
      <c r="B162" s="38">
        <v>-3000000</v>
      </c>
      <c r="C162" s="73" t="s">
        <v>3835</v>
      </c>
      <c r="D162" s="105">
        <v>1</v>
      </c>
      <c r="E162" s="105">
        <f t="shared" si="7"/>
        <v>56</v>
      </c>
      <c r="F162" s="105">
        <f t="shared" si="5"/>
        <v>0</v>
      </c>
      <c r="G162" s="105">
        <f t="shared" si="4"/>
        <v>-168000000</v>
      </c>
    </row>
    <row r="163" spans="1:7" x14ac:dyDescent="0.25">
      <c r="A163" s="105" t="s">
        <v>3851</v>
      </c>
      <c r="B163" s="38">
        <v>93165</v>
      </c>
      <c r="C163" s="73" t="s">
        <v>585</v>
      </c>
      <c r="D163" s="105">
        <v>6</v>
      </c>
      <c r="E163" s="105">
        <f t="shared" si="7"/>
        <v>55</v>
      </c>
      <c r="F163" s="105">
        <f t="shared" si="5"/>
        <v>1</v>
      </c>
      <c r="G163" s="105">
        <f t="shared" si="4"/>
        <v>5030910</v>
      </c>
    </row>
    <row r="164" spans="1:7" x14ac:dyDescent="0.25">
      <c r="A164" s="37" t="s">
        <v>3848</v>
      </c>
      <c r="B164" s="38">
        <v>1160000</v>
      </c>
      <c r="C164" s="73" t="s">
        <v>3855</v>
      </c>
      <c r="D164" s="105">
        <v>1</v>
      </c>
      <c r="E164" s="105">
        <f t="shared" si="7"/>
        <v>49</v>
      </c>
      <c r="F164" s="105">
        <f t="shared" si="5"/>
        <v>1</v>
      </c>
      <c r="G164" s="105">
        <f t="shared" si="4"/>
        <v>55680000</v>
      </c>
    </row>
    <row r="165" spans="1:7" x14ac:dyDescent="0.25">
      <c r="A165" s="59" t="s">
        <v>3852</v>
      </c>
      <c r="B165" s="38">
        <v>-526350</v>
      </c>
      <c r="C165" s="73" t="s">
        <v>3853</v>
      </c>
      <c r="D165" s="105">
        <v>3</v>
      </c>
      <c r="E165" s="105">
        <f t="shared" si="7"/>
        <v>48</v>
      </c>
      <c r="F165" s="105">
        <f t="shared" si="5"/>
        <v>0</v>
      </c>
      <c r="G165" s="105">
        <f t="shared" si="4"/>
        <v>-25264800</v>
      </c>
    </row>
    <row r="166" spans="1:7" x14ac:dyDescent="0.25">
      <c r="A166" s="59">
        <v>35707</v>
      </c>
      <c r="B166" s="38">
        <v>-200000</v>
      </c>
      <c r="C166" s="73" t="s">
        <v>3926</v>
      </c>
      <c r="D166" s="105">
        <v>2</v>
      </c>
      <c r="E166" s="105">
        <f t="shared" si="7"/>
        <v>45</v>
      </c>
      <c r="F166" s="105">
        <f t="shared" si="5"/>
        <v>0</v>
      </c>
      <c r="G166" s="105">
        <f t="shared" si="4"/>
        <v>-9000000</v>
      </c>
    </row>
    <row r="167" spans="1:7" x14ac:dyDescent="0.25">
      <c r="A167" s="105" t="s">
        <v>3930</v>
      </c>
      <c r="B167" s="38">
        <v>785000</v>
      </c>
      <c r="C167" s="73" t="s">
        <v>3933</v>
      </c>
      <c r="D167" s="105">
        <v>0</v>
      </c>
      <c r="E167" s="105">
        <f t="shared" si="7"/>
        <v>43</v>
      </c>
      <c r="F167" s="105">
        <f t="shared" si="5"/>
        <v>1</v>
      </c>
      <c r="G167" s="105">
        <f t="shared" si="4"/>
        <v>32970000</v>
      </c>
    </row>
    <row r="168" spans="1:7" x14ac:dyDescent="0.25">
      <c r="A168" s="105" t="s">
        <v>3930</v>
      </c>
      <c r="B168" s="38">
        <v>-200000</v>
      </c>
      <c r="C168" s="73" t="s">
        <v>158</v>
      </c>
      <c r="D168" s="105">
        <v>1</v>
      </c>
      <c r="E168" s="105">
        <f t="shared" si="7"/>
        <v>43</v>
      </c>
      <c r="F168" s="105">
        <f t="shared" si="5"/>
        <v>0</v>
      </c>
      <c r="G168" s="105">
        <f t="shared" si="4"/>
        <v>-8600000</v>
      </c>
    </row>
    <row r="169" spans="1:7" x14ac:dyDescent="0.25">
      <c r="A169" s="105" t="s">
        <v>3934</v>
      </c>
      <c r="B169" s="38">
        <v>-450000</v>
      </c>
      <c r="C169" s="73" t="s">
        <v>1128</v>
      </c>
      <c r="D169" s="105">
        <v>0</v>
      </c>
      <c r="E169" s="105">
        <f t="shared" si="7"/>
        <v>42</v>
      </c>
      <c r="F169" s="105">
        <f t="shared" si="5"/>
        <v>0</v>
      </c>
      <c r="G169" s="105">
        <f t="shared" si="4"/>
        <v>-18900000</v>
      </c>
    </row>
    <row r="170" spans="1:7" x14ac:dyDescent="0.25">
      <c r="A170" s="105" t="s">
        <v>3934</v>
      </c>
      <c r="B170" s="38">
        <v>3000000</v>
      </c>
      <c r="C170" s="73" t="s">
        <v>3939</v>
      </c>
      <c r="D170" s="105">
        <v>0</v>
      </c>
      <c r="E170" s="105">
        <f t="shared" ref="E170:E180" si="8">D170+E171</f>
        <v>42</v>
      </c>
      <c r="F170" s="105">
        <f t="shared" si="5"/>
        <v>1</v>
      </c>
      <c r="G170" s="105">
        <f t="shared" si="4"/>
        <v>123000000</v>
      </c>
    </row>
    <row r="171" spans="1:7" x14ac:dyDescent="0.25">
      <c r="A171" s="105" t="s">
        <v>3934</v>
      </c>
      <c r="B171" s="38">
        <v>-35000</v>
      </c>
      <c r="C171" s="73" t="s">
        <v>3942</v>
      </c>
      <c r="D171" s="105">
        <v>1</v>
      </c>
      <c r="E171" s="105">
        <f t="shared" si="8"/>
        <v>42</v>
      </c>
      <c r="F171" s="105">
        <f t="shared" si="5"/>
        <v>0</v>
      </c>
      <c r="G171" s="105">
        <f t="shared" si="4"/>
        <v>-1470000</v>
      </c>
    </row>
    <row r="172" spans="1:7" x14ac:dyDescent="0.25">
      <c r="A172" s="105" t="s">
        <v>3943</v>
      </c>
      <c r="B172" s="38">
        <v>2500000</v>
      </c>
      <c r="C172" s="73" t="s">
        <v>3939</v>
      </c>
      <c r="D172" s="105">
        <v>1</v>
      </c>
      <c r="E172" s="105">
        <f t="shared" si="8"/>
        <v>41</v>
      </c>
      <c r="F172" s="105">
        <f t="shared" si="5"/>
        <v>1</v>
      </c>
      <c r="G172" s="105">
        <f t="shared" si="4"/>
        <v>100000000</v>
      </c>
    </row>
    <row r="173" spans="1:7" x14ac:dyDescent="0.25">
      <c r="A173" s="105" t="s">
        <v>3947</v>
      </c>
      <c r="B173" s="38">
        <v>-130640</v>
      </c>
      <c r="C173" s="73" t="s">
        <v>3948</v>
      </c>
      <c r="D173" s="105">
        <v>5</v>
      </c>
      <c r="E173" s="105">
        <f t="shared" si="8"/>
        <v>40</v>
      </c>
      <c r="F173" s="105">
        <f t="shared" si="5"/>
        <v>0</v>
      </c>
      <c r="G173" s="105">
        <f t="shared" si="4"/>
        <v>-5225600</v>
      </c>
    </row>
    <row r="174" spans="1:7" x14ac:dyDescent="0.25">
      <c r="A174" s="105" t="s">
        <v>3961</v>
      </c>
      <c r="B174" s="38">
        <v>-4800000</v>
      </c>
      <c r="C174" s="73" t="s">
        <v>3962</v>
      </c>
      <c r="D174" s="105">
        <v>0</v>
      </c>
      <c r="E174" s="105">
        <f t="shared" si="8"/>
        <v>35</v>
      </c>
      <c r="F174" s="105">
        <f t="shared" si="5"/>
        <v>0</v>
      </c>
      <c r="G174" s="105">
        <f t="shared" si="4"/>
        <v>-168000000</v>
      </c>
    </row>
    <row r="175" spans="1:7" x14ac:dyDescent="0.25">
      <c r="A175" s="105" t="s">
        <v>3961</v>
      </c>
      <c r="B175" s="38">
        <v>-320000</v>
      </c>
      <c r="C175" s="73" t="s">
        <v>3963</v>
      </c>
      <c r="D175" s="105">
        <v>0</v>
      </c>
      <c r="E175" s="105">
        <f t="shared" si="8"/>
        <v>35</v>
      </c>
      <c r="F175" s="105">
        <f t="shared" si="5"/>
        <v>0</v>
      </c>
      <c r="G175" s="105">
        <f t="shared" si="4"/>
        <v>-11200000</v>
      </c>
    </row>
    <row r="176" spans="1:7" x14ac:dyDescent="0.25">
      <c r="A176" s="105" t="s">
        <v>3961</v>
      </c>
      <c r="B176" s="38">
        <v>-493437</v>
      </c>
      <c r="C176" s="73" t="s">
        <v>608</v>
      </c>
      <c r="D176" s="105">
        <v>10</v>
      </c>
      <c r="E176" s="105">
        <f t="shared" si="8"/>
        <v>35</v>
      </c>
      <c r="F176" s="105">
        <f t="shared" si="5"/>
        <v>0</v>
      </c>
      <c r="G176" s="105">
        <f t="shared" si="4"/>
        <v>-17270295</v>
      </c>
    </row>
    <row r="177" spans="1:7" x14ac:dyDescent="0.25">
      <c r="A177" s="105" t="s">
        <v>4002</v>
      </c>
      <c r="B177" s="38">
        <v>-80000</v>
      </c>
      <c r="C177" s="73" t="s">
        <v>761</v>
      </c>
      <c r="D177" s="105">
        <v>0</v>
      </c>
      <c r="E177" s="105">
        <f t="shared" si="8"/>
        <v>25</v>
      </c>
      <c r="F177" s="105">
        <f t="shared" si="5"/>
        <v>0</v>
      </c>
      <c r="G177" s="105">
        <f t="shared" si="4"/>
        <v>-2000000</v>
      </c>
    </row>
    <row r="178" spans="1:7" x14ac:dyDescent="0.25">
      <c r="A178" s="105" t="s">
        <v>4002</v>
      </c>
      <c r="B178" s="38">
        <v>-100000</v>
      </c>
      <c r="C178" s="73" t="s">
        <v>4003</v>
      </c>
      <c r="D178" s="105">
        <v>1</v>
      </c>
      <c r="E178" s="105">
        <f t="shared" si="8"/>
        <v>25</v>
      </c>
      <c r="F178" s="105">
        <f t="shared" si="5"/>
        <v>0</v>
      </c>
      <c r="G178" s="105">
        <f t="shared" si="4"/>
        <v>-2500000</v>
      </c>
    </row>
    <row r="179" spans="1:7" x14ac:dyDescent="0.25">
      <c r="A179" s="105" t="s">
        <v>4013</v>
      </c>
      <c r="B179" s="38">
        <v>14371</v>
      </c>
      <c r="C179" s="73" t="s">
        <v>669</v>
      </c>
      <c r="D179" s="105">
        <v>2</v>
      </c>
      <c r="E179" s="105">
        <f t="shared" si="8"/>
        <v>24</v>
      </c>
      <c r="F179" s="105">
        <f t="shared" si="5"/>
        <v>1</v>
      </c>
      <c r="G179" s="105">
        <f t="shared" si="4"/>
        <v>330533</v>
      </c>
    </row>
    <row r="180" spans="1:7" x14ac:dyDescent="0.25">
      <c r="A180" s="105" t="s">
        <v>4017</v>
      </c>
      <c r="B180" s="38">
        <v>-39030</v>
      </c>
      <c r="C180" s="73" t="s">
        <v>4018</v>
      </c>
      <c r="D180" s="105">
        <v>2</v>
      </c>
      <c r="E180" s="105">
        <f t="shared" si="8"/>
        <v>22</v>
      </c>
      <c r="F180" s="105">
        <f t="shared" si="5"/>
        <v>0</v>
      </c>
      <c r="G180" s="105">
        <f t="shared" si="4"/>
        <v>-858660</v>
      </c>
    </row>
    <row r="181" spans="1:7" x14ac:dyDescent="0.25">
      <c r="A181" s="105" t="s">
        <v>4023</v>
      </c>
      <c r="B181" s="38">
        <v>-32000</v>
      </c>
      <c r="C181" s="73" t="s">
        <v>4024</v>
      </c>
      <c r="D181" s="105">
        <v>2</v>
      </c>
      <c r="E181" s="105">
        <f t="shared" ref="E181:E195" si="9">D181+E182</f>
        <v>20</v>
      </c>
      <c r="F181" s="105">
        <f t="shared" si="5"/>
        <v>0</v>
      </c>
      <c r="G181" s="105">
        <f t="shared" si="4"/>
        <v>-640000</v>
      </c>
    </row>
    <row r="182" spans="1:7" x14ac:dyDescent="0.25">
      <c r="A182" s="105" t="s">
        <v>4027</v>
      </c>
      <c r="B182" s="38">
        <v>-100000</v>
      </c>
      <c r="C182" s="73" t="s">
        <v>158</v>
      </c>
      <c r="D182" s="105">
        <v>1</v>
      </c>
      <c r="E182" s="105">
        <f t="shared" si="9"/>
        <v>18</v>
      </c>
      <c r="F182" s="105">
        <f t="shared" si="5"/>
        <v>0</v>
      </c>
      <c r="G182" s="105">
        <f t="shared" si="4"/>
        <v>-1800000</v>
      </c>
    </row>
    <row r="183" spans="1:7" x14ac:dyDescent="0.25">
      <c r="A183" s="105" t="s">
        <v>4029</v>
      </c>
      <c r="B183" s="38">
        <v>-20000</v>
      </c>
      <c r="C183" s="73" t="s">
        <v>4030</v>
      </c>
      <c r="D183" s="105">
        <v>1</v>
      </c>
      <c r="E183" s="105">
        <f t="shared" si="9"/>
        <v>17</v>
      </c>
      <c r="F183" s="105">
        <f t="shared" si="5"/>
        <v>0</v>
      </c>
      <c r="G183" s="105">
        <f t="shared" si="4"/>
        <v>-340000</v>
      </c>
    </row>
    <row r="184" spans="1:7" x14ac:dyDescent="0.25">
      <c r="A184" s="105" t="s">
        <v>999</v>
      </c>
      <c r="B184" s="38">
        <v>-8185</v>
      </c>
      <c r="C184" s="73" t="s">
        <v>4033</v>
      </c>
      <c r="D184" s="105">
        <v>2</v>
      </c>
      <c r="E184" s="105">
        <f t="shared" si="9"/>
        <v>16</v>
      </c>
      <c r="F184" s="105">
        <f t="shared" si="5"/>
        <v>0</v>
      </c>
      <c r="G184" s="105">
        <f t="shared" si="4"/>
        <v>-130960</v>
      </c>
    </row>
    <row r="185" spans="1:7" x14ac:dyDescent="0.25">
      <c r="A185" s="105" t="s">
        <v>4038</v>
      </c>
      <c r="B185" s="38">
        <v>-60100</v>
      </c>
      <c r="C185" s="73" t="s">
        <v>4039</v>
      </c>
      <c r="D185" s="105">
        <v>0</v>
      </c>
      <c r="E185" s="105">
        <f t="shared" si="9"/>
        <v>14</v>
      </c>
      <c r="F185" s="105">
        <f t="shared" si="5"/>
        <v>0</v>
      </c>
      <c r="G185" s="105">
        <f t="shared" si="4"/>
        <v>-841400</v>
      </c>
    </row>
    <row r="186" spans="1:7" x14ac:dyDescent="0.25">
      <c r="A186" s="105" t="s">
        <v>4038</v>
      </c>
      <c r="B186" s="38">
        <v>-32300</v>
      </c>
      <c r="C186" s="73" t="s">
        <v>655</v>
      </c>
      <c r="D186" s="105">
        <v>4</v>
      </c>
      <c r="E186" s="105">
        <f t="shared" si="9"/>
        <v>14</v>
      </c>
      <c r="F186" s="105">
        <f t="shared" si="5"/>
        <v>0</v>
      </c>
      <c r="G186" s="105">
        <f t="shared" si="4"/>
        <v>-452200</v>
      </c>
    </row>
    <row r="187" spans="1:7" x14ac:dyDescent="0.25">
      <c r="A187" s="105" t="s">
        <v>4067</v>
      </c>
      <c r="B187" s="38">
        <v>-32750</v>
      </c>
      <c r="C187" s="73" t="s">
        <v>655</v>
      </c>
      <c r="D187" s="105">
        <v>5</v>
      </c>
      <c r="E187" s="105">
        <f t="shared" si="9"/>
        <v>10</v>
      </c>
      <c r="F187" s="105">
        <f t="shared" si="5"/>
        <v>0</v>
      </c>
      <c r="G187" s="105">
        <f t="shared" si="4"/>
        <v>-327500</v>
      </c>
    </row>
    <row r="188" spans="1:7" x14ac:dyDescent="0.25">
      <c r="A188" s="105" t="s">
        <v>4089</v>
      </c>
      <c r="B188" s="38">
        <v>-16000</v>
      </c>
      <c r="C188" s="73" t="s">
        <v>4090</v>
      </c>
      <c r="D188" s="105">
        <v>1</v>
      </c>
      <c r="E188" s="105">
        <f t="shared" si="9"/>
        <v>5</v>
      </c>
      <c r="F188" s="105">
        <f t="shared" si="5"/>
        <v>0</v>
      </c>
      <c r="G188" s="105">
        <f t="shared" si="4"/>
        <v>-80000</v>
      </c>
    </row>
    <row r="189" spans="1:7" x14ac:dyDescent="0.25">
      <c r="A189" s="105" t="s">
        <v>4092</v>
      </c>
      <c r="B189" s="38">
        <v>-16932</v>
      </c>
      <c r="C189" s="73" t="s">
        <v>655</v>
      </c>
      <c r="D189" s="105">
        <v>3</v>
      </c>
      <c r="E189" s="105">
        <f t="shared" si="9"/>
        <v>4</v>
      </c>
      <c r="F189" s="105">
        <f t="shared" si="5"/>
        <v>0</v>
      </c>
      <c r="G189" s="105">
        <f t="shared" si="4"/>
        <v>-67728</v>
      </c>
    </row>
    <row r="190" spans="1:7" x14ac:dyDescent="0.25">
      <c r="A190" s="105" t="s">
        <v>4100</v>
      </c>
      <c r="B190" s="38">
        <v>-10350</v>
      </c>
      <c r="C190" s="73" t="s">
        <v>4101</v>
      </c>
      <c r="D190" s="105">
        <v>1</v>
      </c>
      <c r="E190" s="105">
        <f t="shared" si="9"/>
        <v>1</v>
      </c>
      <c r="F190" s="105">
        <f t="shared" si="5"/>
        <v>0</v>
      </c>
      <c r="G190" s="105">
        <f t="shared" si="4"/>
        <v>-10350</v>
      </c>
    </row>
    <row r="191" spans="1:7" x14ac:dyDescent="0.25">
      <c r="A191" s="105"/>
      <c r="B191" s="38"/>
      <c r="C191" s="73"/>
      <c r="D191" s="105"/>
      <c r="E191" s="105">
        <f t="shared" si="9"/>
        <v>0</v>
      </c>
      <c r="F191" s="105">
        <f t="shared" si="5"/>
        <v>0</v>
      </c>
      <c r="G191" s="105">
        <f t="shared" si="4"/>
        <v>0</v>
      </c>
    </row>
    <row r="192" spans="1:7" x14ac:dyDescent="0.25">
      <c r="A192" s="105"/>
      <c r="B192" s="38"/>
      <c r="C192" s="73"/>
      <c r="D192" s="105"/>
      <c r="E192" s="105">
        <f t="shared" si="9"/>
        <v>0</v>
      </c>
      <c r="F192" s="105">
        <f t="shared" si="5"/>
        <v>0</v>
      </c>
      <c r="G192" s="105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105">
        <f t="shared" si="9"/>
        <v>0</v>
      </c>
      <c r="F193" s="105">
        <f t="shared" si="5"/>
        <v>0</v>
      </c>
      <c r="G193" s="105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105">
        <f t="shared" si="9"/>
        <v>0</v>
      </c>
      <c r="F194" s="105">
        <f t="shared" si="5"/>
        <v>0</v>
      </c>
      <c r="G194" s="105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105">
        <f t="shared" si="9"/>
        <v>0</v>
      </c>
      <c r="F195" s="105">
        <f t="shared" si="5"/>
        <v>0</v>
      </c>
      <c r="G195" s="105">
        <f t="shared" si="4"/>
        <v>0</v>
      </c>
    </row>
    <row r="196" spans="1:7" x14ac:dyDescent="0.25">
      <c r="A196" s="11"/>
      <c r="B196" s="29">
        <f>SUM(B2:B195)-B105</f>
        <v>18280</v>
      </c>
      <c r="C196" s="11"/>
      <c r="D196" s="11"/>
      <c r="E196" s="11"/>
      <c r="F196" s="11"/>
      <c r="G196" s="29">
        <f>SUM(G105:G195)</f>
        <v>1724276802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10982654.789808918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855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topLeftCell="D7" zoomScaleNormal="100" workbookViewId="0">
      <selection activeCell="L21" sqref="L21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39.85546875" bestFit="1" customWidth="1"/>
    <col min="14" max="14" width="17.5703125" customWidth="1"/>
    <col min="15" max="15" width="20.140625" bestFit="1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9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937</v>
      </c>
      <c r="R2" s="121"/>
      <c r="S2" s="122"/>
      <c r="T2" s="122"/>
      <c r="U2" s="121"/>
      <c r="V2" s="122"/>
      <c r="W2" s="121"/>
      <c r="X2" s="121"/>
    </row>
    <row r="3" spans="1:2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1138</v>
      </c>
      <c r="N3" s="29">
        <v>46000000</v>
      </c>
      <c r="O3" s="29">
        <v>40000000</v>
      </c>
      <c r="P3" s="11" t="s">
        <v>935</v>
      </c>
      <c r="R3" s="121"/>
      <c r="S3" s="122"/>
      <c r="T3" s="122"/>
      <c r="U3" s="121"/>
      <c r="V3" s="122"/>
      <c r="W3" s="121"/>
      <c r="X3" s="121"/>
    </row>
    <row r="4" spans="1:2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-45600000</v>
      </c>
      <c r="O6" s="29">
        <v>-25000000</v>
      </c>
      <c r="P6" s="11" t="s">
        <v>936</v>
      </c>
      <c r="R6" s="121"/>
      <c r="S6" s="122"/>
      <c r="T6" s="122"/>
      <c r="U6" s="121"/>
      <c r="V6" s="122"/>
      <c r="W6" s="121"/>
      <c r="X6" s="121"/>
    </row>
    <row r="7" spans="1:2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934</v>
      </c>
      <c r="N8" s="29">
        <v>18000000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128400000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21"/>
      <c r="S12" s="122"/>
      <c r="T12" s="122"/>
      <c r="U12" s="121"/>
      <c r="V12" s="122"/>
      <c r="W12" s="121"/>
      <c r="X12" s="121"/>
    </row>
    <row r="13" spans="1:2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1077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1196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3720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یاران'!B196</f>
        <v>18280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3840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سارا!D207</f>
        <v>-7823502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4014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f>L37</f>
        <v>106576701</v>
      </c>
      <c r="G19" s="29">
        <f t="shared" si="0"/>
        <v>-1335612.4177699983</v>
      </c>
      <c r="H19" s="11"/>
      <c r="K19" s="2" t="s">
        <v>85</v>
      </c>
      <c r="L19" s="43">
        <f>-مرداد97!D74</f>
        <v>11960262</v>
      </c>
      <c r="M19" s="2" t="s">
        <v>4011</v>
      </c>
      <c r="N19" s="3">
        <f>1608*P28</f>
        <v>5470416</v>
      </c>
      <c r="O19" s="188" t="s">
        <v>4079</v>
      </c>
      <c r="R19" s="121"/>
      <c r="S19" s="121"/>
      <c r="T19" s="121"/>
      <c r="U19" s="121"/>
      <c r="V19" s="128"/>
      <c r="W19" s="122"/>
      <c r="X19" s="121"/>
    </row>
    <row r="20" spans="1:24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150000</v>
      </c>
      <c r="M20" s="2" t="s">
        <v>757</v>
      </c>
      <c r="N20" s="3">
        <v>3000000</v>
      </c>
      <c r="O20" s="22"/>
      <c r="R20" s="121"/>
      <c r="S20" s="121"/>
      <c r="T20" s="121"/>
      <c r="U20" s="121"/>
      <c r="V20" s="122"/>
      <c r="W20" s="121"/>
      <c r="X20" s="121"/>
    </row>
    <row r="21" spans="1:24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-11960262</v>
      </c>
      <c r="R21" s="121"/>
      <c r="S21" s="122"/>
      <c r="T21" s="121"/>
      <c r="U21" s="121"/>
      <c r="V21" s="121"/>
      <c r="W21" s="121"/>
      <c r="X21" s="121"/>
    </row>
    <row r="22" spans="1:24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920</v>
      </c>
      <c r="L22" s="43">
        <v>4800000</v>
      </c>
      <c r="M22" s="2" t="s">
        <v>754</v>
      </c>
      <c r="N22" s="3">
        <v>1500000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1102</v>
      </c>
      <c r="L24" s="43">
        <f>سکه!T22</f>
        <v>91000000</v>
      </c>
      <c r="M24" s="2" t="s">
        <v>4016</v>
      </c>
      <c r="N24" s="3">
        <v>3845000</v>
      </c>
      <c r="R24" s="121"/>
      <c r="S24" s="121"/>
      <c r="T24" s="121"/>
      <c r="U24" s="121"/>
      <c r="V24" s="121"/>
      <c r="W24" s="121"/>
      <c r="X24" s="121"/>
    </row>
    <row r="25" spans="1:24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1102</v>
      </c>
      <c r="N25" s="3">
        <v>106500000</v>
      </c>
    </row>
    <row r="26" spans="1:24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6"/>
      <c r="N26" s="177"/>
      <c r="Q26" s="73"/>
      <c r="R26" s="118"/>
      <c r="S26" s="118"/>
      <c r="T26" s="118"/>
      <c r="W26" s="28"/>
    </row>
    <row r="27" spans="1:24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3936</v>
      </c>
      <c r="N27" s="119">
        <v>2016</v>
      </c>
      <c r="O27" s="105" t="s">
        <v>941</v>
      </c>
      <c r="P27" s="105" t="s">
        <v>3978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75"/>
    </row>
    <row r="28" spans="1:24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1193</v>
      </c>
      <c r="L28" s="123">
        <v>25600</v>
      </c>
      <c r="M28" s="118" t="s">
        <v>4035</v>
      </c>
      <c r="N28" s="119">
        <f>O28*P28</f>
        <v>76296654</v>
      </c>
      <c r="O28" s="105">
        <v>22427</v>
      </c>
      <c r="P28" s="105">
        <v>3402</v>
      </c>
      <c r="Q28" s="38">
        <v>2458039</v>
      </c>
      <c r="R28" s="118" t="s">
        <v>3961</v>
      </c>
      <c r="S28" s="118">
        <v>31</v>
      </c>
      <c r="T28" s="73" t="s">
        <v>4062</v>
      </c>
      <c r="U28" s="119">
        <f>Q28*0.02*S28/31</f>
        <v>49160.78</v>
      </c>
    </row>
    <row r="29" spans="1:24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1194</v>
      </c>
      <c r="L29" s="123">
        <v>7637</v>
      </c>
      <c r="M29" s="32"/>
      <c r="N29" s="119"/>
      <c r="O29" s="105"/>
      <c r="P29" s="105"/>
      <c r="Q29" s="38">
        <v>74302282</v>
      </c>
      <c r="R29" s="118" t="s">
        <v>4078</v>
      </c>
      <c r="S29" s="118">
        <f>S28-27</f>
        <v>4</v>
      </c>
      <c r="T29" s="118" t="s">
        <v>4080</v>
      </c>
      <c r="U29" s="119"/>
    </row>
    <row r="30" spans="1:24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/>
      <c r="L30" s="123"/>
      <c r="M30" s="118"/>
      <c r="N30" s="119"/>
      <c r="O30" s="105"/>
      <c r="P30" s="105"/>
      <c r="Q30" s="38">
        <v>1098728</v>
      </c>
      <c r="R30" s="118" t="s">
        <v>4078</v>
      </c>
      <c r="S30" s="118">
        <f>S29</f>
        <v>4</v>
      </c>
      <c r="T30" s="118" t="s">
        <v>4081</v>
      </c>
      <c r="U30" s="119"/>
    </row>
    <row r="31" spans="1:24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3997</v>
      </c>
      <c r="L31" s="123">
        <v>-1600000</v>
      </c>
      <c r="M31" s="56"/>
      <c r="N31" s="119" t="s">
        <v>25</v>
      </c>
      <c r="O31" s="182"/>
      <c r="P31" s="69"/>
      <c r="Q31" s="181">
        <v>2996679</v>
      </c>
      <c r="R31" s="8" t="s">
        <v>4095</v>
      </c>
      <c r="S31">
        <f>S30-1</f>
        <v>3</v>
      </c>
      <c r="T31" s="8" t="s">
        <v>4094</v>
      </c>
      <c r="U31" s="119"/>
    </row>
    <row r="32" spans="1:24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 t="s">
        <v>4082</v>
      </c>
      <c r="L32" s="123">
        <v>-800000</v>
      </c>
      <c r="M32" s="105"/>
      <c r="N32" s="105"/>
      <c r="P32" s="105"/>
      <c r="Q32" s="38">
        <v>793693</v>
      </c>
      <c r="R32" s="118" t="s">
        <v>4092</v>
      </c>
      <c r="S32" s="118">
        <f>S31-3</f>
        <v>0</v>
      </c>
      <c r="T32" s="118" t="s">
        <v>4093</v>
      </c>
      <c r="U32" s="119"/>
    </row>
    <row r="33" spans="1:21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/>
      <c r="L33" s="123"/>
      <c r="M33" s="118"/>
      <c r="N33" s="119"/>
      <c r="O33" s="187"/>
      <c r="P33" s="105"/>
      <c r="Q33" s="118"/>
      <c r="R33" s="118"/>
      <c r="S33" s="118"/>
      <c r="T33" s="118"/>
    </row>
    <row r="34" spans="1:21" ht="30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05"/>
      <c r="L34" s="105"/>
      <c r="M34" s="73" t="s">
        <v>4087</v>
      </c>
      <c r="N34" s="123">
        <f>-840*P28</f>
        <v>-2857680</v>
      </c>
      <c r="O34" s="105"/>
      <c r="P34" s="105"/>
      <c r="Q34" s="118"/>
      <c r="R34" s="118"/>
      <c r="S34" s="118"/>
      <c r="T34" s="118"/>
    </row>
    <row r="35" spans="1:21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118"/>
      <c r="L35" s="123"/>
      <c r="M35" s="118"/>
      <c r="N35" s="119"/>
      <c r="O35" s="105"/>
      <c r="P35" s="105"/>
      <c r="Q35" s="119">
        <f>SUM(N28:N33)-SUM(Q28:Q32)</f>
        <v>-5352767</v>
      </c>
      <c r="R35" s="118"/>
      <c r="S35" s="118"/>
      <c r="T35" s="118"/>
    </row>
    <row r="36" spans="1:21" x14ac:dyDescent="0.25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118" t="s">
        <v>25</v>
      </c>
      <c r="L36" s="123"/>
      <c r="M36" s="178" t="s">
        <v>4008</v>
      </c>
      <c r="N36" s="179">
        <v>3865000</v>
      </c>
      <c r="O36" t="s">
        <v>4109</v>
      </c>
    </row>
    <row r="37" spans="1:21" x14ac:dyDescent="0.25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2" t="s">
        <v>598</v>
      </c>
      <c r="L37" s="3">
        <f>SUM(L16:L34)</f>
        <v>106576701</v>
      </c>
      <c r="M37" s="2"/>
      <c r="N37" s="3">
        <f>SUM(N16:N35)</f>
        <v>175190922</v>
      </c>
    </row>
    <row r="38" spans="1:21" x14ac:dyDescent="0.25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2" t="s">
        <v>599</v>
      </c>
      <c r="L38" s="3">
        <f>L16+L17+L20+L29+L28</f>
        <v>216439</v>
      </c>
      <c r="M38" s="2"/>
      <c r="N38" s="3">
        <f>N16+N17+N22</f>
        <v>-6305222</v>
      </c>
      <c r="O38" t="s">
        <v>25</v>
      </c>
      <c r="Q38" t="s">
        <v>25</v>
      </c>
    </row>
    <row r="39" spans="1:21" x14ac:dyDescent="0.25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56" t="s">
        <v>716</v>
      </c>
      <c r="L39" s="1">
        <f>L37+N7</f>
        <v>163576701</v>
      </c>
      <c r="M39" s="3"/>
      <c r="N39" s="2"/>
      <c r="R39" t="s">
        <v>25</v>
      </c>
      <c r="T39" t="s">
        <v>25</v>
      </c>
      <c r="U39" t="s">
        <v>4040</v>
      </c>
    </row>
    <row r="40" spans="1:21" x14ac:dyDescent="0.25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Q40" t="s">
        <v>25</v>
      </c>
      <c r="R40" t="s">
        <v>25</v>
      </c>
      <c r="U40" t="s">
        <v>4041</v>
      </c>
    </row>
    <row r="41" spans="1:21" x14ac:dyDescent="0.25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5"/>
      <c r="O41" s="22"/>
      <c r="Q41" t="s">
        <v>25</v>
      </c>
      <c r="U41" t="s">
        <v>4042</v>
      </c>
    </row>
    <row r="42" spans="1:21" x14ac:dyDescent="0.25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M42" s="25"/>
      <c r="U42" t="s">
        <v>4043</v>
      </c>
    </row>
    <row r="43" spans="1:21" x14ac:dyDescent="0.25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M43" s="26" t="s">
        <v>25</v>
      </c>
      <c r="U43" s="9" t="s">
        <v>4044</v>
      </c>
    </row>
    <row r="44" spans="1:21" x14ac:dyDescent="0.25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3"/>
      <c r="L44" s="11" t="s">
        <v>304</v>
      </c>
      <c r="M44" s="25"/>
      <c r="N44" s="25"/>
      <c r="Q44" s="118" t="s">
        <v>1151</v>
      </c>
      <c r="R44" s="118"/>
      <c r="U44" t="s">
        <v>4045</v>
      </c>
    </row>
    <row r="45" spans="1:21" x14ac:dyDescent="0.25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305</v>
      </c>
      <c r="L45" s="1">
        <v>70000</v>
      </c>
      <c r="M45" s="25"/>
      <c r="N45" t="s">
        <v>25</v>
      </c>
      <c r="Q45" s="118" t="s">
        <v>267</v>
      </c>
      <c r="R45" s="118" t="s">
        <v>1166</v>
      </c>
      <c r="U45" s="186" t="s">
        <v>4046</v>
      </c>
    </row>
    <row r="46" spans="1:21" x14ac:dyDescent="0.25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1" t="s">
        <v>321</v>
      </c>
      <c r="L46" s="1">
        <v>100000</v>
      </c>
      <c r="M46" s="9"/>
      <c r="N46" s="9"/>
      <c r="Q46" s="14">
        <v>125000</v>
      </c>
      <c r="R46" s="118" t="s">
        <v>1167</v>
      </c>
      <c r="U46" t="s">
        <v>4047</v>
      </c>
    </row>
    <row r="47" spans="1:21" x14ac:dyDescent="0.25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1" t="s">
        <v>306</v>
      </c>
      <c r="L47" s="1">
        <v>80000</v>
      </c>
      <c r="M47" s="9"/>
      <c r="N47" s="9"/>
      <c r="Q47" s="14">
        <v>-6000000</v>
      </c>
      <c r="R47" s="118" t="s">
        <v>1168</v>
      </c>
      <c r="U47" t="s">
        <v>4048</v>
      </c>
    </row>
    <row r="48" spans="1:21" x14ac:dyDescent="0.25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M48" s="9" t="s">
        <v>4008</v>
      </c>
      <c r="N48" s="9">
        <v>3.8650000000000002</v>
      </c>
      <c r="P48" t="s">
        <v>4000</v>
      </c>
      <c r="Q48" s="14">
        <f>مرداد97!C24</f>
        <v>7835443</v>
      </c>
      <c r="R48" s="118" t="s">
        <v>1169</v>
      </c>
      <c r="U48" t="s">
        <v>4049</v>
      </c>
    </row>
    <row r="49" spans="1:21" x14ac:dyDescent="0.25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308</v>
      </c>
      <c r="L49" s="1">
        <v>300000</v>
      </c>
      <c r="M49" s="9" t="s">
        <v>1168</v>
      </c>
      <c r="N49" s="9">
        <v>1</v>
      </c>
      <c r="Q49" s="14">
        <v>57600000</v>
      </c>
      <c r="R49" s="56" t="s">
        <v>3763</v>
      </c>
      <c r="U49" t="s">
        <v>4050</v>
      </c>
    </row>
    <row r="50" spans="1:21" x14ac:dyDescent="0.25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1" t="s">
        <v>309</v>
      </c>
      <c r="L50" s="1">
        <v>100000</v>
      </c>
      <c r="M50" s="9"/>
      <c r="N50" s="9"/>
      <c r="P50" t="s">
        <v>4000</v>
      </c>
      <c r="Q50" s="14">
        <v>2000000</v>
      </c>
      <c r="R50" s="56" t="s">
        <v>1170</v>
      </c>
      <c r="U50" t="s">
        <v>4084</v>
      </c>
    </row>
    <row r="51" spans="1:21" x14ac:dyDescent="0.25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1" t="s">
        <v>310</v>
      </c>
      <c r="L51" s="1">
        <v>200000</v>
      </c>
      <c r="M51" s="9"/>
      <c r="N51" s="9"/>
      <c r="Q51" s="123"/>
      <c r="R51" s="56"/>
    </row>
    <row r="52" spans="1:21" x14ac:dyDescent="0.25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18" t="s">
        <v>311</v>
      </c>
      <c r="L52" s="18">
        <v>300000</v>
      </c>
      <c r="M52" s="9"/>
      <c r="N52" s="9">
        <f>SUM(N46:N50)</f>
        <v>4.8650000000000002</v>
      </c>
      <c r="Q52" s="123">
        <v>2000000</v>
      </c>
      <c r="R52" s="56" t="s">
        <v>1171</v>
      </c>
    </row>
    <row r="53" spans="1:21" x14ac:dyDescent="0.25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312</v>
      </c>
      <c r="L53" s="1">
        <v>200000</v>
      </c>
      <c r="Q53" s="123">
        <v>4000000</v>
      </c>
      <c r="R53" s="56" t="s">
        <v>4001</v>
      </c>
    </row>
    <row r="54" spans="1:21" x14ac:dyDescent="0.25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313</v>
      </c>
      <c r="L54" s="1">
        <v>20000</v>
      </c>
      <c r="Q54" s="14">
        <v>2500000</v>
      </c>
      <c r="R54" s="56" t="s">
        <v>1162</v>
      </c>
    </row>
    <row r="55" spans="1:21" x14ac:dyDescent="0.25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315</v>
      </c>
      <c r="L55" s="1">
        <v>50000</v>
      </c>
      <c r="Q55" s="123">
        <v>3000000</v>
      </c>
      <c r="R55" s="56" t="s">
        <v>3953</v>
      </c>
    </row>
    <row r="56" spans="1:21" x14ac:dyDescent="0.25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316</v>
      </c>
      <c r="L56" s="1">
        <v>90000</v>
      </c>
      <c r="Q56" s="14"/>
      <c r="R56" s="56"/>
    </row>
    <row r="57" spans="1:21" x14ac:dyDescent="0.25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317</v>
      </c>
      <c r="L57" s="1">
        <v>50000</v>
      </c>
      <c r="Q57" s="123"/>
      <c r="R57" s="56"/>
    </row>
    <row r="58" spans="1:21" x14ac:dyDescent="0.25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327</v>
      </c>
      <c r="L58" s="1">
        <v>150000</v>
      </c>
      <c r="Q58" s="123"/>
      <c r="R58" s="56"/>
    </row>
    <row r="59" spans="1:21" x14ac:dyDescent="0.25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318</v>
      </c>
      <c r="L59" s="1">
        <v>15000</v>
      </c>
      <c r="Q59" s="123"/>
      <c r="R59" s="56"/>
    </row>
    <row r="60" spans="1:21" x14ac:dyDescent="0.25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319</v>
      </c>
      <c r="L60" s="1">
        <v>20000</v>
      </c>
      <c r="Q60" s="123"/>
      <c r="R60" s="56"/>
    </row>
    <row r="61" spans="1:21" x14ac:dyDescent="0.25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</row>
    <row r="62" spans="1:21" x14ac:dyDescent="0.25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322</v>
      </c>
      <c r="L62" s="1">
        <v>150000</v>
      </c>
      <c r="Q62" s="119">
        <f>SUM(Q46:Q60)</f>
        <v>73060443</v>
      </c>
      <c r="R62" s="56" t="s">
        <v>1173</v>
      </c>
    </row>
    <row r="63" spans="1:21" x14ac:dyDescent="0.25">
      <c r="E63" s="26"/>
      <c r="K63" s="32" t="s">
        <v>324</v>
      </c>
      <c r="L63" s="1">
        <v>75000</v>
      </c>
      <c r="Q63" s="123"/>
      <c r="R63" s="56"/>
    </row>
    <row r="64" spans="1:21" x14ac:dyDescent="0.25">
      <c r="E64" s="26"/>
      <c r="K64" s="32" t="s">
        <v>314</v>
      </c>
      <c r="L64" s="1">
        <v>140000</v>
      </c>
      <c r="Q64" s="123"/>
      <c r="R64" s="56"/>
    </row>
    <row r="65" spans="1:28" x14ac:dyDescent="0.25">
      <c r="K65" s="2" t="s">
        <v>478</v>
      </c>
      <c r="L65" s="3">
        <v>1666666</v>
      </c>
    </row>
    <row r="66" spans="1:28" x14ac:dyDescent="0.25">
      <c r="K66" s="2"/>
      <c r="L66" s="3"/>
    </row>
    <row r="67" spans="1:28" x14ac:dyDescent="0.25">
      <c r="A67" t="s">
        <v>25</v>
      </c>
      <c r="K67" s="2"/>
      <c r="L67" s="3"/>
    </row>
    <row r="68" spans="1:28" x14ac:dyDescent="0.25">
      <c r="K68" s="2" t="s">
        <v>6</v>
      </c>
      <c r="L68" s="3">
        <f>SUM(L45:L66)</f>
        <v>3966666</v>
      </c>
      <c r="O68" t="s">
        <v>1282</v>
      </c>
      <c r="P68" t="s">
        <v>180</v>
      </c>
      <c r="Q68" t="s">
        <v>952</v>
      </c>
      <c r="R68" t="s">
        <v>4071</v>
      </c>
      <c r="S68" s="121"/>
      <c r="T68" s="121"/>
    </row>
    <row r="69" spans="1:28" x14ac:dyDescent="0.25">
      <c r="K69" s="2" t="s">
        <v>328</v>
      </c>
      <c r="L69" s="3">
        <f>L68/30</f>
        <v>132222.20000000001</v>
      </c>
      <c r="N69" t="s">
        <v>4069</v>
      </c>
      <c r="O69">
        <v>3452.8</v>
      </c>
      <c r="P69" t="s">
        <v>4067</v>
      </c>
      <c r="Q69" t="s">
        <v>953</v>
      </c>
      <c r="R69">
        <f>O69/1.0152</f>
        <v>3401.1032308904646</v>
      </c>
      <c r="S69" s="121"/>
      <c r="T69" s="121"/>
      <c r="V69" s="121"/>
      <c r="W69" s="121"/>
      <c r="X69" s="121"/>
      <c r="Y69" s="121"/>
      <c r="Z69" s="121"/>
      <c r="AA69" s="121"/>
      <c r="AB69" s="121"/>
    </row>
    <row r="70" spans="1:28" x14ac:dyDescent="0.25">
      <c r="N70" t="s">
        <v>4070</v>
      </c>
      <c r="O70">
        <v>185</v>
      </c>
      <c r="P70" s="121" t="s">
        <v>4067</v>
      </c>
      <c r="Q70" s="121" t="s">
        <v>61</v>
      </c>
      <c r="R70" s="121"/>
      <c r="S70" s="121"/>
      <c r="T70" s="121"/>
      <c r="V70" s="180"/>
      <c r="W70" s="134"/>
      <c r="X70" s="121"/>
      <c r="Y70" s="121"/>
      <c r="Z70" s="121"/>
      <c r="AA70" s="134"/>
      <c r="AB70" s="121"/>
    </row>
    <row r="71" spans="1:28" x14ac:dyDescent="0.25">
      <c r="N71" t="s">
        <v>4070</v>
      </c>
      <c r="O71">
        <v>193.8</v>
      </c>
      <c r="P71" s="134" t="s">
        <v>4065</v>
      </c>
      <c r="Q71" s="128" t="s">
        <v>953</v>
      </c>
      <c r="R71" s="121"/>
      <c r="S71" s="121"/>
      <c r="T71" s="121"/>
      <c r="V71" s="121"/>
      <c r="W71" s="134"/>
      <c r="X71" s="121"/>
      <c r="Y71" s="121"/>
      <c r="Z71" s="121"/>
      <c r="AA71" s="134"/>
      <c r="AB71" s="121"/>
    </row>
    <row r="72" spans="1:28" x14ac:dyDescent="0.25">
      <c r="N72" t="s">
        <v>4064</v>
      </c>
      <c r="O72" s="121">
        <v>603.79999999999995</v>
      </c>
      <c r="P72" s="134" t="s">
        <v>4065</v>
      </c>
      <c r="Q72" s="128" t="s">
        <v>61</v>
      </c>
      <c r="R72" s="134"/>
      <c r="S72" s="128">
        <f>3*1.52</f>
        <v>4.5600000000000005</v>
      </c>
      <c r="V72" s="121"/>
      <c r="W72" s="134"/>
      <c r="X72" s="121"/>
      <c r="Y72" s="121"/>
      <c r="Z72" s="121"/>
      <c r="AA72" s="134"/>
      <c r="AB72" s="121"/>
    </row>
    <row r="73" spans="1:28" x14ac:dyDescent="0.25">
      <c r="N73" t="s">
        <v>4064</v>
      </c>
      <c r="O73" s="121"/>
      <c r="P73" s="121"/>
      <c r="Q73" s="128" t="s">
        <v>953</v>
      </c>
      <c r="R73" s="121"/>
      <c r="V73" s="121"/>
      <c r="W73" s="134"/>
      <c r="X73" s="121"/>
      <c r="Y73" s="121"/>
      <c r="Z73" s="121"/>
      <c r="AA73" s="134"/>
      <c r="AB73" s="121"/>
    </row>
    <row r="74" spans="1:28" x14ac:dyDescent="0.25">
      <c r="N74" t="s">
        <v>4069</v>
      </c>
      <c r="Q74" s="128" t="s">
        <v>61</v>
      </c>
      <c r="V74" s="121"/>
      <c r="W74" s="134"/>
      <c r="X74" s="121"/>
      <c r="Y74" s="121"/>
      <c r="Z74" s="121"/>
      <c r="AA74" s="134"/>
      <c r="AB74" s="121"/>
    </row>
    <row r="75" spans="1:28" x14ac:dyDescent="0.25">
      <c r="K75" s="48" t="s">
        <v>790</v>
      </c>
      <c r="L75" s="48" t="s">
        <v>476</v>
      </c>
      <c r="V75" s="121"/>
      <c r="W75" s="134"/>
      <c r="X75" s="121"/>
      <c r="Y75" s="121"/>
      <c r="Z75" s="121"/>
      <c r="AA75" s="134"/>
      <c r="AB75" s="121"/>
    </row>
    <row r="76" spans="1:28" x14ac:dyDescent="0.25">
      <c r="K76" s="47">
        <v>1150000</v>
      </c>
      <c r="L76" s="48" t="s">
        <v>1052</v>
      </c>
      <c r="V76" s="121"/>
      <c r="W76" s="121"/>
      <c r="X76" s="121"/>
      <c r="Y76" s="121"/>
      <c r="Z76" s="121"/>
      <c r="AA76" s="121"/>
      <c r="AB76" s="121"/>
    </row>
    <row r="77" spans="1:28" ht="30" x14ac:dyDescent="0.25">
      <c r="K77" s="47">
        <v>500000</v>
      </c>
      <c r="L77" s="48" t="s">
        <v>479</v>
      </c>
      <c r="N77" t="s">
        <v>4074</v>
      </c>
      <c r="O77">
        <v>5.8109999999999999</v>
      </c>
      <c r="P77">
        <f>O77/1.0152</f>
        <v>5.7239952718676115</v>
      </c>
      <c r="Q77" s="22" t="s">
        <v>4075</v>
      </c>
      <c r="V77" s="121"/>
      <c r="W77" s="121"/>
      <c r="X77" s="121"/>
      <c r="Y77" s="121"/>
      <c r="Z77" s="121"/>
      <c r="AA77" s="121"/>
      <c r="AB77" s="121"/>
    </row>
    <row r="78" spans="1:28" x14ac:dyDescent="0.25">
      <c r="K78" s="47">
        <v>180000</v>
      </c>
      <c r="L78" s="48" t="s">
        <v>558</v>
      </c>
      <c r="V78" s="121"/>
      <c r="W78" s="121"/>
      <c r="X78" s="121"/>
      <c r="Y78" s="121"/>
      <c r="Z78" s="121"/>
      <c r="AA78" s="121"/>
      <c r="AB78" s="121"/>
    </row>
    <row r="79" spans="1:28" x14ac:dyDescent="0.25">
      <c r="K79" s="47">
        <v>300000</v>
      </c>
      <c r="L79" s="48" t="s">
        <v>786</v>
      </c>
      <c r="Q79">
        <f>O81*P77</f>
        <v>3451.5691489361698</v>
      </c>
      <c r="V79" s="121"/>
      <c r="W79" s="121"/>
      <c r="X79" s="121"/>
      <c r="Y79" s="121"/>
      <c r="Z79" s="121"/>
      <c r="AA79" s="134"/>
      <c r="AB79" s="121"/>
    </row>
    <row r="80" spans="1:28" x14ac:dyDescent="0.25">
      <c r="K80" s="47">
        <v>0</v>
      </c>
      <c r="L80" s="48" t="s">
        <v>787</v>
      </c>
      <c r="N80" t="s">
        <v>4072</v>
      </c>
      <c r="O80">
        <v>3622</v>
      </c>
      <c r="V80" s="121"/>
      <c r="W80" s="121"/>
      <c r="X80" s="121"/>
      <c r="Y80" s="121"/>
      <c r="Z80" s="121"/>
      <c r="AA80" s="121"/>
      <c r="AB80" s="121"/>
    </row>
    <row r="81" spans="11:16" x14ac:dyDescent="0.25">
      <c r="K81" s="47">
        <v>500000</v>
      </c>
      <c r="L81" s="48" t="s">
        <v>788</v>
      </c>
      <c r="N81" t="s">
        <v>4073</v>
      </c>
      <c r="O81">
        <v>603</v>
      </c>
      <c r="P81">
        <f>O80/O81</f>
        <v>6.006633499170813</v>
      </c>
    </row>
    <row r="82" spans="11:16" x14ac:dyDescent="0.25">
      <c r="K82" s="47">
        <v>75000</v>
      </c>
      <c r="L82" s="48" t="s">
        <v>789</v>
      </c>
    </row>
    <row r="83" spans="11:16" x14ac:dyDescent="0.25">
      <c r="K83" s="47">
        <v>450000</v>
      </c>
      <c r="L83" s="48" t="s">
        <v>791</v>
      </c>
    </row>
    <row r="84" spans="11:16" x14ac:dyDescent="0.25">
      <c r="K84" s="47">
        <v>500000</v>
      </c>
      <c r="L84" s="48" t="s">
        <v>564</v>
      </c>
    </row>
    <row r="85" spans="11:16" x14ac:dyDescent="0.25">
      <c r="K85" s="47">
        <v>50000</v>
      </c>
      <c r="L85" s="48" t="s">
        <v>794</v>
      </c>
    </row>
    <row r="86" spans="11:16" x14ac:dyDescent="0.25">
      <c r="K86" s="47">
        <v>140000</v>
      </c>
      <c r="L86" s="48" t="s">
        <v>314</v>
      </c>
    </row>
    <row r="87" spans="11:16" x14ac:dyDescent="0.25">
      <c r="K87" s="47"/>
      <c r="L87" s="48" t="s">
        <v>25</v>
      </c>
    </row>
    <row r="88" spans="11:16" x14ac:dyDescent="0.25">
      <c r="K88" s="47">
        <f>SUM(K76:K87)</f>
        <v>3845000</v>
      </c>
      <c r="L88" s="48" t="s">
        <v>6</v>
      </c>
    </row>
    <row r="98" spans="8:8" x14ac:dyDescent="0.25"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3" workbookViewId="0">
      <selection activeCell="D35" sqref="D3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 x14ac:dyDescent="0.25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496</v>
      </c>
      <c r="F2" s="105">
        <f t="shared" ref="F2:F33" si="0">IF(B2&gt;0,1,0)</f>
        <v>1</v>
      </c>
      <c r="G2" s="105">
        <f>B2*(E2-F2)</f>
        <v>24750000</v>
      </c>
    </row>
    <row r="3" spans="1:7" x14ac:dyDescent="0.25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490</v>
      </c>
      <c r="F3" s="105">
        <f t="shared" si="0"/>
        <v>1</v>
      </c>
      <c r="G3" s="105">
        <f t="shared" ref="G3:G33" si="2">B3*(E3-F3)</f>
        <v>7335000000</v>
      </c>
    </row>
    <row r="4" spans="1:7" x14ac:dyDescent="0.25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488</v>
      </c>
      <c r="F4" s="105">
        <f t="shared" si="0"/>
        <v>0</v>
      </c>
      <c r="G4" s="105">
        <f t="shared" si="2"/>
        <v>-1464000000</v>
      </c>
    </row>
    <row r="5" spans="1:7" x14ac:dyDescent="0.25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487</v>
      </c>
      <c r="F5" s="105">
        <f t="shared" si="0"/>
        <v>0</v>
      </c>
      <c r="G5" s="105">
        <f t="shared" si="2"/>
        <v>-1558838300</v>
      </c>
    </row>
    <row r="6" spans="1:7" x14ac:dyDescent="0.25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485</v>
      </c>
      <c r="F6" s="105">
        <f t="shared" si="0"/>
        <v>0</v>
      </c>
      <c r="G6" s="105">
        <f>B6*(E6-F6)</f>
        <v>-1455436500</v>
      </c>
    </row>
    <row r="7" spans="1:7" x14ac:dyDescent="0.25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483</v>
      </c>
      <c r="F7" s="105">
        <f t="shared" si="0"/>
        <v>0</v>
      </c>
      <c r="G7" s="105">
        <f t="shared" si="2"/>
        <v>-2804249700</v>
      </c>
    </row>
    <row r="8" spans="1:7" x14ac:dyDescent="0.25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461</v>
      </c>
      <c r="F8" s="105">
        <f t="shared" si="0"/>
        <v>1</v>
      </c>
      <c r="G8" s="105">
        <f t="shared" si="2"/>
        <v>25031820</v>
      </c>
    </row>
    <row r="9" spans="1:7" x14ac:dyDescent="0.25">
      <c r="A9" s="105" t="s">
        <v>805</v>
      </c>
      <c r="B9" s="119">
        <v>-80000</v>
      </c>
      <c r="C9" s="105" t="s">
        <v>812</v>
      </c>
      <c r="D9" s="105">
        <v>65</v>
      </c>
      <c r="E9" s="105">
        <f t="shared" si="1"/>
        <v>189</v>
      </c>
      <c r="F9" s="105">
        <f t="shared" si="0"/>
        <v>0</v>
      </c>
      <c r="G9" s="105">
        <f>B9*(E9-F9)</f>
        <v>-15120000</v>
      </c>
    </row>
    <row r="10" spans="1:7" x14ac:dyDescent="0.25">
      <c r="A10" s="105" t="s">
        <v>891</v>
      </c>
      <c r="B10" s="119">
        <v>850000</v>
      </c>
      <c r="C10" s="105" t="s">
        <v>897</v>
      </c>
      <c r="D10" s="105">
        <v>14</v>
      </c>
      <c r="E10" s="105">
        <f t="shared" si="1"/>
        <v>124</v>
      </c>
      <c r="F10" s="105">
        <f t="shared" si="0"/>
        <v>1</v>
      </c>
      <c r="G10" s="105">
        <f t="shared" si="2"/>
        <v>104550000</v>
      </c>
    </row>
    <row r="11" spans="1:7" x14ac:dyDescent="0.25">
      <c r="A11" s="105" t="s">
        <v>913</v>
      </c>
      <c r="B11" s="119">
        <v>-700000</v>
      </c>
      <c r="C11" s="105" t="s">
        <v>923</v>
      </c>
      <c r="D11" s="105">
        <v>6</v>
      </c>
      <c r="E11" s="105">
        <f t="shared" si="1"/>
        <v>110</v>
      </c>
      <c r="F11" s="105">
        <f t="shared" si="0"/>
        <v>0</v>
      </c>
      <c r="G11" s="105">
        <f t="shared" si="2"/>
        <v>-77000000</v>
      </c>
    </row>
    <row r="12" spans="1:7" x14ac:dyDescent="0.25">
      <c r="A12" s="105" t="s">
        <v>921</v>
      </c>
      <c r="B12" s="119">
        <v>1000000</v>
      </c>
      <c r="C12" s="105" t="s">
        <v>924</v>
      </c>
      <c r="D12" s="105">
        <v>8</v>
      </c>
      <c r="E12" s="105">
        <f t="shared" si="1"/>
        <v>104</v>
      </c>
      <c r="F12" s="105">
        <f t="shared" si="0"/>
        <v>1</v>
      </c>
      <c r="G12" s="105">
        <f t="shared" si="2"/>
        <v>103000000</v>
      </c>
    </row>
    <row r="13" spans="1:7" x14ac:dyDescent="0.25">
      <c r="A13" s="105" t="s">
        <v>1047</v>
      </c>
      <c r="B13" s="119">
        <v>4857</v>
      </c>
      <c r="C13" s="105" t="s">
        <v>475</v>
      </c>
      <c r="D13" s="105">
        <v>1</v>
      </c>
      <c r="E13" s="105">
        <f t="shared" si="1"/>
        <v>96</v>
      </c>
      <c r="F13" s="105">
        <f t="shared" si="0"/>
        <v>1</v>
      </c>
      <c r="G13" s="105">
        <f t="shared" si="2"/>
        <v>461415</v>
      </c>
    </row>
    <row r="14" spans="1:7" x14ac:dyDescent="0.25">
      <c r="A14" s="105" t="s">
        <v>1053</v>
      </c>
      <c r="B14" s="119">
        <v>-191000</v>
      </c>
      <c r="C14" s="105" t="s">
        <v>923</v>
      </c>
      <c r="D14" s="105">
        <v>15</v>
      </c>
      <c r="E14" s="105">
        <f t="shared" si="1"/>
        <v>95</v>
      </c>
      <c r="F14" s="105">
        <f t="shared" si="0"/>
        <v>0</v>
      </c>
      <c r="G14" s="105">
        <f t="shared" si="2"/>
        <v>-18145000</v>
      </c>
    </row>
    <row r="15" spans="1:7" x14ac:dyDescent="0.25">
      <c r="A15" s="105" t="s">
        <v>1095</v>
      </c>
      <c r="B15" s="119">
        <v>-200000</v>
      </c>
      <c r="C15" s="105" t="s">
        <v>812</v>
      </c>
      <c r="D15" s="105">
        <v>16</v>
      </c>
      <c r="E15" s="105">
        <f t="shared" si="1"/>
        <v>80</v>
      </c>
      <c r="F15" s="105">
        <f t="shared" si="0"/>
        <v>0</v>
      </c>
      <c r="G15" s="105">
        <f t="shared" si="2"/>
        <v>-16000000</v>
      </c>
    </row>
    <row r="16" spans="1:7" x14ac:dyDescent="0.25">
      <c r="A16" s="105" t="s">
        <v>1204</v>
      </c>
      <c r="B16" s="119">
        <v>-694356</v>
      </c>
      <c r="C16" s="105" t="s">
        <v>1205</v>
      </c>
      <c r="D16" s="105">
        <v>7</v>
      </c>
      <c r="E16" s="105">
        <f t="shared" si="1"/>
        <v>64</v>
      </c>
      <c r="F16" s="105">
        <f t="shared" si="0"/>
        <v>0</v>
      </c>
      <c r="G16" s="105">
        <f t="shared" si="2"/>
        <v>-44438784</v>
      </c>
    </row>
    <row r="17" spans="1:7" x14ac:dyDescent="0.25">
      <c r="A17" s="105" t="s">
        <v>1216</v>
      </c>
      <c r="B17" s="119">
        <v>50000</v>
      </c>
      <c r="C17" s="105" t="s">
        <v>1230</v>
      </c>
      <c r="D17" s="105">
        <v>23</v>
      </c>
      <c r="E17" s="105">
        <f t="shared" si="1"/>
        <v>57</v>
      </c>
      <c r="F17" s="105">
        <f t="shared" si="0"/>
        <v>1</v>
      </c>
      <c r="G17" s="105">
        <f t="shared" si="2"/>
        <v>2800000</v>
      </c>
    </row>
    <row r="18" spans="1:7" x14ac:dyDescent="0.25">
      <c r="A18" s="105" t="s">
        <v>3718</v>
      </c>
      <c r="B18" s="119">
        <v>1047</v>
      </c>
      <c r="C18" s="105" t="s">
        <v>3721</v>
      </c>
      <c r="D18" s="105">
        <v>8</v>
      </c>
      <c r="E18" s="105">
        <f>E19+D18</f>
        <v>34</v>
      </c>
      <c r="F18" s="105">
        <f t="shared" si="0"/>
        <v>1</v>
      </c>
      <c r="G18" s="105">
        <f t="shared" si="2"/>
        <v>34551</v>
      </c>
    </row>
    <row r="19" spans="1:7" x14ac:dyDescent="0.25">
      <c r="A19" s="105" t="s">
        <v>3754</v>
      </c>
      <c r="B19" s="119">
        <v>785500</v>
      </c>
      <c r="C19" s="105" t="s">
        <v>3758</v>
      </c>
      <c r="D19" s="105">
        <v>1</v>
      </c>
      <c r="E19" s="105">
        <f t="shared" si="1"/>
        <v>26</v>
      </c>
      <c r="F19" s="105">
        <f t="shared" si="0"/>
        <v>1</v>
      </c>
      <c r="G19" s="105">
        <f t="shared" si="2"/>
        <v>19637500</v>
      </c>
    </row>
    <row r="20" spans="1:7" x14ac:dyDescent="0.25">
      <c r="A20" s="105" t="s">
        <v>3851</v>
      </c>
      <c r="B20" s="119">
        <v>-57500</v>
      </c>
      <c r="C20" s="105" t="s">
        <v>1032</v>
      </c>
      <c r="D20" s="105">
        <v>0</v>
      </c>
      <c r="E20" s="105">
        <f>E21+D20</f>
        <v>25</v>
      </c>
      <c r="F20" s="105">
        <f t="shared" si="0"/>
        <v>0</v>
      </c>
      <c r="G20" s="105">
        <f t="shared" si="2"/>
        <v>-1437500</v>
      </c>
    </row>
    <row r="21" spans="1:7" x14ac:dyDescent="0.25">
      <c r="A21" s="105" t="s">
        <v>3851</v>
      </c>
      <c r="B21" s="119">
        <v>6099</v>
      </c>
      <c r="C21" s="105" t="s">
        <v>585</v>
      </c>
      <c r="D21" s="105">
        <v>10</v>
      </c>
      <c r="E21" s="105">
        <f t="shared" ref="E21:E33" si="3">E22+D21</f>
        <v>25</v>
      </c>
      <c r="F21" s="105">
        <f t="shared" si="0"/>
        <v>1</v>
      </c>
      <c r="G21" s="105">
        <f t="shared" si="2"/>
        <v>146376</v>
      </c>
    </row>
    <row r="22" spans="1:7" x14ac:dyDescent="0.25">
      <c r="A22" s="105" t="s">
        <v>3965</v>
      </c>
      <c r="B22" s="119">
        <v>-85000</v>
      </c>
      <c r="C22" s="105" t="s">
        <v>3976</v>
      </c>
      <c r="D22" s="105">
        <v>4</v>
      </c>
      <c r="E22" s="105">
        <f t="shared" si="3"/>
        <v>15</v>
      </c>
      <c r="F22" s="105">
        <f t="shared" si="0"/>
        <v>0</v>
      </c>
      <c r="G22" s="105">
        <f t="shared" si="2"/>
        <v>-1275000</v>
      </c>
    </row>
    <row r="23" spans="1:7" x14ac:dyDescent="0.25">
      <c r="A23" s="69" t="s">
        <v>3943</v>
      </c>
      <c r="B23" s="119">
        <v>-180000</v>
      </c>
      <c r="C23" s="105" t="s">
        <v>3976</v>
      </c>
      <c r="D23" s="105">
        <v>0</v>
      </c>
      <c r="E23" s="105">
        <f t="shared" si="3"/>
        <v>11</v>
      </c>
      <c r="F23" s="105">
        <f t="shared" si="0"/>
        <v>0</v>
      </c>
      <c r="G23" s="105">
        <f t="shared" si="2"/>
        <v>-1980000</v>
      </c>
    </row>
    <row r="24" spans="1:7" x14ac:dyDescent="0.25">
      <c r="A24" s="69" t="s">
        <v>3943</v>
      </c>
      <c r="B24" s="119">
        <v>-69000</v>
      </c>
      <c r="C24" s="105" t="s">
        <v>3976</v>
      </c>
      <c r="D24" s="105">
        <v>6</v>
      </c>
      <c r="E24" s="105">
        <f t="shared" si="3"/>
        <v>11</v>
      </c>
      <c r="F24" s="105">
        <f t="shared" si="0"/>
        <v>0</v>
      </c>
      <c r="G24" s="105">
        <f t="shared" si="2"/>
        <v>-759000</v>
      </c>
    </row>
    <row r="25" spans="1:7" x14ac:dyDescent="0.25">
      <c r="A25" s="69" t="s">
        <v>3961</v>
      </c>
      <c r="B25" s="119">
        <v>-8600</v>
      </c>
      <c r="C25" s="105" t="s">
        <v>3976</v>
      </c>
      <c r="D25" s="105">
        <v>0</v>
      </c>
      <c r="E25" s="105">
        <f t="shared" si="3"/>
        <v>5</v>
      </c>
      <c r="F25" s="105">
        <f t="shared" si="0"/>
        <v>0</v>
      </c>
      <c r="G25" s="105">
        <f t="shared" si="2"/>
        <v>-43000</v>
      </c>
    </row>
    <row r="26" spans="1:7" x14ac:dyDescent="0.25">
      <c r="A26" s="105" t="s">
        <v>3961</v>
      </c>
      <c r="B26" s="119">
        <v>-40000</v>
      </c>
      <c r="C26" s="105" t="s">
        <v>3976</v>
      </c>
      <c r="D26" s="105">
        <v>0</v>
      </c>
      <c r="E26" s="105">
        <f t="shared" si="3"/>
        <v>5</v>
      </c>
      <c r="F26" s="105">
        <f t="shared" si="0"/>
        <v>0</v>
      </c>
      <c r="G26" s="105">
        <f t="shared" si="2"/>
        <v>-200000</v>
      </c>
    </row>
    <row r="27" spans="1:7" x14ac:dyDescent="0.25">
      <c r="A27" s="105" t="s">
        <v>3961</v>
      </c>
      <c r="B27" s="119">
        <v>-92500</v>
      </c>
      <c r="C27" s="105" t="s">
        <v>3976</v>
      </c>
      <c r="D27" s="105">
        <v>0</v>
      </c>
      <c r="E27" s="105">
        <f t="shared" si="3"/>
        <v>5</v>
      </c>
      <c r="F27" s="105">
        <f t="shared" si="0"/>
        <v>0</v>
      </c>
      <c r="G27" s="105">
        <f t="shared" si="2"/>
        <v>-462500</v>
      </c>
    </row>
    <row r="28" spans="1:7" x14ac:dyDescent="0.25">
      <c r="A28" s="105" t="s">
        <v>3961</v>
      </c>
      <c r="B28" s="119">
        <v>-47000</v>
      </c>
      <c r="C28" s="105" t="s">
        <v>3976</v>
      </c>
      <c r="D28" s="105">
        <v>1</v>
      </c>
      <c r="E28" s="105">
        <f t="shared" si="3"/>
        <v>5</v>
      </c>
      <c r="F28" s="105">
        <f t="shared" si="0"/>
        <v>0</v>
      </c>
      <c r="G28" s="105">
        <f t="shared" si="2"/>
        <v>-235000</v>
      </c>
    </row>
    <row r="29" spans="1:7" x14ac:dyDescent="0.25">
      <c r="A29" s="105" t="s">
        <v>3966</v>
      </c>
      <c r="B29" s="119">
        <v>-77500</v>
      </c>
      <c r="C29" s="105" t="s">
        <v>3976</v>
      </c>
      <c r="D29" s="105">
        <v>0</v>
      </c>
      <c r="E29" s="105">
        <f t="shared" si="3"/>
        <v>4</v>
      </c>
      <c r="F29" s="105">
        <f t="shared" si="0"/>
        <v>0</v>
      </c>
      <c r="G29" s="105">
        <f t="shared" si="2"/>
        <v>-310000</v>
      </c>
    </row>
    <row r="30" spans="1:7" x14ac:dyDescent="0.25">
      <c r="A30" s="105" t="s">
        <v>3966</v>
      </c>
      <c r="B30" s="119">
        <v>-57000</v>
      </c>
      <c r="C30" s="105" t="s">
        <v>3976</v>
      </c>
      <c r="D30" s="105">
        <v>0</v>
      </c>
      <c r="E30" s="105">
        <f t="shared" si="3"/>
        <v>4</v>
      </c>
      <c r="F30" s="105">
        <f t="shared" si="0"/>
        <v>0</v>
      </c>
      <c r="G30" s="105">
        <f t="shared" si="2"/>
        <v>-228000</v>
      </c>
    </row>
    <row r="31" spans="1:7" x14ac:dyDescent="0.25">
      <c r="A31" s="105" t="s">
        <v>3966</v>
      </c>
      <c r="B31" s="119">
        <v>-45000</v>
      </c>
      <c r="C31" s="105" t="s">
        <v>3976</v>
      </c>
      <c r="D31" s="105">
        <v>0</v>
      </c>
      <c r="E31" s="105">
        <f t="shared" si="3"/>
        <v>4</v>
      </c>
      <c r="F31" s="105">
        <f t="shared" si="0"/>
        <v>0</v>
      </c>
      <c r="G31" s="105">
        <f t="shared" si="2"/>
        <v>-180000</v>
      </c>
    </row>
    <row r="32" spans="1:7" x14ac:dyDescent="0.25">
      <c r="A32" s="105" t="s">
        <v>3966</v>
      </c>
      <c r="B32" s="119">
        <v>-30000</v>
      </c>
      <c r="C32" s="105" t="s">
        <v>3976</v>
      </c>
      <c r="D32" s="105">
        <v>3</v>
      </c>
      <c r="E32" s="105">
        <f t="shared" si="3"/>
        <v>4</v>
      </c>
      <c r="F32" s="105">
        <f t="shared" si="0"/>
        <v>0</v>
      </c>
      <c r="G32" s="105">
        <f t="shared" si="2"/>
        <v>-120000</v>
      </c>
    </row>
    <row r="33" spans="1:7" x14ac:dyDescent="0.25">
      <c r="A33" s="105" t="s">
        <v>3975</v>
      </c>
      <c r="B33" s="119">
        <v>1000000</v>
      </c>
      <c r="C33" s="105" t="s">
        <v>3939</v>
      </c>
      <c r="D33" s="105">
        <v>1</v>
      </c>
      <c r="E33" s="105">
        <f t="shared" si="3"/>
        <v>1</v>
      </c>
      <c r="F33" s="105">
        <f t="shared" si="0"/>
        <v>1</v>
      </c>
      <c r="G33" s="105">
        <f t="shared" si="2"/>
        <v>0</v>
      </c>
    </row>
    <row r="34" spans="1:7" x14ac:dyDescent="0.25">
      <c r="A34" s="105"/>
      <c r="B34" s="119"/>
      <c r="C34" s="105"/>
      <c r="D34" s="105"/>
      <c r="E34" s="105"/>
      <c r="F34" s="105"/>
      <c r="G34" s="105"/>
    </row>
    <row r="35" spans="1:7" x14ac:dyDescent="0.25">
      <c r="A35" s="105" t="s">
        <v>4111</v>
      </c>
      <c r="B35" s="119">
        <v>-315101</v>
      </c>
      <c r="C35" s="105" t="s">
        <v>4112</v>
      </c>
      <c r="D35" s="105"/>
      <c r="E35" s="105" t="s">
        <v>25</v>
      </c>
      <c r="F35" s="105"/>
      <c r="G35" s="105"/>
    </row>
    <row r="36" spans="1:7" x14ac:dyDescent="0.25">
      <c r="A36" s="105"/>
      <c r="B36" s="119"/>
      <c r="C36" s="105"/>
      <c r="D36" s="105"/>
      <c r="E36" s="105"/>
      <c r="F36" s="105"/>
      <c r="G36" s="105"/>
    </row>
    <row r="37" spans="1:7" x14ac:dyDescent="0.25">
      <c r="A37" s="105"/>
      <c r="B37" s="105"/>
      <c r="C37" s="105"/>
      <c r="D37" s="105"/>
      <c r="E37" s="105"/>
      <c r="F37" s="105"/>
      <c r="G37" s="105"/>
    </row>
    <row r="38" spans="1:7" x14ac:dyDescent="0.25">
      <c r="A38" s="105"/>
      <c r="B38" s="105"/>
      <c r="C38" s="105"/>
      <c r="D38" s="105"/>
      <c r="E38" s="105"/>
      <c r="F38" s="105"/>
      <c r="G38" s="105"/>
    </row>
    <row r="39" spans="1:7" x14ac:dyDescent="0.25">
      <c r="A39" s="105"/>
      <c r="B39" s="105"/>
      <c r="C39" s="105"/>
      <c r="D39" s="105" t="s">
        <v>25</v>
      </c>
      <c r="E39" s="105"/>
      <c r="F39" s="105"/>
      <c r="G39" s="105"/>
    </row>
    <row r="40" spans="1:7" x14ac:dyDescent="0.25">
      <c r="A40" s="105"/>
      <c r="B40" s="105"/>
      <c r="C40" s="105"/>
      <c r="D40" s="105"/>
      <c r="E40" s="105"/>
      <c r="F40" s="105"/>
      <c r="G40" s="105"/>
    </row>
    <row r="41" spans="1:7" x14ac:dyDescent="0.25">
      <c r="A41" s="105"/>
      <c r="B41" s="105"/>
      <c r="C41" s="105"/>
      <c r="D41" s="105"/>
      <c r="E41" s="105"/>
      <c r="F41" s="105"/>
      <c r="G41" s="105"/>
    </row>
    <row r="42" spans="1:7" x14ac:dyDescent="0.25">
      <c r="A42" s="105"/>
      <c r="B42" s="101">
        <f>SUM(B2:B40)</f>
        <v>824663</v>
      </c>
      <c r="C42" s="105"/>
      <c r="D42" s="105"/>
      <c r="E42" s="105"/>
      <c r="F42" s="105"/>
      <c r="G42" s="101">
        <f>SUM(G2:G33)</f>
        <v>154953378</v>
      </c>
    </row>
    <row r="43" spans="1:7" x14ac:dyDescent="0.25">
      <c r="A43" s="105"/>
      <c r="B43" s="105" t="s">
        <v>283</v>
      </c>
      <c r="C43" s="105"/>
      <c r="D43" s="105"/>
      <c r="E43" s="105"/>
      <c r="F43" s="105"/>
      <c r="G43" s="105" t="s">
        <v>284</v>
      </c>
    </row>
    <row r="44" spans="1:7" x14ac:dyDescent="0.25">
      <c r="A44" s="105"/>
      <c r="B44" s="105"/>
      <c r="C44" s="105"/>
      <c r="D44" s="105"/>
      <c r="E44" s="105"/>
      <c r="F44" s="105"/>
      <c r="G44" s="105"/>
    </row>
    <row r="45" spans="1:7" x14ac:dyDescent="0.25">
      <c r="A45" s="105"/>
      <c r="B45" s="105"/>
      <c r="C45" s="105"/>
      <c r="D45" s="105"/>
      <c r="E45" s="105"/>
      <c r="F45" s="105"/>
      <c r="G45" s="119">
        <f>G42/E2</f>
        <v>312406.00403225806</v>
      </c>
    </row>
    <row r="46" spans="1:7" x14ac:dyDescent="0.25">
      <c r="A46" s="105"/>
      <c r="B46" s="105"/>
      <c r="C46" s="105"/>
      <c r="D46" s="105"/>
      <c r="E46" s="105"/>
      <c r="F46" s="105"/>
      <c r="G46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48" sqref="I4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71000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36000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6000</v>
      </c>
      <c r="H31" s="11" t="s">
        <v>1053</v>
      </c>
      <c r="I31" s="11">
        <v>230000</v>
      </c>
      <c r="J31" s="11" t="s">
        <v>477</v>
      </c>
    </row>
    <row r="32" spans="2:21" x14ac:dyDescent="0.25">
      <c r="G32" s="11">
        <f>$I$47-I32</f>
        <v>51000</v>
      </c>
      <c r="H32" s="59" t="s">
        <v>796</v>
      </c>
      <c r="I32" s="11">
        <v>185000</v>
      </c>
      <c r="J32" s="11" t="s">
        <v>558</v>
      </c>
    </row>
    <row r="33" spans="6:23" x14ac:dyDescent="0.25">
      <c r="G33" s="11">
        <f t="shared" si="5"/>
        <v>5000</v>
      </c>
      <c r="H33" s="11" t="s">
        <v>1122</v>
      </c>
      <c r="I33" s="11">
        <v>231000</v>
      </c>
      <c r="J33" s="11" t="s">
        <v>566</v>
      </c>
    </row>
    <row r="34" spans="6:23" x14ac:dyDescent="0.25">
      <c r="G34" s="11">
        <f t="shared" si="5"/>
        <v>6000</v>
      </c>
      <c r="H34" s="11" t="s">
        <v>1053</v>
      </c>
      <c r="I34" s="11">
        <v>230000</v>
      </c>
      <c r="J34" s="11" t="s">
        <v>567</v>
      </c>
    </row>
    <row r="35" spans="6:23" x14ac:dyDescent="0.25">
      <c r="G35" s="11">
        <f t="shared" si="5"/>
        <v>5000</v>
      </c>
      <c r="H35" s="11" t="s">
        <v>1122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5"/>
        <v>17000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18000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11500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46000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11000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5000</v>
      </c>
      <c r="H41" s="11" t="s">
        <v>1122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20000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9000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7000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5000</v>
      </c>
      <c r="H45" s="11" t="s">
        <v>1122</v>
      </c>
      <c r="I45" s="11">
        <v>231000</v>
      </c>
      <c r="J45" s="11" t="s">
        <v>1121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236000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مرداد97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2018-08-17T09:45:49Z</dcterms:modified>
</cp:coreProperties>
</file>