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مهر97" sheetId="48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لیست خرید و فروش" sheetId="32" r:id="rId40"/>
    <sheet name="اوراق بدون ریسک" sheetId="33" r:id="rId41"/>
    <sheet name="نکات" sheetId="35" r:id="rId42"/>
    <sheet name="سکه" sheetId="36" r:id="rId43"/>
    <sheet name="apply" sheetId="37" r:id="rId44"/>
    <sheet name="بیمه" sheetId="39" r:id="rId45"/>
    <sheet name="آرشیو قیمت ارجینال" sheetId="40" r:id="rId46"/>
    <sheet name="تحلیل1" sheetId="41" r:id="rId47"/>
  </sheets>
  <calcPr calcId="145621"/>
</workbook>
</file>

<file path=xl/calcChain.xml><?xml version="1.0" encoding="utf-8"?>
<calcChain xmlns="http://schemas.openxmlformats.org/spreadsheetml/2006/main">
  <c r="Q38" i="18" l="1"/>
  <c r="T16" i="49"/>
  <c r="P16" i="49" l="1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Q42" i="18"/>
  <c r="D71" i="48"/>
  <c r="N37" i="18"/>
  <c r="AH83" i="18"/>
  <c r="C22" i="33"/>
  <c r="D22" i="33"/>
  <c r="E22" i="33"/>
  <c r="F22" i="33"/>
  <c r="G22" i="33"/>
  <c r="H22" i="33"/>
  <c r="I22" i="33"/>
  <c r="J22" i="33"/>
  <c r="K22" i="33"/>
  <c r="L22" i="33"/>
  <c r="B22" i="33"/>
  <c r="R22" i="33"/>
  <c r="N22" i="33"/>
  <c r="Q18" i="49" l="1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Q19" i="49" l="1"/>
  <c r="P19" i="49" s="1"/>
  <c r="S17" i="49"/>
  <c r="R17" i="49" s="1"/>
  <c r="U16" i="49"/>
  <c r="U17" i="49" s="1"/>
  <c r="T17" i="49" s="1"/>
  <c r="U18" i="49" s="1"/>
  <c r="T18" i="49" s="1"/>
  <c r="P21" i="18"/>
  <c r="N21" i="18" s="1"/>
  <c r="P20" i="18"/>
  <c r="N20" i="18" s="1"/>
  <c r="N36" i="18"/>
  <c r="P19" i="18"/>
  <c r="N19" i="18" s="1"/>
  <c r="R42" i="18" s="1"/>
  <c r="B263" i="15"/>
  <c r="Q20" i="49" l="1"/>
  <c r="P20" i="49" s="1"/>
  <c r="S18" i="49"/>
  <c r="R18" i="49" s="1"/>
  <c r="U19" i="49"/>
  <c r="T19" i="49" s="1"/>
  <c r="S33" i="18"/>
  <c r="Q21" i="49" l="1"/>
  <c r="P21" i="49" s="1"/>
  <c r="S19" i="49"/>
  <c r="R19" i="49" s="1"/>
  <c r="S20" i="49" s="1"/>
  <c r="R20" i="49" s="1"/>
  <c r="S21" i="49" s="1"/>
  <c r="R21" i="49" s="1"/>
  <c r="U20" i="49"/>
  <c r="T20" i="49" s="1"/>
  <c r="N35" i="18"/>
  <c r="Q22" i="49" l="1"/>
  <c r="P22" i="49"/>
  <c r="U21" i="49"/>
  <c r="T21" i="49" s="1"/>
  <c r="S22" i="49"/>
  <c r="R22" i="49" s="1"/>
  <c r="S34" i="18"/>
  <c r="S35" i="18" s="1"/>
  <c r="S36" i="18" s="1"/>
  <c r="P34" i="18"/>
  <c r="Q23" i="49" l="1"/>
  <c r="P23" i="49"/>
  <c r="U22" i="49"/>
  <c r="T22" i="49" s="1"/>
  <c r="S23" i="49"/>
  <c r="R23" i="49" s="1"/>
  <c r="C8" i="36"/>
  <c r="Q24" i="49" l="1"/>
  <c r="P24" i="49" s="1"/>
  <c r="U23" i="49"/>
  <c r="T23" i="49" s="1"/>
  <c r="S24" i="49"/>
  <c r="R24" i="49" s="1"/>
  <c r="C267" i="20"/>
  <c r="Q25" i="49" l="1"/>
  <c r="P25" i="49" s="1"/>
  <c r="U24" i="49"/>
  <c r="T24" i="49" s="1"/>
  <c r="S25" i="49"/>
  <c r="R25" i="49" s="1"/>
  <c r="B8" i="36"/>
  <c r="Q26" i="49" l="1"/>
  <c r="P26" i="49" s="1"/>
  <c r="U25" i="49"/>
  <c r="T25" i="49" s="1"/>
  <c r="S26" i="49"/>
  <c r="R26" i="49" s="1"/>
  <c r="B10" i="36"/>
  <c r="U26" i="49" l="1"/>
  <c r="T26" i="49" s="1"/>
  <c r="AP24" i="18"/>
  <c r="N24" i="33" l="1"/>
  <c r="N23" i="33"/>
  <c r="N21" i="33"/>
  <c r="N20" i="33"/>
  <c r="N19" i="33"/>
  <c r="N18" i="33"/>
  <c r="L18" i="33" s="1"/>
  <c r="N17" i="33"/>
  <c r="N9" i="33"/>
  <c r="N3" i="33"/>
  <c r="N4" i="33"/>
  <c r="B17" i="33" l="1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4" i="33"/>
  <c r="G24" i="33"/>
  <c r="J24" i="33"/>
  <c r="H24" i="33"/>
  <c r="D24" i="33"/>
  <c r="C24" i="33"/>
  <c r="I24" i="33"/>
  <c r="E24" i="33"/>
  <c r="F24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3" i="33"/>
  <c r="H23" i="33"/>
  <c r="D23" i="33"/>
  <c r="C23" i="33"/>
  <c r="K23" i="33"/>
  <c r="I23" i="33"/>
  <c r="E23" i="33"/>
  <c r="J23" i="33"/>
  <c r="F23" i="33"/>
  <c r="G23" i="33"/>
  <c r="L21" i="33"/>
  <c r="B20" i="33"/>
  <c r="L23" i="33"/>
  <c r="R21" i="33"/>
  <c r="R17" i="33"/>
  <c r="B24" i="33"/>
  <c r="R9" i="33"/>
  <c r="B18" i="33"/>
  <c r="L20" i="33"/>
  <c r="B23" i="33"/>
  <c r="R24" i="33"/>
  <c r="R19" i="33"/>
  <c r="B3" i="33"/>
  <c r="L9" i="33"/>
  <c r="B19" i="33"/>
  <c r="R20" i="33"/>
  <c r="L3" i="33"/>
  <c r="L19" i="33"/>
  <c r="L24" i="33"/>
  <c r="B9" i="33"/>
  <c r="AC15" i="33" l="1"/>
  <c r="N16" i="33" l="1"/>
  <c r="L16" i="33" l="1"/>
  <c r="J16" i="33"/>
  <c r="F16" i="33"/>
  <c r="C16" i="33"/>
  <c r="K16" i="33"/>
  <c r="G16" i="33"/>
  <c r="H16" i="33"/>
  <c r="D16" i="33"/>
  <c r="I16" i="33"/>
  <c r="E16" i="33"/>
  <c r="B16" i="33"/>
  <c r="R16" i="33"/>
  <c r="N27" i="18"/>
  <c r="L25" i="18"/>
  <c r="K224" i="20" l="1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67" i="20" s="1"/>
  <c r="D222" i="20"/>
  <c r="D223" i="20"/>
  <c r="K223" i="20" s="1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J223" i="20" l="1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34" i="18" l="1"/>
  <c r="AJ82" i="18" l="1"/>
  <c r="AP55" i="18"/>
  <c r="B29" i="46"/>
  <c r="G27" i="46"/>
  <c r="H27" i="46"/>
  <c r="I27" i="46"/>
  <c r="D27" i="46"/>
  <c r="L19" i="18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AK82" i="18" l="1"/>
  <c r="AJ81" i="18"/>
  <c r="N23" i="18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AJ80" i="18" l="1"/>
  <c r="AK81" i="18"/>
  <c r="I218" i="20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J79" i="18" l="1"/>
  <c r="AK80" i="18"/>
  <c r="G25" i="46"/>
  <c r="H25" i="46"/>
  <c r="D25" i="46"/>
  <c r="I25" i="46" s="1"/>
  <c r="AJ78" i="18" l="1"/>
  <c r="AK79" i="18"/>
  <c r="D88" i="46"/>
  <c r="G24" i="46"/>
  <c r="H24" i="46"/>
  <c r="D24" i="46"/>
  <c r="I24" i="46" s="1"/>
  <c r="G23" i="46"/>
  <c r="H23" i="46"/>
  <c r="D23" i="46"/>
  <c r="I23" i="46" s="1"/>
  <c r="AJ77" i="18" l="1"/>
  <c r="AK78" i="18"/>
  <c r="P43" i="18"/>
  <c r="P44" i="18" s="1"/>
  <c r="N44" i="18" s="1"/>
  <c r="AJ76" i="18" l="1"/>
  <c r="AK77" i="18"/>
  <c r="N43" i="18"/>
  <c r="AJ75" i="18" l="1"/>
  <c r="AK76" i="18"/>
  <c r="N33" i="18"/>
  <c r="AJ74" i="18" l="1"/>
  <c r="AK75" i="18"/>
  <c r="AH89" i="18"/>
  <c r="AH90" i="18" s="1"/>
  <c r="AJ73" i="18" l="1"/>
  <c r="AK74" i="18"/>
  <c r="U43" i="18"/>
  <c r="AJ72" i="18" l="1"/>
  <c r="AK73" i="18"/>
  <c r="AJ71" i="18" l="1"/>
  <c r="AK72" i="18"/>
  <c r="AJ70" i="18" l="1"/>
  <c r="AK71" i="18"/>
  <c r="AJ69" i="18" l="1"/>
  <c r="AK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J68" i="18" l="1"/>
  <c r="AK69" i="18"/>
  <c r="N2" i="33"/>
  <c r="AJ67" i="18" l="1"/>
  <c r="AK68" i="18"/>
  <c r="I2" i="33"/>
  <c r="E2" i="33"/>
  <c r="J2" i="33"/>
  <c r="F2" i="33"/>
  <c r="K2" i="33"/>
  <c r="G2" i="33"/>
  <c r="D2" i="33"/>
  <c r="C2" i="33"/>
  <c r="H2" i="33"/>
  <c r="D73" i="45"/>
  <c r="AJ66" i="18" l="1"/>
  <c r="AK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J65" i="18" l="1"/>
  <c r="AK66" i="18"/>
  <c r="E45" i="14"/>
  <c r="AJ64" i="18" l="1"/>
  <c r="AK65" i="18"/>
  <c r="E44" i="14"/>
  <c r="AK64" i="18" l="1"/>
  <c r="AJ63" i="18"/>
  <c r="E43" i="14"/>
  <c r="AJ62" i="18" l="1"/>
  <c r="AK63" i="18"/>
  <c r="E42" i="14"/>
  <c r="G42" i="14" s="1"/>
  <c r="AJ61" i="18" l="1"/>
  <c r="AK62" i="18"/>
  <c r="E41" i="14"/>
  <c r="G41" i="14" s="1"/>
  <c r="AK61" i="18" l="1"/>
  <c r="AJ60" i="18"/>
  <c r="E40" i="14"/>
  <c r="G40" i="14" s="1"/>
  <c r="AJ59" i="18" l="1"/>
  <c r="AK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K59" i="18" l="1"/>
  <c r="AJ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J57" i="18" l="1"/>
  <c r="AK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B196" i="13"/>
  <c r="AJ56" i="18" l="1"/>
  <c r="AK57" i="18"/>
  <c r="E36" i="14"/>
  <c r="G36" i="14" s="1"/>
  <c r="F105" i="13"/>
  <c r="B105" i="13"/>
  <c r="AK56" i="18" l="1"/>
  <c r="AJ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K55" i="18" l="1"/>
  <c r="AJ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J53" i="18" l="1"/>
  <c r="AK54" i="18"/>
  <c r="B2" i="48"/>
  <c r="H2" i="48"/>
  <c r="H28" i="48" s="1"/>
  <c r="C27" i="48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AK53" i="18" l="1"/>
  <c r="AJ52" i="18"/>
  <c r="B27" i="48"/>
  <c r="D2" i="48"/>
  <c r="I2" i="48" s="1"/>
  <c r="I28" i="48" s="1"/>
  <c r="G2" i="48"/>
  <c r="G28" i="48" s="1"/>
  <c r="H33" i="48" s="1"/>
  <c r="I2" i="46"/>
  <c r="I30" i="46" s="1"/>
  <c r="I35" i="46" s="1"/>
  <c r="H35" i="46"/>
  <c r="E32" i="14"/>
  <c r="G32" i="14" s="1"/>
  <c r="G33" i="14"/>
  <c r="D64" i="43"/>
  <c r="AJ51" i="18" l="1"/>
  <c r="AK52" i="18"/>
  <c r="I33" i="48"/>
  <c r="D27" i="48"/>
  <c r="E253" i="15"/>
  <c r="E252" i="15"/>
  <c r="AJ50" i="18" l="1"/>
  <c r="AK51" i="18"/>
  <c r="E251" i="15"/>
  <c r="E250" i="15"/>
  <c r="D171" i="20"/>
  <c r="AK50" i="18" l="1"/>
  <c r="AJ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J48" i="18" l="1"/>
  <c r="AK49" i="18"/>
  <c r="E30" i="14"/>
  <c r="G31" i="14"/>
  <c r="E248" i="15"/>
  <c r="AJ47" i="18" l="1"/>
  <c r="AK48" i="18"/>
  <c r="E29" i="14"/>
  <c r="G30" i="14"/>
  <c r="E247" i="15"/>
  <c r="E246" i="15"/>
  <c r="AJ46" i="18" l="1"/>
  <c r="AK47" i="18"/>
  <c r="E28" i="14"/>
  <c r="G29" i="14"/>
  <c r="E245" i="15"/>
  <c r="AK46" i="18" l="1"/>
  <c r="AJ45" i="18"/>
  <c r="E27" i="14"/>
  <c r="G28" i="14"/>
  <c r="N15" i="33"/>
  <c r="E244" i="15"/>
  <c r="AJ44" i="18" l="1"/>
  <c r="AK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J43" i="18" l="1"/>
  <c r="AK44" i="18"/>
  <c r="E25" i="14"/>
  <c r="G26" i="14"/>
  <c r="B112" i="36"/>
  <c r="L114" i="36" s="1"/>
  <c r="B111" i="36"/>
  <c r="K111" i="36" s="1"/>
  <c r="B110" i="36"/>
  <c r="G110" i="36" s="1"/>
  <c r="B109" i="36"/>
  <c r="J109" i="36" s="1"/>
  <c r="B108" i="36"/>
  <c r="L110" i="36" s="1"/>
  <c r="B107" i="36"/>
  <c r="K107" i="36" s="1"/>
  <c r="B106" i="36"/>
  <c r="G106" i="36" s="1"/>
  <c r="B105" i="36"/>
  <c r="J105" i="36" s="1"/>
  <c r="B104" i="36"/>
  <c r="L106" i="36" s="1"/>
  <c r="B103" i="36"/>
  <c r="K103" i="36" s="1"/>
  <c r="B102" i="36"/>
  <c r="G102" i="36" s="1"/>
  <c r="B101" i="36"/>
  <c r="J101" i="36" s="1"/>
  <c r="B100" i="36"/>
  <c r="L102" i="36" s="1"/>
  <c r="B99" i="36"/>
  <c r="K99" i="36" s="1"/>
  <c r="B98" i="36"/>
  <c r="G98" i="36" s="1"/>
  <c r="B97" i="36"/>
  <c r="J97" i="36" s="1"/>
  <c r="B96" i="36"/>
  <c r="L98" i="36" s="1"/>
  <c r="B95" i="36"/>
  <c r="K95" i="36" s="1"/>
  <c r="B93" i="36"/>
  <c r="J93" i="36" s="1"/>
  <c r="B92" i="36"/>
  <c r="L94" i="36" s="1"/>
  <c r="B94" i="36"/>
  <c r="G94" i="36" s="1"/>
  <c r="B91" i="36"/>
  <c r="E91" i="36" s="1"/>
  <c r="N14" i="33"/>
  <c r="N6" i="33"/>
  <c r="AK43" i="18" l="1"/>
  <c r="AJ42" i="18"/>
  <c r="B14" i="33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U14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3" i="36"/>
  <c r="L109" i="36"/>
  <c r="L105" i="36"/>
  <c r="L101" i="36"/>
  <c r="L97" i="36"/>
  <c r="L93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2" i="36"/>
  <c r="L108" i="36"/>
  <c r="L104" i="36"/>
  <c r="L100" i="36"/>
  <c r="L96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11" i="36"/>
  <c r="L107" i="36"/>
  <c r="L103" i="36"/>
  <c r="L99" i="36"/>
  <c r="L95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J41" i="18" l="1"/>
  <c r="AK42" i="18"/>
  <c r="E23" i="14"/>
  <c r="G24" i="14"/>
  <c r="H25" i="43"/>
  <c r="G2" i="43"/>
  <c r="G25" i="43" s="1"/>
  <c r="G30" i="43" s="1"/>
  <c r="H30" i="43" s="1"/>
  <c r="AK41" i="18" l="1"/>
  <c r="AJ40" i="18"/>
  <c r="E22" i="14"/>
  <c r="G23" i="14"/>
  <c r="I2" i="43"/>
  <c r="I25" i="43" s="1"/>
  <c r="I30" i="43" s="1"/>
  <c r="D24" i="43"/>
  <c r="AJ39" i="18" l="1"/>
  <c r="AK40" i="18"/>
  <c r="E21" i="14"/>
  <c r="E20" i="14" s="1"/>
  <c r="E19" i="14" s="1"/>
  <c r="E18" i="14" s="1"/>
  <c r="G22" i="14"/>
  <c r="E243" i="15"/>
  <c r="AK39" i="18" l="1"/>
  <c r="AJ38" i="18"/>
  <c r="E242" i="15"/>
  <c r="AJ37" i="18" l="1"/>
  <c r="AK38" i="18"/>
  <c r="J56" i="33"/>
  <c r="J54" i="33"/>
  <c r="J53" i="33"/>
  <c r="AJ36" i="18" l="1"/>
  <c r="AK37" i="18"/>
  <c r="L56" i="33"/>
  <c r="E241" i="15"/>
  <c r="AK36" i="18" l="1"/>
  <c r="AJ35" i="18"/>
  <c r="D168" i="20"/>
  <c r="AJ34" i="18" l="1"/>
  <c r="AK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33" i="18" l="1"/>
  <c r="AK34" i="18"/>
  <c r="D252" i="15"/>
  <c r="F253" i="15"/>
  <c r="AJ32" i="18" l="1"/>
  <c r="AK33" i="18"/>
  <c r="D251" i="15"/>
  <c r="F252" i="15"/>
  <c r="AJ31" i="18" l="1"/>
  <c r="AK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30" i="18" l="1"/>
  <c r="AK31" i="18"/>
  <c r="D249" i="15"/>
  <c r="F250" i="15"/>
  <c r="L60" i="32"/>
  <c r="L48" i="32"/>
  <c r="AJ29" i="18" l="1"/>
  <c r="AK30" i="18"/>
  <c r="F249" i="15"/>
  <c r="D248" i="15"/>
  <c r="I137" i="36"/>
  <c r="I136" i="36"/>
  <c r="I135" i="36"/>
  <c r="AK29" i="18" l="1"/>
  <c r="AJ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7" i="18" l="1"/>
  <c r="AK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J26" i="18" l="1"/>
  <c r="AK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J25" i="18" l="1"/>
  <c r="AK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J24" i="18" l="1"/>
  <c r="AK25" i="18"/>
  <c r="E178" i="13"/>
  <c r="G179" i="13"/>
  <c r="D243" i="15"/>
  <c r="F244" i="15"/>
  <c r="AK24" i="18" l="1"/>
  <c r="AJ23" i="18"/>
  <c r="E177" i="13"/>
  <c r="G178" i="13"/>
  <c r="F243" i="15"/>
  <c r="D242" i="15"/>
  <c r="AK23" i="18" l="1"/>
  <c r="AJ22" i="18"/>
  <c r="E176" i="13"/>
  <c r="G177" i="13"/>
  <c r="F242" i="15"/>
  <c r="D241" i="15"/>
  <c r="D165" i="20"/>
  <c r="AJ21" i="18" l="1"/>
  <c r="AK22" i="18"/>
  <c r="E175" i="13"/>
  <c r="G176" i="13"/>
  <c r="F241" i="15"/>
  <c r="D240" i="15"/>
  <c r="D164" i="20"/>
  <c r="AK21" i="18" l="1"/>
  <c r="AJ20" i="18"/>
  <c r="AK20" i="18" s="1"/>
  <c r="AK83" i="18" s="1"/>
  <c r="AL83" i="18" s="1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H88" i="18" l="1"/>
  <c r="AH92" i="18" s="1"/>
  <c r="AH91" i="18"/>
  <c r="E173" i="13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3" i="33"/>
  <c r="B33" i="33" l="1"/>
  <c r="J33" i="33"/>
  <c r="F33" i="33"/>
  <c r="K33" i="33"/>
  <c r="G33" i="33"/>
  <c r="H33" i="33"/>
  <c r="D33" i="33"/>
  <c r="C33" i="33"/>
  <c r="I33" i="33"/>
  <c r="E33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3" i="33"/>
  <c r="U33" i="33"/>
  <c r="I40" i="32"/>
  <c r="P37" i="33"/>
  <c r="P34" i="33"/>
  <c r="P32" i="33"/>
  <c r="P25" i="33"/>
  <c r="P35" i="33"/>
  <c r="P27" i="33"/>
  <c r="P28" i="33"/>
  <c r="P29" i="33"/>
  <c r="P30" i="33"/>
  <c r="P31" i="33"/>
  <c r="P26" i="33"/>
  <c r="E131" i="13" l="1"/>
  <c r="G132" i="13"/>
  <c r="AF2" i="33"/>
  <c r="Y2" i="33" s="1"/>
  <c r="N37" i="33"/>
  <c r="N36" i="33"/>
  <c r="N34" i="33"/>
  <c r="N13" i="33"/>
  <c r="N12" i="33"/>
  <c r="N11" i="33"/>
  <c r="N10" i="33"/>
  <c r="N8" i="33"/>
  <c r="N7" i="33"/>
  <c r="B4" i="33"/>
  <c r="B2" i="33"/>
  <c r="N32" i="33"/>
  <c r="N35" i="33"/>
  <c r="N5" i="33"/>
  <c r="N31" i="33"/>
  <c r="N30" i="33"/>
  <c r="N29" i="33"/>
  <c r="N28" i="33"/>
  <c r="N27" i="33"/>
  <c r="N26" i="33"/>
  <c r="N25" i="33"/>
  <c r="B29" i="33" l="1"/>
  <c r="J29" i="33"/>
  <c r="F29" i="33"/>
  <c r="K29" i="33"/>
  <c r="G29" i="33"/>
  <c r="H29" i="33"/>
  <c r="D29" i="33"/>
  <c r="C29" i="33"/>
  <c r="E29" i="33"/>
  <c r="I29" i="33"/>
  <c r="B35" i="33"/>
  <c r="H35" i="33"/>
  <c r="D35" i="33"/>
  <c r="C35" i="33"/>
  <c r="K35" i="33"/>
  <c r="I35" i="33"/>
  <c r="E35" i="33"/>
  <c r="J35" i="33"/>
  <c r="F35" i="33"/>
  <c r="G35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7" i="33"/>
  <c r="J37" i="33"/>
  <c r="F37" i="33"/>
  <c r="K37" i="33"/>
  <c r="G37" i="33"/>
  <c r="H37" i="33"/>
  <c r="D37" i="33"/>
  <c r="C37" i="33"/>
  <c r="E37" i="33"/>
  <c r="I37" i="33"/>
  <c r="B30" i="33"/>
  <c r="I30" i="33"/>
  <c r="E30" i="33"/>
  <c r="J30" i="33"/>
  <c r="F30" i="33"/>
  <c r="K30" i="33"/>
  <c r="G30" i="33"/>
  <c r="H30" i="33"/>
  <c r="C30" i="33"/>
  <c r="D30" i="33"/>
  <c r="K32" i="33"/>
  <c r="G32" i="33"/>
  <c r="H32" i="33"/>
  <c r="D32" i="33"/>
  <c r="C32" i="33"/>
  <c r="I32" i="33"/>
  <c r="E32" i="33"/>
  <c r="J32" i="33"/>
  <c r="F32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4" i="33"/>
  <c r="I34" i="33"/>
  <c r="E34" i="33"/>
  <c r="J34" i="33"/>
  <c r="F34" i="33"/>
  <c r="K34" i="33"/>
  <c r="G34" i="33"/>
  <c r="D34" i="33"/>
  <c r="C34" i="33"/>
  <c r="H34" i="33"/>
  <c r="B25" i="33"/>
  <c r="J25" i="33"/>
  <c r="F25" i="33"/>
  <c r="K25" i="33"/>
  <c r="G25" i="33"/>
  <c r="H25" i="33"/>
  <c r="D25" i="33"/>
  <c r="C25" i="33"/>
  <c r="E25" i="33"/>
  <c r="I25" i="33"/>
  <c r="B26" i="33"/>
  <c r="U26" i="33" s="1"/>
  <c r="I26" i="33"/>
  <c r="E26" i="33"/>
  <c r="J26" i="33"/>
  <c r="F26" i="33"/>
  <c r="K26" i="33"/>
  <c r="G26" i="33"/>
  <c r="D26" i="33"/>
  <c r="C26" i="33"/>
  <c r="H26" i="33"/>
  <c r="B27" i="33"/>
  <c r="H27" i="33"/>
  <c r="D27" i="33"/>
  <c r="C27" i="33"/>
  <c r="I27" i="33"/>
  <c r="E27" i="33"/>
  <c r="K27" i="33"/>
  <c r="J27" i="33"/>
  <c r="F27" i="33"/>
  <c r="G27" i="33"/>
  <c r="B31" i="33"/>
  <c r="U31" i="33" s="1"/>
  <c r="H31" i="33"/>
  <c r="D31" i="33"/>
  <c r="C31" i="33"/>
  <c r="I31" i="33"/>
  <c r="E31" i="33"/>
  <c r="J31" i="33"/>
  <c r="F31" i="33"/>
  <c r="K31" i="33"/>
  <c r="G31" i="33"/>
  <c r="B28" i="33"/>
  <c r="K28" i="33"/>
  <c r="G28" i="33"/>
  <c r="H28" i="33"/>
  <c r="D28" i="33"/>
  <c r="C28" i="33"/>
  <c r="J28" i="33"/>
  <c r="I28" i="33"/>
  <c r="E28" i="33"/>
  <c r="F28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6" i="33"/>
  <c r="K36" i="33"/>
  <c r="G36" i="33"/>
  <c r="H36" i="33"/>
  <c r="D36" i="33"/>
  <c r="C36" i="33"/>
  <c r="I36" i="33"/>
  <c r="E36" i="33"/>
  <c r="J36" i="33"/>
  <c r="F36" i="33"/>
  <c r="B32" i="33"/>
  <c r="U32" i="33" s="1"/>
  <c r="B13" i="33"/>
  <c r="U13" i="33" s="1"/>
  <c r="E130" i="13"/>
  <c r="G131" i="13"/>
  <c r="L28" i="33"/>
  <c r="L10" i="33"/>
  <c r="L29" i="33"/>
  <c r="U29" i="33"/>
  <c r="R35" i="33"/>
  <c r="L35" i="33"/>
  <c r="U35" i="33"/>
  <c r="L11" i="33"/>
  <c r="U11" i="33"/>
  <c r="L30" i="33"/>
  <c r="U30" i="33"/>
  <c r="L32" i="33"/>
  <c r="L12" i="33"/>
  <c r="L31" i="33"/>
  <c r="L2" i="33"/>
  <c r="U2" i="33"/>
  <c r="L13" i="33"/>
  <c r="L4" i="33"/>
  <c r="U4" i="33"/>
  <c r="L34" i="33"/>
  <c r="U34" i="33"/>
  <c r="L25" i="33"/>
  <c r="U25" i="33"/>
  <c r="L6" i="33"/>
  <c r="U6" i="33"/>
  <c r="L36" i="33"/>
  <c r="U36" i="33"/>
  <c r="L26" i="33"/>
  <c r="L7" i="33"/>
  <c r="U7" i="33"/>
  <c r="L37" i="33"/>
  <c r="U37" i="33"/>
  <c r="L27" i="33"/>
  <c r="U27" i="33"/>
  <c r="L5" i="33"/>
  <c r="L8" i="33"/>
  <c r="U8" i="33"/>
  <c r="R32" i="33"/>
  <c r="R12" i="33"/>
  <c r="R25" i="33"/>
  <c r="R2" i="33"/>
  <c r="R13" i="33"/>
  <c r="R33" i="33"/>
  <c r="R34" i="33"/>
  <c r="R6" i="33"/>
  <c r="R37" i="33"/>
  <c r="R30" i="33"/>
  <c r="R10" i="33"/>
  <c r="R26" i="33"/>
  <c r="R4" i="33"/>
  <c r="R27" i="33"/>
  <c r="R36" i="33"/>
  <c r="U28" i="33"/>
  <c r="R28" i="33"/>
  <c r="R7" i="33"/>
  <c r="R29" i="33"/>
  <c r="R5" i="33"/>
  <c r="R8" i="33"/>
  <c r="R31" i="33"/>
  <c r="R11" i="33"/>
  <c r="K97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77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46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47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78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47" i="18" l="1"/>
  <c r="L46" i="18"/>
  <c r="E33" i="13"/>
  <c r="G34" i="13"/>
  <c r="I97" i="20"/>
  <c r="K97" i="20"/>
  <c r="J97" i="20"/>
  <c r="F108" i="15"/>
  <c r="C20" i="18"/>
  <c r="G20" i="14"/>
  <c r="G21" i="14"/>
  <c r="L48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<sst xmlns="http://schemas.openxmlformats.org/spreadsheetml/2006/main" count="9102" uniqueCount="4343">
  <si>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</si>
  <si>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</si>
  <si>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</si>
  <si>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</si>
  <si>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</si>
  <si>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</si>
  <si>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</si>
  <si>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</si>
  <si>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</si>
  <si>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</si>
  <si>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</si>
  <si>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</si>
  <si>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</si>
  <si>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</si>
  <si>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</si>
  <si>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</si>
  <si>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</si>
  <si>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</si>
  <si>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</si>
  <si>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</si>
  <si>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</si>
  <si>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</si>
  <si>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</si>
  <si>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</si>
  <si>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</si>
  <si>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</si>
  <si>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</si>
  <si>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</si>
  <si>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</si>
  <si>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</si>
  <si>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</si>
  <si>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</si>
  <si>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</si>
  <si>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</si>
  <si>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</si>
  <si>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</si>
  <si>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</si>
  <si>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</si>
  <si>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</si>
  <si>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</si>
  <si>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</si>
  <si>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</si>
  <si>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</si>
  <si>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</si>
  <si>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</si>
  <si>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</si>
  <si>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</si>
  <si>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</si>
  <si>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</si>
  <si>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</si>
  <si>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</si>
  <si>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</si>
  <si>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</si>
  <si>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</si>
  <si>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</si>
  <si>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</si>
  <si>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</si>
  <si>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</si>
  <si>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</si>
  <si>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</si>
  <si>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</si>
  <si>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</si>
  <si>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</si>
  <si>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</si>
  <si>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</si>
  <si>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</si>
  <si>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</si>
  <si>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</si>
  <si>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</si>
  <si>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</si>
  <si>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</si>
  <si>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</si>
  <si>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</si>
  <si>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</si>
  <si>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</si>
  <si>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</si>
  <si>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</si>
  <si>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</si>
  <si>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</si>
  <si>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</si>
  <si>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</si>
  <si>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</si>
  <si>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</si>
  <si>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</si>
  <si>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</si>
  <si>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</si>
  <si>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</si>
  <si>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</si>
  <si>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</si>
  <si>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</si>
  <si>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</si>
  <si>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</si>
  <si>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</si>
  <si>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</si>
  <si>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</si>
  <si>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</si>
  <si>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</si>
  <si>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</si>
  <si>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</si>
  <si>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</si>
  <si>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</si>
  <si>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</si>
  <si>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</si>
  <si>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</si>
  <si>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</si>
  <si>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</si>
  <si>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</si>
  <si>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</si>
  <si>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</si>
  <si>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</si>
  <si>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</si>
  <si>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</si>
  <si>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</si>
  <si>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</si>
  <si>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</si>
  <si>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</si>
  <si>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</si>
  <si>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</si>
  <si>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</si>
  <si>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</si>
  <si>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</si>
  <si>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</si>
  <si>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</si>
  <si>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</si>
  <si>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</si>
  <si>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</si>
  <si>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</si>
  <si>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</si>
  <si>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</si>
  <si>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</si>
  <si>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</si>
  <si>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</si>
  <si>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</si>
  <si>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</si>
  <si>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</si>
  <si>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</si>
  <si>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</si>
  <si>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</si>
  <si>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</si>
  <si>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</si>
  <si>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</si>
  <si>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</si>
  <si>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</si>
  <si>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</si>
  <si>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</si>
  <si>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</si>
  <si>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</si>
  <si>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</si>
  <si>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</si>
  <si>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</si>
  <si>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</si>
  <si>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</si>
  <si>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</si>
  <si>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</si>
  <si>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</si>
  <si>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</si>
  <si>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</si>
  <si>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</si>
  <si>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</si>
  <si>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</si>
  <si>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</si>
  <si>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</si>
  <si>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</si>
  <si>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</si>
  <si>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</si>
  <si>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</si>
  <si>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</si>
  <si>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</si>
  <si>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</si>
  <si>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</si>
  <si>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</si>
  <si>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</si>
  <si>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</si>
  <si>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</si>
  <si>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</si>
  <si>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</si>
  <si>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</si>
  <si>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</si>
  <si>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</si>
  <si>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</si>
  <si>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</si>
  <si>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</si>
  <si>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</si>
  <si>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</si>
  <si>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</si>
  <si>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</si>
  <si>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</si>
  <si>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</si>
  <si>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</si>
  <si>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</si>
  <si>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</si>
  <si>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</si>
  <si>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</si>
  <si>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</si>
  <si>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</si>
  <si>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</si>
  <si>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</si>
  <si>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</si>
  <si>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</si>
  <si>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</si>
  <si>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</si>
  <si>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</si>
  <si>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</si>
  <si>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</si>
  <si>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</si>
  <si>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</si>
  <si>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</si>
  <si>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</si>
  <si>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</si>
  <si>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</si>
  <si>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</si>
  <si>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</si>
  <si>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</si>
  <si>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</si>
  <si>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</si>
  <si>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</si>
  <si>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</si>
  <si>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</si>
  <si>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</si>
  <si>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</si>
  <si>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</si>
  <si>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</si>
  <si>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</si>
  <si>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</si>
  <si>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</si>
  <si>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</si>
  <si>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</si>
  <si>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</si>
  <si>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</si>
  <si>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</si>
  <si>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</si>
  <si>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</si>
  <si>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</si>
  <si>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</si>
  <si>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</si>
  <si>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</si>
  <si>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</si>
  <si>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</si>
  <si>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</si>
  <si>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</si>
  <si>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</si>
  <si>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</si>
  <si>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</si>
  <si>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</si>
  <si>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</si>
  <si>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</si>
  <si>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</si>
  <si>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</si>
  <si>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</si>
  <si>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</si>
  <si>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</si>
  <si>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</si>
  <si>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</si>
  <si>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</si>
  <si>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</si>
  <si>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</si>
  <si>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</si>
  <si>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</si>
  <si>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</si>
  <si>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</si>
  <si>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</si>
  <si>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</si>
  <si>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</si>
  <si>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</si>
  <si>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</si>
  <si>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</si>
  <si>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</si>
  <si>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</si>
  <si>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</si>
  <si>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</si>
  <si>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</si>
  <si>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</si>
  <si>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</si>
  <si>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</si>
  <si>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</si>
  <si>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</si>
  <si>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</si>
  <si>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</si>
  <si>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</si>
  <si>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</si>
  <si>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</si>
  <si>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</si>
  <si>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</si>
  <si>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</si>
  <si>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</si>
  <si>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</si>
  <si>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</si>
  <si>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</si>
  <si>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</si>
  <si>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</si>
  <si>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</si>
  <si>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</si>
  <si>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</si>
  <si>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</si>
  <si>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</si>
  <si>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</si>
  <si>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</si>
  <si>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</si>
  <si>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</si>
  <si>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</si>
  <si>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</si>
  <si>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</si>
  <si>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</si>
  <si>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</si>
  <si>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</si>
  <si>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</si>
  <si>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</si>
  <si>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</si>
  <si>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</si>
  <si>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</si>
  <si>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</si>
  <si>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</si>
  <si>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</si>
  <si>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</si>
  <si>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</si>
  <si>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</si>
  <si>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</si>
  <si>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</si>
  <si>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</si>
  <si>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</si>
  <si>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</si>
  <si>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</si>
  <si>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</si>
  <si>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</si>
  <si>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</si>
  <si>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</si>
  <si>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</si>
  <si>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</si>
  <si>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</si>
  <si>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</si>
  <si>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</si>
  <si>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</si>
  <si>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</si>
  <si>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</si>
  <si>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</si>
  <si>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</si>
  <si>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</si>
  <si>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</si>
  <si>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</si>
  <si>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</si>
  <si>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</si>
  <si>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</si>
  <si>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</si>
  <si>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</si>
  <si>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</si>
  <si>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</si>
  <si>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</si>
  <si>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</si>
  <si>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</si>
  <si>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</si>
  <si>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</si>
  <si>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</si>
  <si>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</si>
  <si>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</si>
  <si>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</si>
  <si>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</si>
  <si>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</si>
  <si>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</si>
  <si>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</si>
  <si>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</si>
  <si>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</si>
  <si>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</si>
  <si>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</si>
  <si>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</si>
  <si>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</si>
  <si>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</si>
  <si>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</si>
  <si>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</si>
  <si>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</si>
  <si>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</si>
  <si>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</si>
  <si>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</si>
  <si>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</si>
  <si>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</si>
  <si>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</si>
  <si>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</si>
  <si>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</si>
  <si>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</si>
  <si>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</si>
  <si>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</si>
  <si>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</si>
  <si>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</si>
  <si>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</si>
  <si>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</si>
  <si>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</si>
  <si>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</si>
  <si>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</si>
  <si>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</si>
  <si>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</si>
  <si>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</si>
  <si>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</si>
  <si>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</si>
  <si>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</si>
  <si>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</si>
  <si>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</si>
  <si>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</si>
  <si>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</si>
  <si>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</si>
  <si>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</si>
  <si>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</si>
  <si>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</si>
  <si>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</si>
  <si>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</si>
  <si>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</si>
  <si>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</si>
  <si>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</si>
  <si>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</si>
  <si>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</si>
  <si>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</si>
  <si>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</si>
  <si>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</si>
  <si>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</si>
  <si>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</si>
  <si>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</si>
  <si>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</si>
  <si>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</si>
  <si>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</si>
  <si>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</si>
  <si>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</si>
  <si>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</si>
  <si>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</si>
  <si>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</si>
  <si>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</si>
  <si>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</si>
  <si>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</si>
  <si>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</si>
  <si>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</si>
  <si>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</si>
  <si>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</si>
  <si>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</si>
  <si>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</si>
  <si>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</si>
  <si>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</si>
  <si>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</si>
  <si>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</si>
  <si>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</si>
  <si>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</si>
  <si>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</si>
  <si>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</si>
  <si>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</si>
  <si>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</si>
  <si>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</si>
  <si>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</si>
  <si>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</si>
  <si>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</si>
  <si>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</si>
  <si>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</si>
  <si>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</si>
  <si>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</si>
  <si>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</si>
  <si>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</si>
  <si>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</si>
  <si>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</si>
  <si>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</si>
  <si>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</si>
  <si>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</si>
  <si>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</si>
  <si>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</si>
  <si>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</si>
  <si>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</si>
  <si>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</si>
  <si>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</si>
  <si>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</si>
  <si>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</si>
  <si>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</si>
  <si>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</si>
  <si>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</si>
  <si>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</si>
  <si>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</si>
  <si>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</si>
  <si>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</si>
  <si>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</si>
  <si>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</si>
  <si>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</si>
  <si>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</si>
  <si>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</si>
  <si>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</si>
  <si>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</si>
  <si>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</si>
  <si>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</si>
  <si>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</si>
  <si>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</si>
  <si>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</si>
  <si>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</si>
  <si>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</si>
  <si>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</si>
  <si>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</si>
  <si>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</si>
  <si>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</si>
  <si>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</si>
  <si>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</si>
  <si>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</si>
  <si>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</si>
  <si>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</si>
  <si>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</si>
  <si>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</si>
  <si>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</si>
  <si>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</si>
  <si>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</si>
  <si>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</si>
  <si>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</si>
  <si>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</si>
  <si>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</si>
  <si>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</si>
  <si>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</si>
  <si>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</si>
  <si>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</si>
  <si>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</si>
  <si>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</si>
  <si>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</si>
  <si>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</si>
  <si>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</si>
  <si>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</si>
  <si>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</si>
  <si>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</si>
  <si>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</si>
  <si>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</si>
  <si>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</si>
  <si>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</si>
  <si>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</si>
  <si>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</si>
  <si>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</si>
  <si>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</si>
  <si>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</si>
  <si>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</si>
  <si>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</si>
  <si>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</si>
  <si>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</si>
  <si>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</si>
  <si>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</si>
  <si>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</si>
  <si>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</si>
  <si>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</si>
  <si>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</si>
  <si>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</si>
  <si>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</si>
  <si>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</si>
  <si>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</si>
  <si>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</si>
  <si>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</si>
  <si>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</si>
  <si>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</si>
  <si>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</si>
  <si>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</si>
  <si>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</si>
  <si>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</si>
  <si>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</si>
  <si>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</si>
  <si>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</si>
  <si>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</si>
  <si>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</si>
  <si>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</si>
  <si>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</si>
  <si>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</si>
  <si>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</si>
  <si>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</si>
  <si>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</si>
  <si>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</si>
  <si>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</si>
  <si>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</si>
  <si>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</si>
  <si>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</si>
  <si>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</si>
  <si>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</si>
  <si>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</si>
  <si>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</si>
  <si>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</si>
  <si>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</si>
  <si>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</si>
  <si>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</si>
  <si>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</si>
  <si>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</si>
  <si>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</si>
  <si>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</si>
  <si>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</si>
  <si>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</si>
  <si>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</si>
  <si>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</si>
  <si>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</si>
  <si>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</si>
  <si>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</si>
  <si>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</si>
  <si>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</si>
  <si>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</si>
  <si>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</si>
  <si>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</si>
  <si>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</si>
  <si>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</si>
  <si>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</si>
  <si>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</si>
  <si>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</si>
  <si>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</si>
  <si>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</si>
  <si>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</si>
  <si>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</si>
  <si>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</si>
  <si>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</si>
  <si>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</si>
  <si>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</si>
  <si>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</si>
  <si>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</si>
  <si>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</si>
  <si>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</si>
  <si>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</si>
  <si>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</si>
  <si>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</si>
  <si>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</si>
  <si>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</si>
  <si>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</si>
  <si>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</si>
  <si>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</si>
  <si>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</si>
  <si>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</si>
  <si>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</si>
  <si>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</si>
  <si>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</si>
  <si>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</si>
  <si>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</si>
  <si>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</si>
  <si>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</si>
  <si>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</si>
  <si>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</si>
  <si>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</si>
  <si>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</si>
  <si>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</si>
  <si>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</si>
  <si>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</si>
  <si>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</si>
  <si>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</si>
  <si>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</si>
  <si>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</si>
  <si>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</si>
  <si>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</si>
  <si>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</si>
  <si>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</si>
  <si>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</si>
  <si>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</si>
  <si>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</si>
  <si>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</si>
  <si>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</si>
  <si>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</si>
  <si>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</si>
  <si>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</si>
  <si>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</si>
  <si>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</si>
  <si>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</si>
  <si>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</si>
  <si>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</si>
  <si>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</si>
  <si>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</si>
  <si>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</si>
  <si>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</si>
  <si>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</si>
  <si>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</si>
  <si>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</si>
  <si>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</si>
  <si>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</si>
  <si>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</si>
  <si>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</si>
  <si>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</si>
  <si>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</si>
  <si>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</si>
  <si>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</si>
  <si>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</si>
  <si>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</si>
  <si>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</si>
  <si>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</si>
  <si>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</si>
  <si>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</si>
  <si>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</si>
  <si>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</si>
  <si>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</si>
  <si>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</si>
  <si>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</si>
  <si>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</si>
  <si>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</si>
  <si>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</si>
  <si>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</si>
  <si>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</si>
  <si>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</si>
  <si>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</si>
  <si>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</si>
  <si>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</si>
  <si>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</si>
  <si>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</si>
  <si>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</si>
  <si>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</si>
  <si>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</si>
  <si>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</si>
  <si>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</si>
  <si>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</si>
  <si>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</si>
  <si>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</si>
  <si>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</si>
  <si>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</si>
  <si>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</si>
  <si>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</si>
  <si>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</si>
  <si>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</si>
  <si>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</si>
  <si>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</si>
  <si>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</si>
  <si>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</si>
  <si>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</si>
  <si>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</si>
  <si>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</si>
  <si>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</si>
  <si>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</si>
  <si>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</si>
  <si>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</si>
  <si>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</si>
  <si>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</si>
  <si>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</si>
  <si>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</si>
  <si>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</si>
  <si>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</si>
  <si>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</si>
  <si>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</si>
  <si>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</si>
  <si>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</si>
  <si>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</si>
  <si>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</si>
  <si>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</si>
  <si>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</si>
  <si>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</si>
  <si>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</si>
  <si>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</si>
  <si>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</si>
  <si>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</si>
  <si>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</si>
  <si>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</si>
  <si>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</si>
  <si>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</si>
  <si>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</si>
  <si>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</si>
  <si>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</si>
  <si>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</si>
  <si>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</si>
  <si>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</si>
  <si>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</si>
  <si>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</si>
  <si>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</si>
  <si>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</si>
  <si>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</si>
  <si>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</si>
  <si>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</si>
  <si>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</si>
  <si>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</si>
  <si>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</si>
  <si>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</si>
  <si>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</si>
  <si>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</si>
  <si>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</si>
  <si>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</si>
  <si>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</si>
  <si>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</si>
  <si>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</si>
  <si>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</si>
  <si>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</si>
  <si>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</si>
  <si>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</si>
  <si>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</si>
  <si>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</si>
  <si>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</si>
  <si>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</si>
  <si>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</si>
  <si>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</si>
  <si>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</si>
  <si>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</si>
  <si>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</si>
  <si>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</si>
  <si>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</si>
  <si>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</si>
  <si>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</si>
  <si>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</si>
  <si>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</si>
  <si>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</si>
  <si>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</si>
  <si>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</si>
  <si>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</si>
  <si>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</si>
  <si>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</si>
  <si>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</si>
  <si>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</si>
  <si>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</si>
  <si>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</si>
  <si>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</si>
  <si>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</si>
  <si>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</si>
  <si>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</si>
  <si>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</si>
  <si>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</si>
  <si>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</si>
  <si>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</si>
  <si>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</si>
  <si>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</si>
  <si>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</si>
  <si>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</si>
  <si>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</si>
  <si>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</si>
  <si>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</si>
  <si>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</si>
  <si>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</si>
  <si>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</si>
  <si>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</si>
  <si>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</si>
  <si>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</si>
  <si>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</si>
  <si>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</si>
  <si>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</si>
  <si>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</si>
  <si>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</si>
  <si>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</si>
  <si>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</si>
  <si>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</si>
  <si>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</si>
  <si>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</si>
  <si>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</si>
  <si>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</si>
  <si>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</si>
  <si>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</si>
  <si>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</si>
  <si>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</si>
  <si>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</si>
  <si>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</si>
  <si>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</si>
  <si>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</si>
  <si>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</si>
  <si>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</si>
  <si>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</si>
  <si>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</si>
  <si>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</si>
  <si>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</si>
  <si>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</si>
  <si>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</si>
  <si>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</si>
  <si>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</si>
  <si>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</si>
  <si>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</si>
  <si>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</si>
  <si>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</si>
  <si>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</si>
  <si>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</si>
  <si>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</si>
  <si>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</si>
  <si>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</si>
  <si>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</si>
  <si>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</si>
  <si>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</si>
  <si>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</si>
  <si>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</si>
  <si>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</si>
  <si>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</si>
  <si>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</si>
  <si>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</si>
  <si>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</si>
  <si>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</si>
  <si>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</si>
  <si>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</si>
  <si>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</si>
  <si>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</si>
  <si>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</si>
  <si>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</si>
  <si>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</si>
  <si>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</si>
  <si>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</si>
  <si>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</si>
  <si>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</si>
  <si>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</si>
  <si>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</si>
  <si>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</si>
  <si>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</si>
  <si>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</si>
  <si>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</si>
  <si>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</si>
  <si>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</si>
  <si>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</si>
  <si>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</si>
  <si>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</si>
  <si>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</si>
  <si>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</si>
  <si>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</si>
  <si>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</si>
  <si>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</si>
  <si>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</si>
  <si>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</si>
  <si>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</si>
  <si>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</si>
  <si>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</si>
  <si>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</si>
  <si>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</si>
  <si>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</si>
  <si>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</si>
  <si>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</si>
  <si>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</si>
  <si>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</si>
  <si>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</si>
  <si>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</si>
  <si>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</si>
  <si>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</si>
  <si>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</si>
  <si>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</si>
  <si>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</si>
  <si>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</si>
  <si>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</si>
  <si>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</si>
  <si>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</si>
  <si>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</si>
  <si>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</si>
  <si>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</si>
  <si>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</si>
  <si>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</si>
  <si>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</si>
  <si>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</si>
  <si>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</si>
  <si>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</si>
  <si>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</si>
  <si>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</si>
  <si>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</si>
  <si>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</si>
  <si>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</si>
  <si>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</si>
  <si>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</si>
  <si>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</si>
  <si>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</si>
  <si>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</si>
  <si>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</si>
  <si>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</si>
  <si>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</si>
  <si>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</si>
  <si>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</si>
  <si>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</si>
  <si>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</si>
  <si>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</si>
  <si>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</si>
  <si>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</si>
  <si>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</si>
  <si>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</si>
  <si>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</si>
  <si>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</si>
  <si>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</si>
  <si>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</si>
  <si>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</si>
  <si>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</si>
  <si>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</si>
  <si>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</si>
  <si>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</si>
  <si>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</si>
  <si>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</si>
  <si>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</si>
  <si>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</si>
  <si>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</si>
  <si>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</si>
  <si>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</si>
  <si>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</si>
  <si>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</si>
  <si>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</si>
  <si>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</si>
  <si>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</si>
  <si>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</si>
  <si>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</si>
  <si>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</si>
  <si>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</si>
  <si>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</si>
  <si>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</si>
  <si>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</si>
  <si>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</si>
  <si>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</si>
  <si>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</si>
  <si>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</si>
  <si>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</si>
  <si>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</si>
  <si>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</si>
  <si>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</si>
  <si>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</si>
  <si>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</si>
  <si>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</si>
  <si>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</si>
  <si>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</si>
  <si>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</si>
  <si>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</si>
  <si>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</si>
  <si>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</si>
  <si>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</si>
  <si>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</si>
  <si>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</si>
  <si>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</si>
  <si>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</si>
  <si>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</si>
  <si>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</si>
  <si>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</si>
  <si>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</si>
  <si>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</si>
  <si>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</si>
  <si>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</si>
  <si>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</si>
  <si>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</si>
  <si>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</si>
  <si>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</si>
  <si>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</si>
  <si>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</si>
  <si>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</si>
  <si>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</si>
  <si>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</si>
  <si>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</si>
  <si>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</si>
  <si>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</si>
  <si>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</si>
  <si>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</si>
  <si>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</si>
  <si>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</si>
  <si>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</si>
  <si>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</si>
  <si>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</si>
  <si>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</si>
  <si>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</si>
  <si>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</si>
  <si>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</si>
  <si>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</si>
  <si>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</si>
  <si>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</si>
  <si>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</si>
  <si>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</si>
  <si>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</si>
  <si>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</si>
  <si>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</si>
  <si>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</si>
  <si>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</si>
  <si>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</si>
  <si>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</si>
  <si>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</si>
  <si>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</si>
  <si>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</si>
  <si>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</si>
  <si>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</si>
  <si>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</si>
  <si>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</si>
  <si>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</si>
  <si>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</si>
  <si>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</si>
  <si>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</si>
  <si>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</si>
  <si>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</si>
  <si>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</si>
  <si>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</si>
  <si>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</si>
  <si>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</si>
  <si>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</si>
  <si>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</si>
  <si>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</si>
  <si>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</si>
  <si>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</si>
  <si>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</si>
  <si>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</si>
  <si>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</si>
  <si>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</si>
  <si>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</si>
  <si>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</si>
  <si>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</si>
  <si>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</si>
  <si>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</si>
  <si>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</si>
  <si>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</si>
  <si>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</si>
  <si>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</si>
  <si>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</si>
  <si>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</si>
  <si>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</si>
  <si>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</si>
  <si>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</si>
  <si>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</si>
  <si>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</si>
  <si>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</si>
  <si>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</si>
  <si>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</si>
  <si>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</si>
  <si>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</si>
  <si>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</si>
  <si>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</si>
  <si>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</si>
  <si>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</si>
  <si>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</si>
  <si>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</si>
  <si>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</si>
  <si>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</si>
  <si>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</si>
  <si>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</si>
  <si>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</si>
  <si>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</si>
  <si>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</si>
  <si>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</si>
  <si>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</si>
  <si>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</si>
  <si>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</si>
  <si>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</si>
  <si>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</si>
  <si>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</si>
  <si>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</si>
  <si>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</si>
  <si>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</si>
  <si>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</si>
  <si>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</si>
  <si>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</si>
  <si>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</si>
  <si>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</si>
  <si>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</si>
  <si>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</si>
  <si>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</si>
  <si>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</si>
  <si>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</si>
  <si>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</si>
  <si>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</si>
  <si>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</si>
  <si>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</si>
  <si>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</si>
  <si>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</si>
  <si>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</si>
  <si>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</si>
  <si>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</si>
  <si>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</si>
  <si>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</si>
  <si>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</si>
  <si>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</si>
  <si>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</si>
  <si>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</si>
  <si>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</si>
  <si>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</si>
  <si>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</si>
  <si>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</si>
  <si>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</si>
  <si>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</si>
  <si>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</si>
  <si>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</si>
  <si>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</si>
  <si>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</si>
  <si>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</si>
  <si>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</si>
  <si>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</si>
  <si>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</si>
  <si>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</si>
  <si>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</si>
  <si>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</si>
  <si>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</si>
  <si>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</si>
  <si>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</si>
  <si>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</si>
  <si>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</si>
  <si>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</si>
  <si>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</si>
  <si>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</si>
  <si>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</si>
  <si>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</si>
  <si>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</si>
  <si>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</si>
  <si>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</si>
  <si>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</si>
  <si>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</si>
  <si>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</si>
  <si>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</si>
  <si>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</si>
  <si>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</si>
  <si>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</si>
  <si>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</si>
  <si>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</si>
  <si>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</si>
  <si>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</si>
  <si>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</si>
  <si>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</si>
  <si>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</si>
  <si>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</si>
  <si>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</si>
  <si>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</si>
  <si>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</si>
  <si>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</si>
  <si>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</si>
  <si>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</si>
  <si>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</si>
  <si>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</si>
  <si>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</si>
  <si>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</si>
  <si>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</si>
  <si>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</si>
  <si>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</si>
  <si>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</si>
  <si>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</si>
  <si>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</si>
  <si>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</si>
  <si>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</si>
  <si>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</si>
  <si>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</si>
  <si>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</si>
  <si>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</si>
  <si>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</si>
  <si>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</si>
  <si>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</si>
  <si>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</si>
  <si>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</si>
  <si>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</si>
  <si>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</si>
  <si>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</si>
  <si>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</si>
  <si>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</si>
  <si>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</si>
  <si>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</si>
  <si>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</si>
  <si>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</si>
  <si>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</si>
  <si>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</si>
  <si>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</si>
  <si>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</si>
  <si>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</si>
  <si>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</si>
  <si>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</si>
  <si>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</si>
  <si>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</si>
  <si>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</si>
  <si>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</si>
  <si>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</si>
  <si>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</si>
  <si>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</si>
  <si>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</si>
  <si>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</si>
  <si>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</si>
  <si>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</si>
  <si>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</si>
  <si>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</si>
  <si>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</si>
  <si>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</si>
  <si>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</si>
  <si>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</si>
  <si>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</si>
  <si>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</si>
  <si>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</si>
  <si>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</si>
  <si>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</si>
  <si>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</si>
  <si>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</si>
  <si>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</si>
  <si>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</si>
  <si>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</si>
  <si>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</si>
  <si>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</si>
  <si>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</si>
  <si>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</si>
  <si>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</si>
  <si>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</si>
  <si>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</si>
  <si>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</si>
  <si>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</si>
  <si>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</si>
  <si>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</si>
  <si>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</si>
  <si>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</si>
  <si>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</si>
  <si>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</si>
  <si>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</si>
  <si>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</si>
  <si>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</si>
  <si>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</si>
  <si>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</si>
  <si>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</si>
  <si>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</si>
  <si>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</si>
  <si>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</si>
  <si>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</si>
  <si>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</si>
  <si>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</si>
  <si>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</si>
  <si>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</si>
  <si>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</si>
  <si>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</si>
  <si>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</si>
  <si>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</si>
  <si>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</si>
  <si>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</si>
  <si>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</si>
  <si>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</si>
  <si>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</si>
  <si>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</si>
  <si>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</si>
  <si>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</si>
  <si>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</si>
  <si>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</si>
  <si>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</si>
  <si>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</si>
  <si>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</si>
  <si>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</si>
  <si>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</si>
  <si>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</si>
  <si>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</si>
  <si>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</si>
  <si>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</si>
  <si>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</si>
  <si>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</si>
  <si>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</si>
  <si>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</si>
  <si>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</si>
  <si>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</si>
  <si>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</si>
  <si>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</si>
  <si>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</si>
  <si>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</si>
  <si>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</si>
  <si>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</si>
  <si>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</si>
  <si>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</si>
  <si>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</si>
  <si>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</si>
  <si>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</si>
  <si>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</si>
  <si>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</si>
  <si>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</si>
  <si>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</si>
  <si>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</si>
  <si>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</si>
  <si>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</si>
  <si>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</si>
  <si>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</si>
  <si>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</si>
  <si>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</si>
  <si>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</si>
  <si>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</si>
  <si>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</si>
  <si>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</si>
  <si>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</si>
  <si>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</si>
  <si>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</si>
  <si>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</si>
  <si>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</si>
  <si>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</si>
  <si>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</si>
  <si>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</si>
  <si>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</si>
  <si>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</si>
  <si>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</si>
  <si>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</si>
  <si>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</si>
  <si>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</si>
  <si>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</si>
  <si>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</si>
  <si>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</si>
  <si>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</si>
  <si>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</si>
  <si>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</si>
  <si>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</si>
  <si>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</si>
  <si>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</si>
  <si>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</si>
  <si>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</si>
  <si>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</si>
  <si>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</si>
  <si>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</si>
  <si>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</si>
  <si>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</si>
  <si>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</si>
  <si>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</si>
  <si>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</si>
  <si>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</si>
  <si>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</si>
  <si>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</si>
  <si>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</si>
  <si>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</si>
  <si>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</si>
  <si>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</si>
  <si>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</si>
  <si>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</si>
  <si>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</si>
  <si>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</si>
  <si>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</si>
  <si>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</si>
  <si>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</si>
  <si>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</si>
  <si>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</si>
  <si>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</si>
  <si>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</si>
  <si>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</si>
  <si>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</si>
  <si>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</si>
  <si>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</si>
  <si>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</si>
  <si>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</si>
  <si>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</si>
  <si>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</si>
  <si>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</si>
  <si>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</si>
  <si>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</si>
  <si>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</si>
  <si>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</si>
  <si>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</si>
  <si>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</si>
  <si>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</si>
  <si>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</si>
  <si>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</si>
  <si>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</si>
  <si>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</si>
  <si>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</si>
  <si>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</si>
  <si>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</si>
  <si>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</si>
  <si>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</si>
  <si>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</si>
  <si>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</si>
  <si>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</si>
  <si>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</si>
  <si>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</si>
  <si>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</si>
  <si>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</si>
  <si>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</si>
  <si>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</si>
  <si>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</si>
  <si>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</si>
  <si>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</si>
  <si>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</si>
  <si>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</si>
  <si>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</si>
  <si>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</si>
  <si>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</si>
  <si>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</si>
  <si>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</si>
  <si>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</si>
  <si>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</si>
  <si>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</si>
  <si>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</si>
  <si>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</si>
  <si>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</si>
  <si>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</si>
  <si>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</si>
  <si>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</si>
  <si>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</si>
  <si>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</si>
  <si>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</si>
  <si>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</si>
  <si>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</si>
  <si>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</si>
  <si>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</si>
  <si>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</si>
  <si>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</si>
  <si>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</si>
  <si>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</si>
  <si>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</si>
  <si>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</si>
  <si>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</si>
  <si>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</si>
  <si>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</si>
  <si>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</si>
  <si>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</si>
  <si>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</si>
  <si>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</si>
  <si>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</si>
  <si>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</si>
  <si>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</si>
  <si>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</si>
  <si>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</si>
  <si>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</si>
  <si>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</si>
  <si>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</si>
  <si>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</si>
  <si>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</si>
  <si>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</si>
  <si>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</si>
  <si>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</si>
  <si>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</si>
  <si>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</si>
  <si>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</si>
  <si>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</si>
  <si>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</si>
  <si>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</si>
  <si>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</si>
  <si>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</si>
  <si>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</si>
  <si>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</si>
  <si>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</si>
  <si>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</si>
  <si>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</si>
  <si>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</si>
  <si>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</si>
  <si>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</si>
  <si>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</si>
  <si>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</si>
  <si>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</si>
  <si>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</si>
  <si>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</si>
  <si>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</si>
  <si>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</si>
  <si>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</si>
  <si>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</si>
  <si>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</si>
  <si>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</si>
  <si>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</si>
  <si>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</si>
  <si>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</si>
  <si>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</si>
  <si>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</si>
  <si>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</si>
  <si>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</si>
  <si>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</si>
  <si>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</si>
  <si>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</si>
  <si>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</si>
  <si>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</si>
  <si>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</si>
  <si>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</si>
  <si>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</si>
  <si>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</si>
  <si>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</si>
  <si>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</si>
  <si>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</si>
  <si>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</si>
  <si>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</si>
  <si>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</si>
  <si>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</si>
  <si>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</si>
  <si>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</si>
  <si>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</si>
  <si>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</si>
  <si>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</si>
  <si>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</si>
  <si>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</si>
  <si>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</si>
  <si>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</si>
  <si>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</si>
  <si>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</si>
  <si>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</si>
  <si>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</si>
  <si>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</si>
  <si>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</si>
  <si>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</si>
  <si>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</si>
  <si>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</si>
  <si>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</si>
  <si>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</si>
  <si>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</si>
  <si>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</si>
  <si>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</si>
  <si>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</si>
  <si>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</si>
  <si>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</si>
  <si>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</si>
  <si>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</si>
  <si>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</si>
  <si>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</si>
  <si>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</si>
  <si>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</si>
  <si>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</si>
  <si>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</si>
  <si>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</si>
  <si>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</si>
  <si>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</si>
  <si>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</si>
  <si>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</si>
  <si>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</si>
  <si>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</si>
  <si>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</si>
  <si>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</si>
  <si>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</si>
  <si>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</si>
  <si>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</si>
  <si>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</si>
  <si>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</si>
  <si>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</si>
  <si>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</si>
  <si>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</si>
  <si>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</si>
  <si>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</si>
  <si>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</si>
  <si>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</si>
  <si>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</si>
  <si>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</si>
  <si>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</si>
  <si>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</si>
  <si>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</si>
  <si>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</si>
  <si>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</si>
  <si>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</si>
  <si>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</si>
  <si>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</si>
  <si>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</si>
  <si>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</si>
  <si>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</si>
  <si>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</si>
  <si>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</si>
  <si>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</si>
  <si>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</si>
  <si>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</si>
  <si>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</si>
  <si>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</si>
  <si>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</si>
  <si>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</si>
  <si>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</si>
  <si>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</si>
  <si>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</si>
  <si>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</si>
  <si>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</si>
  <si>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</si>
  <si>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</si>
  <si>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</si>
  <si>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</si>
  <si>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</si>
  <si>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</si>
  <si>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</si>
  <si>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</si>
  <si>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</si>
  <si>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</si>
  <si>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</si>
  <si>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</si>
  <si>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</si>
  <si>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</si>
  <si>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</si>
  <si>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</si>
  <si>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</si>
  <si>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</si>
  <si>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</si>
  <si>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</si>
  <si>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</si>
  <si>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</si>
  <si>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</si>
  <si>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</si>
  <si>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</si>
  <si>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</si>
  <si>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</si>
  <si>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</si>
  <si>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</si>
  <si>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</si>
  <si>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</si>
  <si>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</si>
  <si>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</si>
  <si>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</si>
  <si>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</si>
  <si>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</si>
  <si>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</si>
  <si>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</si>
  <si>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</si>
  <si>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</si>
  <si>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</si>
  <si>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</si>
  <si>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</si>
  <si>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</si>
  <si>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</si>
  <si>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</si>
  <si>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</si>
  <si>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</si>
  <si>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</si>
  <si>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</si>
  <si>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</si>
  <si>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</si>
  <si>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</si>
  <si>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</si>
  <si>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</si>
  <si>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</si>
  <si>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</si>
  <si>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</si>
  <si>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</si>
  <si>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</si>
  <si>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</si>
  <si>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</si>
  <si>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</si>
  <si>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</si>
  <si>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</si>
  <si>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</si>
  <si>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</si>
  <si>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</si>
  <si>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</si>
  <si>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</si>
  <si>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</si>
  <si>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</si>
  <si>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</si>
  <si>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</si>
  <si>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</si>
  <si>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</si>
  <si>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</si>
  <si>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</si>
  <si>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</si>
  <si>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</si>
  <si>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</si>
  <si>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</si>
  <si>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</si>
  <si>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</si>
  <si>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</si>
  <si>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</si>
  <si>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</si>
  <si>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</si>
  <si>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</si>
  <si>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</si>
  <si>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</si>
  <si>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</si>
  <si>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</si>
  <si>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</si>
  <si>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</si>
  <si>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</si>
  <si>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</si>
  <si>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</si>
  <si>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</si>
  <si>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</si>
  <si>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</si>
  <si>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</si>
  <si>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</si>
  <si>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</si>
  <si>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</si>
  <si>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</si>
  <si>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</si>
  <si>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</si>
  <si>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</si>
  <si>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</si>
  <si>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</si>
  <si>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</si>
  <si>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</si>
  <si>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</si>
  <si>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</si>
  <si>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</si>
  <si>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</si>
  <si>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</si>
  <si>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</si>
  <si>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</si>
  <si>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</si>
  <si>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</si>
  <si>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</si>
  <si>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</si>
  <si>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</si>
  <si>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</si>
  <si>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</si>
  <si>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</si>
  <si>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</si>
  <si>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</si>
  <si>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</si>
  <si>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</si>
  <si>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</si>
  <si>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</si>
  <si>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</si>
  <si>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</si>
  <si>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</si>
  <si>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</si>
  <si>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</si>
  <si>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</si>
  <si>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</si>
  <si>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</si>
  <si>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</si>
  <si>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</si>
  <si>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</si>
  <si>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</si>
  <si>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</si>
  <si>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</si>
  <si>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</si>
  <si>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</si>
  <si>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</si>
  <si>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</si>
  <si>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</si>
  <si>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</si>
  <si>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</si>
  <si>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</si>
  <si>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</si>
  <si>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</si>
  <si>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</si>
  <si>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</si>
  <si>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</si>
  <si>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</si>
  <si>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</si>
  <si>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</si>
  <si>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</si>
  <si>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</si>
  <si>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</si>
  <si>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</si>
  <si>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</si>
  <si>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</si>
  <si>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</si>
  <si>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</si>
  <si>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</si>
  <si>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</si>
  <si>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</si>
  <si>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</si>
  <si>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</si>
  <si>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</si>
  <si>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</si>
  <si>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</si>
  <si>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</si>
  <si>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</si>
  <si>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</si>
  <si>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</si>
  <si>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</si>
  <si>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</si>
  <si>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</si>
  <si>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</si>
  <si>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</si>
  <si>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</si>
  <si>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</si>
  <si>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</si>
  <si>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</si>
  <si>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</si>
  <si>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</si>
  <si>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</si>
  <si>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</si>
  <si>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</si>
  <si>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</si>
  <si>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</si>
  <si>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</si>
  <si>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</si>
  <si>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</si>
  <si>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</si>
  <si>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</si>
  <si>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</si>
  <si>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</si>
  <si>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</si>
  <si>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</si>
  <si>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</si>
  <si>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</si>
  <si>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</si>
  <si>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</si>
  <si>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</si>
  <si>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</si>
  <si>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</si>
  <si>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</si>
  <si>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</si>
  <si>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</si>
  <si>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</si>
  <si>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</si>
  <si>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</si>
  <si>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</si>
  <si>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</si>
  <si>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</si>
  <si>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</si>
  <si>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</si>
  <si>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</si>
  <si>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</si>
  <si>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</si>
  <si>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</si>
  <si>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</si>
  <si>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</si>
  <si>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</si>
  <si>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</si>
  <si>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</si>
  <si>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</si>
  <si>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</si>
  <si>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</si>
  <si>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</si>
  <si>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</si>
  <si>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</si>
  <si>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</si>
  <si>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</si>
  <si>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</si>
  <si>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</si>
  <si>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</si>
  <si>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</si>
  <si>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</si>
  <si>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</si>
  <si>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</si>
  <si>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</si>
  <si>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</si>
  <si>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</si>
  <si>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</si>
  <si>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</si>
  <si>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</si>
  <si>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</si>
  <si>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</si>
  <si>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</si>
  <si>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</si>
  <si>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</si>
  <si>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</si>
  <si>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</si>
  <si>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</si>
  <si>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</si>
  <si>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</si>
  <si>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</si>
  <si>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</si>
  <si>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</si>
  <si>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</si>
  <si>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</si>
  <si>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</si>
  <si>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</si>
  <si>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</si>
  <si>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</si>
  <si>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</si>
  <si>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</si>
  <si>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</si>
  <si>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</si>
  <si>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</si>
  <si>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</si>
  <si>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</si>
  <si>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</si>
  <si>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</si>
  <si>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</si>
  <si>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</si>
  <si>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</si>
  <si>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</si>
  <si>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</si>
  <si>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</si>
  <si>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</si>
  <si>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</si>
  <si>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</si>
  <si>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</si>
  <si>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</si>
  <si>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</si>
  <si>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</si>
  <si>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</si>
  <si>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</si>
  <si>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</si>
  <si>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</si>
  <si>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</si>
  <si>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</si>
  <si>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</si>
  <si>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</si>
  <si>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</si>
  <si>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</si>
  <si>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</si>
  <si>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</si>
  <si>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</si>
  <si>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</si>
  <si>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</si>
  <si>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</si>
  <si>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</si>
  <si>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</si>
  <si>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</si>
  <si>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</si>
  <si>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</si>
  <si>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</si>
  <si>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</si>
  <si>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</si>
  <si>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</si>
  <si>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</si>
  <si>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</si>
  <si>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</si>
  <si>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</si>
  <si>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</si>
  <si>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</si>
  <si>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</si>
  <si>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</si>
  <si>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</si>
  <si>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</si>
  <si>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</si>
  <si>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</si>
  <si>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</si>
  <si>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</si>
  <si>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</si>
  <si>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</si>
  <si>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</si>
  <si>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</si>
  <si>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</si>
  <si>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</si>
  <si>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</si>
  <si>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</si>
  <si>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</si>
  <si>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</si>
  <si>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</si>
  <si>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</si>
  <si>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</si>
  <si>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</si>
  <si>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</si>
  <si>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</si>
  <si>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</si>
  <si>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</si>
  <si>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</si>
  <si>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</si>
  <si>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</si>
  <si>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</si>
  <si>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</si>
  <si>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</si>
  <si>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</si>
  <si>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</si>
  <si>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</si>
  <si>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</si>
  <si>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</si>
  <si>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</si>
  <si>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</si>
  <si>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</si>
  <si>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</si>
  <si>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</si>
  <si>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</si>
  <si>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</si>
  <si>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</si>
  <si>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</si>
  <si>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</si>
  <si>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</si>
  <si>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</si>
  <si>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</si>
  <si>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</si>
  <si>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</si>
  <si>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</si>
  <si>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</si>
  <si>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</si>
  <si>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</si>
  <si>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</si>
  <si>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</si>
  <si>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</si>
  <si>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</si>
  <si>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</si>
  <si>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</si>
  <si>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</si>
  <si>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</si>
  <si>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</si>
  <si>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</si>
  <si>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</si>
  <si>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</si>
  <si>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</si>
  <si>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</si>
  <si>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</si>
  <si>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</si>
  <si>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</si>
  <si>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</si>
  <si>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</si>
  <si>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</si>
  <si>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</si>
  <si>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</si>
  <si>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</si>
  <si>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</si>
  <si>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</si>
  <si>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</si>
  <si>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</si>
  <si>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</si>
  <si>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</si>
  <si>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</si>
  <si>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</si>
  <si>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</si>
  <si>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</si>
  <si>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</si>
  <si>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</si>
  <si>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</si>
  <si>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</si>
  <si>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</si>
  <si>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</si>
  <si>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</si>
  <si>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</si>
  <si>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</si>
  <si>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</si>
  <si>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</si>
  <si>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</si>
  <si>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</si>
  <si>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</si>
  <si>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</si>
  <si>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</si>
  <si>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</si>
  <si>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</si>
  <si>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</si>
  <si>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</si>
  <si>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</si>
  <si>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</si>
  <si>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</si>
  <si>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</si>
  <si>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</si>
  <si>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</si>
  <si>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</si>
  <si>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</si>
  <si>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</si>
  <si>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</si>
  <si>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</si>
  <si>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</si>
  <si>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</si>
  <si>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</si>
  <si>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</si>
  <si>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</si>
  <si>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</si>
  <si>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</si>
  <si>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</si>
  <si>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</si>
  <si>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</si>
  <si>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</si>
  <si>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</si>
  <si>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</si>
  <si>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</si>
  <si>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</si>
  <si>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</si>
  <si>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</si>
  <si>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</si>
  <si>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</si>
  <si>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</si>
  <si>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</si>
  <si>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</si>
  <si>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</si>
  <si>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</si>
  <si>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</si>
  <si>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</si>
  <si>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</si>
  <si>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</si>
  <si>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</si>
  <si>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</si>
  <si>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</si>
  <si>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</si>
  <si>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</si>
  <si>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</si>
  <si>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</si>
  <si>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</si>
  <si>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</si>
  <si>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</si>
  <si>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</si>
  <si>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</si>
  <si>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</si>
  <si>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</si>
  <si>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</si>
  <si>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</si>
  <si>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</si>
  <si>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</si>
  <si>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</si>
  <si>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</si>
  <si>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</si>
  <si>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</si>
  <si>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</si>
  <si>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</si>
  <si>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</si>
  <si>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</si>
  <si>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</si>
  <si>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</si>
  <si>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</si>
  <si>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</si>
  <si>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</si>
  <si>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</si>
  <si>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</si>
  <si>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</si>
  <si>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</si>
  <si>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</si>
  <si>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</si>
  <si>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</si>
  <si>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</si>
  <si>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</si>
  <si>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</si>
  <si>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</si>
  <si>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</si>
  <si>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</si>
  <si>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</si>
  <si>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</si>
  <si>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</si>
  <si>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</si>
  <si>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</si>
  <si>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</si>
  <si>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</si>
  <si>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</si>
  <si>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</si>
  <si>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</si>
  <si>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</si>
  <si>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</si>
  <si>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</si>
  <si>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</si>
  <si>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</si>
  <si>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</si>
  <si>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</si>
  <si>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</si>
  <si>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</si>
  <si>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</si>
  <si>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</si>
  <si>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</si>
  <si>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</si>
  <si>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</si>
  <si>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</si>
  <si>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</si>
  <si>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</si>
  <si>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</si>
  <si>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</si>
  <si>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</si>
  <si>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</si>
  <si>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</si>
  <si>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</si>
  <si>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</si>
  <si>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</si>
  <si>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</si>
  <si>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</si>
  <si>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</si>
  <si>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</si>
  <si>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</si>
  <si>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</si>
  <si>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</si>
  <si>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</si>
  <si>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</si>
  <si>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</si>
  <si>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</si>
  <si>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</si>
  <si>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</si>
  <si>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</si>
  <si>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</si>
  <si>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</si>
  <si>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</si>
  <si>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</si>
  <si>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</si>
  <si>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</si>
  <si>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</si>
  <si>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</si>
  <si>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</si>
  <si>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</si>
  <si>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</si>
  <si>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</si>
  <si>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</si>
  <si>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</si>
  <si>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</si>
  <si>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</si>
  <si>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</si>
  <si>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</si>
  <si>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</si>
  <si>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</si>
  <si>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</si>
  <si>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</si>
  <si>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</si>
  <si>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</si>
  <si>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</si>
  <si>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</si>
  <si>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</si>
  <si>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</si>
  <si>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</si>
  <si>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</si>
  <si>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</si>
  <si>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</si>
  <si>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</si>
  <si>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</si>
  <si>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</si>
  <si>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</si>
  <si>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</si>
  <si>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</si>
  <si>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</si>
  <si>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</si>
  <si>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</si>
  <si>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</si>
  <si>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</si>
  <si>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</si>
  <si>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</si>
  <si>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</si>
  <si>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</si>
  <si>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</si>
  <si>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</si>
  <si>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</si>
  <si>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</si>
  <si>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</si>
  <si>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</si>
  <si>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</si>
  <si>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</si>
  <si>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</si>
  <si>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</si>
  <si>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</si>
  <si>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</si>
  <si>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</si>
  <si>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</si>
  <si>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</si>
  <si>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</si>
  <si>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</si>
  <si>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</si>
  <si>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</si>
  <si>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</si>
  <si>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</si>
  <si>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</si>
  <si>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</si>
  <si>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</si>
  <si>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</si>
  <si>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</si>
  <si>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</si>
  <si>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</si>
  <si>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</si>
  <si>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</si>
  <si>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</si>
  <si>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</si>
  <si>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</si>
  <si>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</si>
  <si>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</si>
  <si>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</si>
  <si>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</si>
  <si>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</si>
  <si>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</si>
  <si>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</si>
  <si>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</si>
  <si>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</si>
  <si>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</si>
  <si>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</si>
  <si>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</si>
  <si>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</si>
  <si>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</si>
  <si>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</si>
  <si>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</si>
  <si>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</si>
  <si>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</si>
  <si>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</si>
  <si>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</si>
  <si>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</si>
  <si>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</si>
  <si>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</si>
  <si>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</si>
  <si>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</si>
  <si>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</si>
  <si>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</si>
  <si>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</si>
  <si>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</si>
  <si>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</si>
  <si>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</si>
  <si>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</si>
  <si>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</si>
  <si>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</si>
  <si>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</si>
  <si>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</si>
  <si>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</si>
  <si>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</si>
  <si>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</si>
  <si>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</si>
  <si>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</si>
  <si>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</si>
  <si>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</si>
  <si>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</si>
  <si>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</si>
  <si>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</si>
  <si>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</si>
  <si>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</si>
  <si>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</si>
  <si>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</si>
  <si>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</si>
  <si>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</si>
  <si>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</si>
  <si>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</si>
  <si>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</si>
  <si>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</si>
  <si>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</si>
  <si>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</si>
  <si>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</si>
  <si>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</si>
  <si>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</si>
  <si>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</si>
  <si>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</si>
  <si>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</si>
  <si>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</si>
  <si>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</si>
  <si>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</si>
  <si>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</si>
  <si>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</si>
  <si>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</si>
  <si>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</si>
  <si>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</si>
  <si>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</si>
  <si>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</si>
  <si>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</si>
  <si>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</si>
  <si>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</si>
  <si>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</si>
  <si>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</si>
  <si>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</si>
  <si>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</si>
  <si>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</si>
  <si>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</si>
  <si>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</si>
  <si>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</si>
  <si>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</si>
  <si>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</si>
  <si>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</si>
  <si>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</si>
  <si>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</si>
  <si>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</si>
  <si>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</si>
  <si>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</si>
  <si>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</si>
  <si>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</si>
  <si>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</si>
  <si>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</si>
  <si>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</si>
  <si>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</si>
  <si>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</si>
  <si>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</si>
  <si>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</si>
  <si>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</si>
  <si>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</si>
  <si>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</si>
  <si>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</si>
  <si>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</si>
  <si>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</si>
  <si>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</si>
  <si>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</si>
  <si>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</si>
  <si>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</si>
  <si>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</si>
  <si>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</si>
  <si>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</si>
  <si>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</si>
  <si>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</si>
  <si>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</si>
  <si>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</si>
  <si>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</si>
  <si>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</si>
  <si>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</si>
  <si>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</si>
  <si>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</si>
  <si>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</si>
  <si>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</si>
  <si>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</si>
  <si>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</si>
  <si>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</si>
  <si>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</si>
  <si>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</si>
  <si>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</si>
  <si>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</si>
  <si>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</si>
  <si>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</si>
  <si>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</si>
  <si>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</si>
  <si>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</si>
  <si>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</si>
  <si>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</si>
  <si>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</si>
  <si>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</si>
  <si>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</si>
  <si>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</si>
  <si>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</si>
  <si>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</si>
  <si>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</si>
  <si>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</si>
  <si>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</si>
  <si>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</si>
  <si>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</si>
  <si>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</si>
  <si>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</si>
  <si>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</si>
  <si>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</si>
  <si>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</si>
  <si>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</si>
  <si>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</si>
  <si>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</si>
  <si>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</si>
  <si>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</si>
  <si>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</si>
  <si>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</si>
  <si>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</si>
  <si>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</si>
  <si>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</si>
  <si>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</si>
  <si>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</si>
  <si>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</si>
  <si>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</si>
  <si>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</si>
  <si>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</si>
  <si>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</si>
  <si>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</si>
  <si>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</si>
  <si>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</si>
  <si>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</si>
  <si>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</si>
  <si>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</si>
  <si>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</si>
  <si>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</si>
  <si>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</si>
  <si>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</si>
  <si>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</si>
  <si>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</si>
  <si>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</si>
  <si>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</si>
  <si>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</si>
  <si>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</si>
  <si>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</si>
  <si>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</si>
  <si>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</si>
  <si>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</si>
  <si>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</si>
  <si>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</si>
  <si>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</si>
  <si>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</si>
  <si>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</si>
  <si>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</si>
  <si>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</si>
  <si>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</si>
  <si>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</si>
  <si>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</si>
  <si>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</si>
  <si>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</si>
  <si>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</si>
  <si>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</si>
  <si>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</si>
  <si>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</si>
  <si>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</si>
  <si>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</si>
  <si>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</si>
  <si>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</si>
  <si>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</si>
  <si>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</si>
  <si>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</si>
  <si>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</si>
  <si>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</si>
  <si>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</si>
  <si>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</si>
  <si>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</si>
  <si>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</si>
  <si>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</si>
  <si>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</si>
  <si>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</si>
  <si>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</si>
  <si>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</si>
  <si>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</si>
  <si>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</si>
  <si>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</si>
  <si>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</si>
  <si>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</si>
  <si>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</si>
  <si>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</si>
  <si>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</si>
  <si>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</si>
  <si>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</si>
  <si>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</si>
  <si>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</si>
  <si>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</si>
  <si>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</si>
  <si>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</si>
  <si>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</si>
  <si>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</si>
  <si>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</si>
  <si>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</si>
  <si>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</si>
  <si>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</si>
  <si>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</si>
  <si>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</si>
  <si>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</si>
  <si>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</si>
  <si>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</si>
  <si>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</si>
  <si>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</si>
  <si>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</si>
  <si>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</si>
  <si>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</si>
  <si>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</si>
  <si>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</si>
  <si>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</si>
  <si>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</si>
  <si>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</si>
  <si>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</si>
  <si>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</si>
  <si>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</si>
  <si>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</si>
  <si>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</si>
  <si>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</si>
  <si>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</si>
  <si>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</si>
  <si>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</si>
  <si>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</si>
  <si>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</si>
  <si>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</si>
  <si>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</si>
  <si>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</si>
  <si>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</si>
  <si>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</si>
  <si>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</si>
  <si>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</si>
  <si>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</si>
  <si>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</si>
  <si>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</si>
  <si>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</si>
  <si>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</si>
  <si>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</si>
  <si>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</si>
  <si>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</si>
  <si>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</si>
  <si>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</si>
  <si>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</si>
  <si>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</si>
  <si>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</si>
  <si>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</si>
  <si>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</si>
  <si>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</si>
  <si>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</si>
  <si>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</si>
  <si>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</si>
  <si>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</si>
  <si>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</si>
  <si>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</si>
  <si>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</si>
  <si>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</si>
  <si>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</si>
  <si>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</si>
  <si>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</si>
  <si>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</si>
  <si>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</si>
  <si>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</si>
  <si>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</si>
  <si>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</si>
  <si>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</si>
  <si>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</si>
  <si>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</si>
  <si>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</si>
  <si>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</si>
  <si>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</si>
  <si>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</si>
  <si>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</si>
  <si>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</si>
  <si>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</si>
  <si>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</si>
  <si>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</si>
  <si>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</si>
  <si>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</si>
  <si>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</si>
  <si>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</si>
  <si>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</si>
  <si>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</si>
  <si>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</si>
  <si>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</si>
  <si>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</si>
  <si>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</si>
  <si>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</si>
  <si>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</si>
  <si>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</si>
  <si>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</si>
  <si>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</si>
  <si>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</si>
  <si>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</si>
  <si>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</si>
  <si>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</si>
  <si>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</si>
  <si>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</si>
  <si>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</si>
  <si>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</si>
  <si>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</si>
  <si>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</si>
  <si>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</si>
  <si>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</si>
  <si>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</si>
  <si>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</si>
  <si>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</si>
  <si>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</si>
  <si>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</si>
  <si>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</si>
  <si>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</si>
  <si>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</si>
  <si>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</si>
  <si>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</si>
  <si>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</si>
  <si>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</si>
  <si>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</si>
  <si>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</si>
  <si>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</si>
  <si>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</si>
  <si>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</si>
  <si>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</si>
  <si>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</si>
  <si>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</si>
  <si>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</si>
  <si>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</si>
  <si>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</si>
  <si>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</si>
  <si>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</si>
  <si>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</si>
  <si>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</si>
  <si>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</si>
  <si>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</si>
  <si>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</si>
  <si>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</si>
  <si>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</si>
  <si>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</si>
  <si>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</si>
  <si>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</si>
  <si>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</si>
  <si>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</si>
  <si>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</si>
  <si>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</si>
  <si>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</si>
  <si>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</si>
  <si>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</si>
  <si>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</si>
  <si>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</si>
  <si>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</si>
  <si>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</si>
  <si>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</si>
  <si>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</si>
  <si>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</si>
  <si>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</si>
  <si>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</si>
  <si>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</si>
  <si>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</si>
  <si>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</si>
  <si>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</si>
  <si>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</si>
  <si>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</si>
  <si>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</si>
  <si>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</si>
  <si>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</si>
  <si>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</si>
  <si>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</si>
  <si>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</si>
  <si>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</si>
  <si>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</si>
  <si>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</si>
  <si>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</si>
  <si>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</si>
  <si>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</si>
  <si>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</si>
  <si>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</si>
  <si>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</si>
  <si>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</si>
  <si>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</si>
  <si>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</si>
  <si>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</si>
  <si>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</si>
  <si>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</si>
  <si>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</si>
  <si>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</si>
  <si>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</si>
  <si>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</si>
  <si>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</si>
  <si>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</si>
  <si>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</si>
  <si>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</si>
  <si>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</si>
  <si>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</si>
  <si>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</si>
  <si>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</si>
  <si>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</si>
  <si>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</si>
  <si>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</si>
  <si>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</si>
  <si>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</si>
  <si>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</si>
  <si>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</si>
  <si>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</si>
  <si>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</si>
  <si>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</si>
  <si>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</si>
  <si>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</si>
  <si>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</si>
  <si>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</si>
  <si>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</si>
  <si>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</si>
  <si>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</si>
  <si>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</si>
  <si>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</si>
  <si>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</si>
  <si>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</si>
  <si>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</si>
  <si>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</si>
  <si>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</si>
  <si>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</si>
  <si>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</si>
  <si>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</si>
  <si>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</si>
  <si>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</si>
  <si>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</si>
  <si>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</si>
  <si>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</si>
  <si>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</si>
  <si>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</si>
  <si>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</si>
  <si>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</si>
  <si>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</si>
  <si>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</si>
  <si>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</si>
  <si>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</si>
  <si>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</si>
  <si>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</si>
  <si>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</si>
  <si>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</si>
  <si>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</si>
  <si>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</si>
  <si>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</si>
  <si>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</si>
  <si>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</si>
  <si>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</si>
  <si>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</si>
  <si>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</si>
  <si>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</si>
  <si>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</si>
  <si>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</si>
  <si>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</si>
  <si>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</si>
  <si>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</si>
  <si>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</si>
  <si>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</si>
  <si>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</si>
  <si>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</si>
  <si>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</si>
  <si>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</si>
  <si>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</si>
  <si>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</si>
  <si>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</si>
  <si>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</si>
  <si>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</si>
  <si>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</si>
  <si>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</si>
  <si>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</si>
  <si>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</si>
  <si>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</si>
  <si>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</si>
  <si>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</si>
  <si>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</si>
  <si>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</si>
  <si>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</si>
  <si>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</si>
  <si>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</si>
  <si>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</si>
  <si>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</si>
  <si>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</si>
  <si>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</si>
  <si>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</si>
  <si>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</si>
  <si>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</si>
  <si>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</si>
  <si>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</si>
  <si>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</si>
  <si>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</si>
  <si>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</si>
  <si>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</si>
  <si>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</si>
  <si>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</si>
  <si>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</si>
  <si>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</si>
  <si>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</si>
  <si>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</si>
  <si>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</si>
  <si>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</si>
  <si>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</si>
  <si>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</si>
  <si>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</si>
  <si>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</si>
  <si>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</si>
  <si>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</si>
  <si>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</si>
  <si>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</si>
  <si>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</si>
  <si>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</si>
  <si>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</si>
  <si>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</si>
  <si>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</si>
  <si>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</si>
  <si>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</si>
  <si>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</si>
  <si>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</si>
  <si>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</si>
  <si>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</si>
  <si>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</si>
  <si>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</si>
  <si>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</si>
  <si>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</si>
  <si>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</si>
  <si>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</si>
  <si>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</si>
  <si>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</si>
  <si>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</si>
  <si>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</si>
  <si>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</si>
  <si>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</si>
  <si>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</si>
  <si>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</si>
  <si>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</si>
  <si>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</si>
  <si>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</si>
  <si>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</si>
  <si>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</si>
  <si>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</si>
  <si>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</si>
  <si>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</si>
  <si>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</si>
  <si>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</si>
  <si>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</si>
  <si>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</si>
  <si>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</si>
  <si>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</si>
  <si>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</si>
  <si>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</si>
  <si>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</si>
  <si>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</si>
  <si>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</si>
  <si>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</si>
  <si>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</si>
  <si>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</si>
  <si>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</si>
  <si>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</si>
  <si>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</si>
  <si>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</si>
  <si>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</si>
  <si>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</si>
  <si>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</si>
  <si>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</si>
  <si>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</si>
  <si>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</si>
  <si>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</si>
  <si>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</si>
  <si>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</si>
  <si>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</si>
  <si>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</si>
  <si>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</si>
  <si>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</si>
  <si>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</si>
  <si>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</si>
  <si>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</si>
  <si>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</si>
  <si>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</si>
  <si>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</si>
  <si>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</si>
  <si>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</si>
  <si>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</si>
  <si>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</si>
  <si>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</si>
  <si>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</si>
  <si>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</si>
  <si>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</si>
  <si>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</si>
  <si>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</si>
  <si>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</si>
  <si>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</si>
  <si>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</si>
  <si>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</si>
  <si>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</si>
  <si>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</si>
  <si>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</si>
  <si>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</si>
  <si>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</si>
  <si>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</si>
  <si>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</si>
  <si>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</si>
  <si>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</si>
  <si>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</si>
  <si>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</si>
  <si>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</si>
  <si>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</si>
  <si>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</si>
  <si>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</si>
  <si>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</si>
  <si>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</si>
  <si>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</si>
  <si>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</si>
  <si>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</si>
  <si>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</si>
  <si>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</si>
  <si>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</si>
  <si>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</si>
  <si>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</si>
  <si>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</si>
  <si>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</si>
  <si>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</si>
  <si>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</si>
  <si>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</si>
  <si>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</si>
  <si>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</si>
  <si>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</si>
  <si>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</si>
  <si>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</si>
  <si>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</si>
  <si>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</si>
  <si>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</si>
  <si>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</si>
  <si>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</si>
  <si>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</si>
  <si>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</si>
  <si>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</si>
  <si>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</si>
  <si>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</si>
  <si>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</si>
  <si>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</si>
  <si>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</si>
  <si>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</si>
  <si>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</si>
  <si>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</si>
  <si>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</si>
  <si>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</si>
  <si>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</si>
  <si>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</si>
  <si>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</si>
  <si>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</si>
  <si>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</si>
  <si>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</si>
  <si>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</si>
  <si>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</si>
  <si>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</si>
  <si>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</si>
  <si>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</si>
  <si>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</si>
  <si>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</si>
  <si>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</si>
  <si>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</si>
  <si>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</si>
  <si>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</si>
  <si>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</si>
  <si>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</si>
  <si>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</si>
  <si>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</si>
  <si>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</si>
  <si>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</si>
  <si>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</si>
  <si>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</si>
  <si>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</si>
  <si>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</si>
  <si>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</si>
  <si>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</si>
  <si>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</si>
  <si>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</si>
  <si>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</si>
  <si>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</si>
  <si>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</si>
  <si>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</si>
  <si>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</si>
  <si>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</si>
  <si>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</si>
  <si>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</si>
  <si>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</si>
  <si>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</si>
  <si>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</si>
  <si>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</si>
  <si>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</si>
  <si>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</si>
  <si>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</si>
  <si>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</si>
  <si>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</si>
  <si>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</si>
  <si>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</si>
  <si>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</si>
  <si>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</si>
  <si>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</si>
  <si>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</si>
  <si>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</si>
  <si>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</si>
  <si>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</si>
  <si>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</si>
  <si>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</si>
  <si>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</si>
  <si>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</si>
  <si>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</si>
  <si>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</si>
  <si>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</si>
  <si>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</si>
  <si>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</si>
  <si>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</si>
  <si>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</si>
  <si>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</si>
  <si>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</si>
  <si>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</si>
  <si>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</si>
  <si>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</si>
  <si>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</si>
  <si>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</si>
  <si>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</si>
  <si>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</si>
  <si>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</si>
  <si>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</si>
  <si>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</si>
  <si>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</si>
  <si>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</si>
  <si>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</si>
  <si>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</si>
  <si>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</si>
  <si>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</si>
  <si>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</si>
  <si>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</si>
  <si>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</si>
  <si>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</si>
  <si>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</si>
  <si>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</si>
  <si>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</si>
  <si>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</si>
  <si>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</si>
  <si>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</si>
  <si>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</si>
  <si>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</si>
  <si>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</si>
  <si>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</si>
  <si>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</si>
  <si>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</si>
  <si>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</si>
  <si>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</si>
  <si>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</si>
  <si>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</si>
  <si>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</si>
  <si>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</si>
  <si>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</si>
  <si>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</si>
  <si>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</si>
  <si>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</si>
  <si>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</si>
  <si>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</si>
  <si>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</si>
  <si>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</si>
  <si>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</si>
  <si>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</si>
  <si>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</si>
  <si>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</si>
  <si>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</si>
  <si>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</si>
  <si>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</si>
  <si>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</si>
  <si>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</si>
  <si>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</si>
  <si>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</si>
  <si>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</si>
  <si>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</si>
  <si>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</si>
  <si>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</si>
  <si>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</si>
  <si>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</si>
  <si>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</si>
  <si>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</si>
  <si>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</si>
  <si>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</si>
  <si>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</si>
  <si>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</si>
  <si>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</si>
  <si>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</si>
  <si>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</si>
  <si>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</si>
  <si>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</si>
  <si>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</si>
  <si>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</si>
  <si>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</si>
  <si>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</si>
  <si>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</si>
  <si>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</si>
  <si>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</si>
  <si>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</si>
  <si>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</si>
  <si>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</si>
  <si>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</si>
  <si>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</si>
  <si>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</si>
  <si>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</si>
  <si>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</si>
  <si>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</si>
  <si>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</si>
  <si>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</si>
  <si>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</si>
  <si>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</si>
  <si>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</si>
  <si>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</si>
  <si>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</si>
  <si>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</si>
  <si>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</si>
  <si>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</si>
  <si>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</si>
  <si>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</si>
  <si>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</si>
  <si>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</si>
  <si>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</si>
  <si>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</si>
  <si>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</si>
  <si>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</si>
  <si>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</si>
  <si>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</si>
  <si>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</si>
  <si>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</si>
  <si>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</si>
  <si>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</si>
  <si>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</si>
  <si>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</si>
  <si>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</si>
  <si>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</si>
  <si>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</si>
  <si>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</si>
  <si>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</si>
  <si>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</si>
  <si>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</si>
  <si>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</si>
  <si>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</si>
  <si>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</si>
  <si>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</si>
  <si>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</si>
  <si>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</si>
  <si>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</si>
  <si>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</si>
  <si>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</si>
  <si>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</si>
  <si>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</si>
  <si>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</si>
  <si>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</si>
  <si>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</si>
  <si>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</si>
  <si>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</si>
  <si>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</si>
  <si>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</si>
  <si>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</si>
  <si>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</si>
  <si>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</si>
  <si>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</si>
  <si>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</si>
  <si>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</si>
  <si>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</si>
  <si>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</si>
  <si>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</si>
  <si>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</si>
  <si>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</si>
  <si>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</si>
  <si>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</si>
  <si>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</si>
  <si>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</si>
  <si>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</si>
  <si>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</si>
  <si>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</si>
  <si>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</si>
  <si>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</si>
  <si>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</si>
  <si>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</si>
  <si>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</si>
  <si>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</si>
  <si>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</si>
  <si>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</si>
  <si>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</si>
  <si>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</si>
  <si>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</si>
  <si>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</si>
  <si>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</si>
  <si>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</si>
  <si>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</si>
  <si>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</si>
  <si>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</si>
  <si>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</si>
  <si>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</si>
  <si>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</si>
  <si>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</si>
  <si>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</si>
  <si>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</si>
  <si>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</si>
  <si>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</si>
  <si>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</si>
  <si>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</si>
  <si>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</si>
  <si>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</si>
  <si>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</si>
  <si>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</si>
  <si>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</si>
  <si>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</si>
  <si>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</si>
  <si>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</si>
  <si>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</si>
  <si>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</si>
  <si>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</si>
  <si>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</si>
  <si>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</si>
  <si>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</si>
  <si>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</si>
  <si>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</si>
  <si>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</si>
  <si>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</si>
  <si>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</si>
  <si>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</si>
  <si>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</si>
  <si>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</si>
  <si>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</si>
  <si>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</si>
  <si>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</si>
  <si>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</si>
  <si>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</si>
  <si>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</si>
  <si>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</si>
  <si>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</si>
  <si>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</si>
  <si>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</si>
  <si>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</si>
  <si>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</si>
  <si>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</si>
  <si>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</si>
  <si>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</si>
  <si>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</si>
  <si>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</si>
  <si>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</si>
  <si>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</si>
  <si>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</si>
  <si>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</si>
  <si>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</si>
  <si>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</si>
  <si>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</si>
  <si>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</si>
  <si>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</si>
  <si>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</si>
  <si>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</si>
  <si>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</si>
  <si>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</si>
  <si>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</si>
  <si>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</si>
  <si>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</si>
  <si>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</si>
  <si>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</si>
  <si>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</si>
  <si>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</si>
  <si>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</si>
  <si>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</si>
  <si>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</si>
  <si>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</si>
  <si>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</si>
  <si>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</si>
  <si>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</si>
  <si>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</si>
  <si>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</si>
  <si>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</si>
  <si>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</si>
  <si>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</si>
  <si>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</si>
  <si>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</si>
  <si>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</si>
  <si>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</si>
  <si>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</si>
  <si>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</si>
  <si>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</si>
  <si>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</si>
  <si>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</si>
  <si>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</si>
  <si>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</si>
  <si>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</si>
  <si>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</si>
  <si>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</si>
  <si>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</si>
  <si>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</si>
  <si>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</si>
  <si>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</si>
  <si>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</si>
  <si>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</si>
  <si>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</si>
  <si>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</si>
  <si>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</si>
  <si>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</si>
  <si>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</si>
  <si>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</si>
  <si>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</si>
  <si>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</si>
  <si>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</si>
  <si>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</si>
  <si>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</si>
  <si>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</si>
  <si>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</si>
  <si>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</si>
  <si>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</si>
  <si>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</si>
  <si>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</si>
  <si>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</si>
  <si>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</si>
  <si>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</si>
  <si>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</si>
  <si>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</si>
  <si>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</si>
  <si>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</si>
  <si>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</si>
  <si>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</si>
  <si>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</si>
  <si>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</si>
  <si>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</si>
  <si>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</si>
  <si>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</si>
  <si>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</si>
  <si>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</si>
  <si>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</si>
  <si>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</si>
  <si>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</si>
  <si>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</si>
  <si>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</si>
  <si>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</si>
  <si>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</si>
  <si>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</si>
  <si>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</si>
  <si>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</si>
  <si>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</si>
  <si>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</si>
  <si>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</si>
  <si>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</si>
  <si>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</si>
  <si>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</si>
  <si>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</si>
  <si>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</si>
  <si>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</si>
  <si>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</si>
  <si>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</si>
  <si>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</si>
  <si>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</si>
  <si>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</si>
  <si>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</si>
  <si>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</si>
  <si>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</si>
  <si>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</si>
  <si>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</si>
  <si>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</si>
  <si>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</si>
  <si>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</si>
  <si>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</si>
  <si>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</si>
  <si>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</si>
  <si>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</si>
  <si>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</si>
  <si>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</si>
  <si>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</si>
  <si>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</si>
  <si>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</si>
  <si>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</si>
  <si>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</si>
  <si>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</si>
  <si>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</si>
  <si>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</si>
  <si>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</si>
  <si>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</si>
  <si>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</si>
  <si>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</si>
  <si>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</si>
  <si>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</si>
  <si>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</si>
  <si>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</si>
  <si>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</si>
  <si>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</si>
  <si>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</si>
  <si>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</si>
  <si>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</si>
  <si>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</si>
  <si>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</si>
  <si>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</si>
  <si>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</si>
  <si>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</si>
  <si>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</si>
  <si>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</si>
  <si>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</si>
  <si>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</si>
  <si>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</si>
  <si>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</si>
  <si>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</si>
  <si>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</si>
  <si>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</si>
  <si>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</si>
  <si>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</si>
  <si>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</si>
  <si>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</si>
  <si>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</si>
  <si>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</si>
  <si>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</si>
  <si>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</si>
  <si>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</si>
  <si>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</si>
  <si>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</si>
  <si>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</si>
  <si>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</si>
  <si>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</si>
  <si>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</si>
  <si>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</si>
  <si>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</si>
  <si>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</si>
  <si>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</si>
  <si>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</si>
  <si>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</si>
  <si>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</si>
  <si>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</si>
  <si>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</si>
  <si>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</si>
  <si>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</si>
  <si>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</si>
  <si>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</si>
  <si>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</si>
  <si>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</si>
  <si>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</si>
  <si>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</si>
  <si>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</si>
  <si>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</si>
  <si>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</si>
  <si>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</si>
  <si>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</si>
  <si>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</si>
  <si>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</si>
  <si>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</si>
  <si>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</si>
  <si>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</si>
  <si>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</si>
  <si>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</si>
  <si>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</si>
  <si>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</si>
  <si>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</si>
  <si>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</si>
  <si>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</si>
  <si>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</si>
  <si>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</si>
  <si>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</si>
  <si>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</si>
  <si>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</si>
  <si>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</si>
  <si>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</si>
  <si>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</si>
  <si>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</si>
  <si>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</si>
  <si>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</si>
  <si>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</si>
  <si>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</si>
  <si>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</si>
  <si>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</si>
  <si>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</si>
  <si>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</si>
  <si>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</si>
  <si>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</si>
  <si>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</si>
  <si>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</si>
  <si>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</si>
  <si>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</si>
  <si>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</si>
  <si>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</si>
  <si>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</si>
  <si>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</si>
  <si>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</si>
  <si>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</si>
  <si>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</si>
  <si>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</si>
  <si>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</si>
  <si>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</si>
  <si>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</si>
  <si>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</si>
  <si>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</si>
  <si>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</si>
  <si>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</si>
  <si>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</si>
  <si>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</si>
  <si>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</si>
  <si>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</si>
  <si>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</si>
  <si>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</si>
  <si>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</si>
  <si>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</si>
  <si>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</si>
  <si>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</si>
  <si>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</si>
  <si>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</si>
  <si>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</si>
  <si>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</si>
  <si>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</si>
  <si>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</si>
  <si>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</si>
  <si>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</si>
  <si>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</si>
  <si>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</si>
  <si>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</si>
  <si>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</si>
  <si>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</si>
  <si>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</si>
  <si>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</si>
  <si>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</si>
  <si>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</si>
  <si>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</si>
  <si>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</si>
  <si>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</si>
  <si>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</si>
  <si>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</si>
  <si>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</si>
  <si>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</si>
  <si>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</si>
  <si>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</si>
  <si>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</si>
  <si>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</si>
  <si>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</si>
  <si>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</si>
  <si>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</si>
  <si>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</si>
  <si>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</si>
  <si>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</si>
  <si>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</si>
  <si>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</si>
  <si>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</si>
  <si>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</si>
  <si>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</si>
  <si>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</si>
  <si>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</si>
  <si>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</si>
  <si>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</si>
  <si>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</si>
  <si>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</si>
  <si>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</si>
  <si>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</si>
  <si>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</si>
  <si>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</si>
  <si>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</si>
  <si>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</si>
  <si>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</si>
  <si>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</si>
  <si>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</si>
  <si>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</si>
  <si>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</si>
  <si>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</si>
  <si>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</si>
  <si>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</si>
  <si>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</si>
  <si>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</si>
  <si>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</si>
  <si>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</si>
  <si>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</si>
  <si>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</si>
  <si>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</si>
  <si>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</si>
  <si>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</si>
  <si>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</si>
  <si>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</si>
  <si>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</si>
  <si>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</si>
  <si>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</si>
  <si>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</si>
  <si>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</si>
  <si>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</si>
  <si>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</si>
  <si>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</si>
  <si>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</si>
  <si>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</si>
  <si>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</si>
  <si>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</si>
  <si>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</si>
  <si>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</si>
  <si>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</si>
  <si>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</si>
  <si>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</si>
  <si>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</si>
  <si>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</si>
  <si>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</si>
  <si>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</si>
  <si>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</si>
  <si>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</si>
  <si>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</si>
  <si>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</si>
  <si>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</si>
  <si>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</si>
  <si>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</si>
  <si>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</si>
  <si>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</si>
  <si>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</si>
  <si>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</si>
  <si>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</si>
  <si>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</si>
  <si>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</si>
  <si>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</si>
  <si>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</si>
  <si>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</si>
  <si>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</si>
  <si>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</si>
  <si>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</si>
  <si>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</si>
  <si>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</si>
  <si>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</si>
  <si>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</si>
  <si>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</si>
  <si>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</si>
  <si>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</si>
  <si>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</si>
  <si>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</si>
  <si>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</si>
  <si>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</si>
  <si>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</si>
  <si>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</si>
  <si>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</si>
  <si>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</si>
  <si>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</si>
  <si>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</si>
  <si>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</si>
  <si>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</si>
  <si>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</si>
  <si>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</si>
  <si>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</si>
  <si>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</si>
  <si>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</si>
  <si>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</si>
  <si>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</si>
  <si>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</si>
  <si>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</si>
  <si>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</si>
  <si>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</si>
  <si>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</si>
  <si>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</si>
  <si>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</si>
  <si>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</si>
  <si>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</si>
  <si>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</si>
  <si>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</si>
  <si>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</si>
  <si>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</si>
  <si>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</si>
  <si>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</si>
  <si>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</si>
  <si>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</si>
  <si>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</si>
  <si>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</si>
  <si>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</si>
  <si>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</si>
  <si>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</si>
  <si>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</si>
  <si>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</si>
  <si>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</si>
  <si>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</si>
  <si>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</si>
  <si>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</si>
  <si>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</si>
  <si>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</si>
  <si>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</si>
  <si>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</si>
  <si>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</si>
  <si>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</si>
  <si>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</si>
  <si>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</si>
  <si>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</si>
  <si>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</si>
  <si>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</si>
  <si>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</si>
  <si>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</si>
  <si>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</si>
  <si>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</si>
  <si>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</si>
  <si>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</si>
  <si>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</si>
  <si>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</si>
  <si>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</si>
  <si>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</si>
  <si>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</si>
  <si>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</si>
  <si>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</si>
  <si>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</si>
  <si>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</si>
  <si>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</si>
  <si>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</si>
  <si>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</si>
  <si>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</si>
  <si>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</si>
  <si>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</si>
  <si>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</si>
  <si>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</si>
  <si>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</si>
  <si>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</si>
  <si>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</si>
  <si>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</si>
  <si>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</si>
  <si>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</si>
  <si>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</si>
  <si>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</si>
  <si>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</si>
  <si>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</si>
  <si>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</si>
  <si>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</si>
  <si>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</si>
  <si>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</si>
  <si>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</si>
  <si>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</si>
  <si>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</si>
  <si>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</si>
  <si>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</si>
  <si>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</si>
  <si>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</si>
  <si>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</si>
  <si>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</si>
  <si>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</si>
  <si>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</si>
  <si>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</si>
  <si>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</si>
  <si>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</si>
  <si>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</si>
  <si>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</si>
  <si>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</si>
  <si>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</si>
  <si>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</si>
  <si>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</si>
  <si>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</si>
  <si>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</si>
  <si>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</si>
  <si>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</si>
  <si>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</si>
  <si>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</si>
  <si>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</si>
  <si>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</si>
  <si>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</si>
  <si>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</si>
  <si>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</si>
  <si>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</si>
  <si>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</si>
  <si>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</si>
  <si>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</si>
  <si>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</si>
  <si>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</si>
  <si>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</si>
  <si>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</si>
  <si>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</si>
  <si>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</si>
  <si>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</si>
  <si>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</si>
  <si>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</si>
  <si>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</si>
  <si>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</si>
  <si>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</si>
  <si>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</si>
  <si>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</si>
  <si>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</si>
  <si>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</si>
  <si>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</si>
  <si>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</si>
  <si>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</si>
  <si>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</si>
  <si>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</si>
  <si>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</si>
  <si>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</si>
  <si>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</si>
  <si>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</si>
  <si>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</si>
  <si>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</si>
  <si>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</si>
  <si>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</si>
  <si>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</si>
  <si>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</si>
  <si>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</si>
  <si>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</si>
  <si>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</si>
  <si>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</si>
  <si>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</si>
  <si>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</si>
  <si>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</si>
  <si>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</si>
  <si>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</si>
  <si>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</si>
  <si>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</si>
  <si>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</si>
  <si>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</si>
  <si>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</si>
  <si>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</si>
  <si>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</si>
  <si>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</si>
  <si>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</si>
  <si>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</si>
  <si>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</si>
  <si>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</si>
  <si>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</si>
  <si>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</si>
  <si>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</si>
  <si>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</si>
  <si>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</si>
  <si>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</si>
  <si>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</si>
  <si>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</si>
  <si>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</si>
  <si>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</si>
  <si>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</si>
  <si>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</si>
  <si>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</si>
  <si>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</si>
  <si>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</si>
  <si>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</si>
  <si>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</si>
  <si>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</si>
  <si>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</si>
  <si>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</si>
  <si>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</si>
  <si>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</si>
  <si>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</si>
  <si>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</si>
  <si>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</si>
  <si>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</si>
  <si>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</si>
  <si>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</si>
  <si>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</si>
  <si>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</si>
  <si>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</si>
  <si>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</si>
  <si>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</si>
  <si>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</si>
  <si>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</si>
  <si>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</si>
  <si>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</si>
  <si>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</si>
  <si>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</si>
  <si>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</si>
  <si>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</si>
  <si>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</si>
  <si>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</si>
  <si>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</si>
  <si>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</si>
  <si>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</si>
  <si>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</si>
  <si>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</si>
  <si>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</si>
  <si>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</si>
  <si>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</si>
  <si>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</si>
  <si>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</si>
  <si>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</si>
  <si>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</si>
  <si>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</si>
  <si>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</si>
  <si>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</si>
  <si>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</si>
  <si>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</si>
  <si>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</si>
  <si>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</si>
  <si>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</si>
  <si>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</si>
  <si>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</si>
  <si>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</si>
  <si>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</si>
  <si>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</si>
  <si>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</si>
  <si>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</si>
  <si>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</si>
  <si>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</si>
  <si>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</si>
  <si>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</si>
  <si>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</si>
  <si>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</si>
  <si>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</si>
  <si>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</si>
  <si>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</si>
  <si>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</si>
  <si>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</si>
  <si>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</si>
  <si>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</si>
  <si>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</si>
  <si>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</si>
  <si>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</si>
  <si>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</si>
  <si>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</si>
  <si>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</si>
  <si>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</si>
  <si>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</si>
  <si>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</si>
  <si>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</si>
  <si>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</si>
  <si>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</si>
  <si>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</si>
  <si>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</si>
  <si>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</si>
  <si>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</si>
  <si>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</si>
  <si>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</si>
  <si>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</si>
  <si>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</si>
  <si>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</si>
  <si>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</si>
  <si>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</si>
  <si>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</si>
  <si>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</si>
  <si>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</si>
  <si>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</si>
  <si>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</si>
  <si>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</si>
  <si>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</si>
  <si>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</si>
  <si>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</si>
  <si>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</si>
  <si>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</si>
  <si>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</si>
  <si>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</si>
  <si>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</si>
  <si>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</si>
  <si>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</si>
  <si>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</si>
  <si>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</si>
  <si>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</si>
  <si>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</si>
  <si>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</si>
  <si>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</si>
  <si>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</si>
  <si>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</si>
  <si>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</si>
  <si>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</si>
  <si>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</si>
  <si>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</si>
  <si>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</si>
  <si>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</si>
  <si>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</si>
  <si>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</si>
  <si>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</si>
  <si>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</si>
  <si>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</si>
  <si>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</si>
  <si>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</si>
  <si>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</si>
  <si>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</si>
  <si>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</si>
  <si>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</si>
  <si>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</si>
  <si>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</si>
  <si>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</si>
  <si>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</si>
  <si>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</si>
  <si>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</si>
  <si>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</si>
  <si>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</si>
  <si>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</si>
  <si>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</si>
  <si>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</si>
  <si>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</si>
  <si>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</si>
  <si>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</si>
  <si>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</si>
  <si>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</si>
  <si>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</si>
  <si>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</si>
  <si>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</si>
  <si>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</si>
  <si>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</si>
  <si>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</si>
  <si>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</si>
  <si>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</si>
  <si>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</si>
  <si>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</si>
  <si>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</si>
  <si>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</si>
  <si>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</si>
  <si>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</si>
  <si>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</si>
  <si>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</si>
  <si>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</si>
  <si>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</si>
  <si>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</si>
  <si>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</si>
  <si>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</si>
  <si>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</si>
  <si>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</si>
  <si>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</si>
  <si>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</si>
  <si>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</si>
  <si>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</si>
  <si>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</si>
  <si>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</si>
  <si>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</si>
  <si>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</si>
  <si>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</si>
  <si>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</si>
  <si>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</si>
  <si>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</si>
  <si>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</si>
  <si>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</si>
  <si>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</si>
  <si>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</si>
  <si>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</si>
  <si>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</si>
  <si>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</si>
  <si>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</si>
  <si>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</si>
  <si>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</si>
  <si>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</si>
  <si>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</si>
  <si>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</si>
  <si>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</si>
  <si>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</si>
  <si>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</si>
  <si>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</si>
  <si>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</si>
  <si>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</si>
  <si>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</si>
  <si>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</si>
  <si>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</si>
  <si>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</si>
  <si>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</si>
  <si>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</si>
  <si>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</si>
  <si>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</si>
  <si>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</si>
  <si>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</si>
  <si>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</si>
  <si>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</si>
  <si>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</si>
  <si>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</si>
  <si>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</si>
  <si>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</si>
  <si>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</si>
  <si>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</si>
  <si>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</si>
  <si>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</si>
  <si>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</si>
  <si>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</si>
  <si>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</si>
  <si>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</si>
  <si>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</si>
  <si>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</si>
  <si>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</si>
  <si>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</si>
  <si>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</si>
  <si>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</si>
  <si>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</si>
  <si>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</si>
  <si>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</si>
  <si>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</si>
  <si>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</si>
  <si>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</si>
  <si>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</si>
  <si>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</si>
  <si>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</si>
  <si>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</si>
  <si>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</si>
  <si>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</si>
  <si>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</si>
  <si>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</si>
  <si>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</si>
  <si>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</si>
  <si>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</si>
  <si>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</si>
  <si>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</si>
  <si>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</si>
  <si>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</si>
  <si>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</si>
  <si>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</si>
  <si>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</si>
  <si>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</si>
  <si>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</si>
  <si>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</si>
  <si>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</si>
  <si>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</si>
  <si>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</si>
  <si>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</si>
  <si>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</si>
  <si>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</si>
  <si>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</si>
  <si>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</si>
  <si>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</si>
  <si>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</si>
  <si>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</si>
  <si>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</si>
  <si>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</si>
  <si>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</si>
  <si>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</si>
  <si>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</si>
  <si>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</si>
  <si>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</si>
  <si>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</si>
  <si>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</si>
  <si>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</si>
  <si>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</si>
  <si>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</si>
  <si>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</si>
  <si>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</si>
  <si>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</si>
  <si>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</si>
  <si>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</si>
  <si>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</si>
  <si>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</si>
  <si>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</si>
  <si>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</si>
  <si>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</si>
  <si>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</si>
  <si>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</si>
  <si>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</si>
  <si>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</si>
  <si>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</si>
  <si>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</si>
  <si>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</si>
  <si>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</si>
  <si>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</si>
  <si>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</si>
  <si>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</si>
  <si>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</si>
  <si>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</si>
  <si>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</si>
  <si>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</si>
  <si>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</si>
  <si>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</si>
  <si>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</si>
  <si>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</si>
  <si>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</si>
  <si>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</si>
  <si>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</si>
  <si>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</si>
  <si>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</si>
  <si>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</si>
  <si>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</si>
  <si>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</si>
  <si>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</si>
  <si>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</si>
  <si>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</si>
  <si>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</si>
  <si>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</si>
  <si>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</si>
  <si>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</si>
  <si>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</si>
  <si>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</si>
  <si>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</si>
  <si>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</si>
  <si>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</si>
  <si>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</si>
  <si>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</si>
  <si>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</si>
  <si>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</si>
  <si>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</si>
  <si>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</si>
  <si>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</si>
  <si>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</si>
  <si>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</si>
  <si>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</si>
  <si>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</si>
  <si>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</si>
  <si>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</si>
  <si>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</si>
  <si>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</si>
  <si>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</si>
  <si>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</si>
  <si>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</si>
  <si>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</si>
  <si>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</si>
  <si>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</si>
  <si>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</si>
  <si>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</si>
  <si>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</si>
  <si>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</si>
  <si>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</si>
  <si>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</si>
  <si>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</si>
  <si>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</si>
  <si>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</si>
  <si>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</si>
  <si>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</si>
  <si>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19/6/97</t>
  </si>
  <si>
    <t>20/6/97</t>
  </si>
  <si>
    <t>25/6/97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</si>
  <si>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</si>
  <si>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</si>
  <si>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</si>
  <si>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</si>
  <si>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</si>
  <si>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مهدی</t>
  </si>
  <si>
    <t>طلب از قبل</t>
  </si>
  <si>
    <t>22/6/97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</si>
  <si>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</si>
  <si>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</si>
  <si>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</si>
  <si>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</si>
  <si>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</si>
  <si>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</si>
  <si>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</si>
  <si>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</si>
  <si>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</si>
  <si>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</si>
  <si>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</si>
  <si>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</si>
  <si>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</si>
  <si>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</si>
  <si>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</si>
  <si>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</si>
  <si>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</si>
  <si>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</si>
  <si>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</si>
  <si>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</si>
  <si>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</si>
  <si>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</si>
  <si>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</si>
  <si>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</si>
  <si>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مهدی وغدیر 1/7/97</t>
  </si>
  <si>
    <t>بدهی به رضا وغدیر 1/7/97</t>
  </si>
  <si>
    <t>علی به بورس مهدی خرید تاپکیش</t>
  </si>
  <si>
    <t>ضرر مهدی از فعالیتهای علی از 18/6 الی 1/7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</si>
  <si>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</si>
  <si>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</si>
  <si>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</si>
  <si>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</si>
  <si>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سود مهدی از خرید و فروش زعفران توسط خودش</t>
  </si>
  <si>
    <t>ضرر خرید و فروش زعفران از 18/6 الی 1/7</t>
  </si>
  <si>
    <t xml:space="preserve">تعداد 92398 عدد سهام وغدیر </t>
  </si>
  <si>
    <t>ضرر حساب آتی</t>
  </si>
  <si>
    <t>وغدیر 48028 تا حساب مریم</t>
  </si>
  <si>
    <t>5488-701-16705934-1</t>
  </si>
  <si>
    <t>IR140630548870116705934001</t>
  </si>
  <si>
    <t>3/7/1397</t>
  </si>
  <si>
    <t>به حساب بورس مهدی واریز کردم معادل 9823 تا وغدیر 203.6</t>
  </si>
  <si>
    <t>به حساب بورس مهدی واریز کردم معادل 17681 تا وغدیذ 203.6</t>
  </si>
  <si>
    <t>به بورس مهدی واریز کردم و از بدهی به مهدی کم کردم 3/7/97</t>
  </si>
  <si>
    <t>بدهی وام انصار 1 قسط 3/7/97</t>
  </si>
  <si>
    <t>بدهی وام بانک ملی 1 قسط 24/6/97</t>
  </si>
  <si>
    <t>خرید جانبو</t>
  </si>
  <si>
    <t>4/7/1397</t>
  </si>
  <si>
    <t>به حساب بورس مهدی معادل 1864 تا وغدیر 213.7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</si>
  <si>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</si>
  <si>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</si>
  <si>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</si>
  <si>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</si>
  <si>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</si>
  <si>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</si>
  <si>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</si>
  <si>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</si>
  <si>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</si>
  <si>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</si>
  <si>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</si>
  <si>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</si>
  <si>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</si>
  <si>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</si>
  <si>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</si>
  <si>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</si>
  <si>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</si>
  <si>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</si>
  <si>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</si>
  <si>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</si>
  <si>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</si>
  <si>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</si>
  <si>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</si>
  <si>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</si>
  <si>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</si>
  <si>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</si>
  <si>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</si>
  <si>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</si>
  <si>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</si>
  <si>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</si>
  <si>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</si>
  <si>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</si>
  <si>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</si>
  <si>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</si>
  <si>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</si>
  <si>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</si>
  <si>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</si>
  <si>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</si>
  <si>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</si>
  <si>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</si>
  <si>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</si>
  <si>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</si>
  <si>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</si>
  <si>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</si>
  <si>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</si>
  <si>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</si>
  <si>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</si>
  <si>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</si>
  <si>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</si>
  <si>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</si>
  <si>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17/71397</t>
  </si>
  <si>
    <t>معادل 5019 تا سهم وغدیر به قیمت 200.4 فروش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</si>
  <si>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</si>
  <si>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</si>
  <si>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</si>
  <si>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</si>
  <si>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</si>
  <si>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بدهی به مهدی نقدی 17/7/1397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</si>
  <si>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</si>
  <si>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</si>
  <si>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</si>
  <si>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</si>
  <si>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</si>
  <si>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</si>
  <si>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</si>
  <si>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</si>
  <si>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</si>
  <si>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</si>
  <si>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</si>
  <si>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</si>
  <si>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</si>
  <si>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</si>
  <si>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</si>
  <si>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</si>
  <si>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</si>
  <si>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</si>
  <si>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</si>
  <si>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</si>
  <si>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</si>
  <si>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داوه</t>
  </si>
  <si>
    <t>بن کارت مریم به ملت علی و 25 نقد 23/7</t>
  </si>
  <si>
    <t>بدهی مریم به داریوش واریزی به بورس علی که علی پرداخت کرد</t>
  </si>
  <si>
    <t>داوه 174 تا 330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</si>
  <si>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</si>
  <si>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</si>
  <si>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</si>
  <si>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طلب از امیر قدس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</si>
  <si>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</si>
  <si>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</si>
  <si>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</si>
  <si>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</si>
  <si>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</si>
  <si>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زپارس 155 تا 350</t>
  </si>
  <si>
    <t>25/7/1397</t>
  </si>
  <si>
    <t>زپارس</t>
  </si>
  <si>
    <t>از بورس علی به ملت علی 25/7</t>
  </si>
  <si>
    <t>خرید وغدیر  شاراک شپدیس شلرد ونیروح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</si>
  <si>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</si>
  <si>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</si>
  <si>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</si>
  <si>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</si>
  <si>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</si>
  <si>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</si>
  <si>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</si>
  <si>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</si>
  <si>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</si>
  <si>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</si>
  <si>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</si>
  <si>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</si>
  <si>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</si>
  <si>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معادل 50000 تا سهم وغدیر به قیمت 207.9 فروش</t>
  </si>
  <si>
    <t>تعداد 132532 عدد سهام وغدیر</t>
  </si>
  <si>
    <t>اخزا 706 تعداد 26 قیمت 66501</t>
  </si>
  <si>
    <t>بدهی نقدی به مهدی 11250229 تومان تاریخ 28/7/97</t>
  </si>
  <si>
    <t>اخزا 706</t>
  </si>
  <si>
    <t>وغدیر 1213678 تا 192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</si>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</sst>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1" fillId="0" borderId="1" xfId="0" applyFont="1" applyBorder="1"/>
    <xf numFmtId="164" fontId="11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2" fillId="0" borderId="0" xfId="0" applyFont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 x14ac:dyDescent="0.2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 x14ac:dyDescent="0.25">
      <c r="A1" s="193" t="s">
        <v>4283</v>
      </c>
      <c r="B1" t="s">
        <v>4284</v>
      </c>
    </row>
    <row r="2" spans="1:21" x14ac:dyDescent="0.25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 x14ac:dyDescent="0.25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 x14ac:dyDescent="0.25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 x14ac:dyDescent="0.25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 x14ac:dyDescent="0.25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 x14ac:dyDescent="0.25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 x14ac:dyDescent="0.25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 x14ac:dyDescent="0.25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 x14ac:dyDescent="0.25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 x14ac:dyDescent="0.25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 x14ac:dyDescent="0.25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 x14ac:dyDescent="0.25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 x14ac:dyDescent="0.25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 x14ac:dyDescent="0.25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 x14ac:dyDescent="0.25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 x14ac:dyDescent="0.25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6" sqref="I3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75700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40700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100</v>
      </c>
      <c r="H31" s="11" t="s">
        <v>1042</v>
      </c>
      <c r="I31" s="11">
        <v>240600</v>
      </c>
      <c r="J31" s="11" t="s">
        <v>477</v>
      </c>
    </row>
    <row r="32" spans="2:21" x14ac:dyDescent="0.25">
      <c r="G32" s="11">
        <f>$I$47-I32</f>
        <v>55700</v>
      </c>
      <c r="H32" s="59" t="s">
        <v>795</v>
      </c>
      <c r="I32" s="11">
        <v>185000</v>
      </c>
      <c r="J32" s="11" t="s">
        <v>558</v>
      </c>
    </row>
    <row r="33" spans="6:23" x14ac:dyDescent="0.25">
      <c r="G33" s="11">
        <f t="shared" si="5"/>
        <v>9700</v>
      </c>
      <c r="H33" s="11" t="s">
        <v>1105</v>
      </c>
      <c r="I33" s="11">
        <v>231000</v>
      </c>
      <c r="J33" s="11" t="s">
        <v>566</v>
      </c>
    </row>
    <row r="34" spans="6:23" x14ac:dyDescent="0.25">
      <c r="G34" s="11">
        <f t="shared" si="5"/>
        <v>10700</v>
      </c>
      <c r="H34" s="11" t="s">
        <v>1042</v>
      </c>
      <c r="I34" s="11">
        <v>230000</v>
      </c>
      <c r="J34" s="11" t="s">
        <v>567</v>
      </c>
    </row>
    <row r="35" spans="6:23" x14ac:dyDescent="0.25">
      <c r="G35" s="11">
        <f t="shared" si="5"/>
        <v>100</v>
      </c>
      <c r="H35" s="11" t="s">
        <v>1105</v>
      </c>
      <c r="I35" s="11">
        <v>240600</v>
      </c>
      <c r="J35" s="11" t="s">
        <v>568</v>
      </c>
    </row>
    <row r="36" spans="6:23" x14ac:dyDescent="0.25">
      <c r="F36" t="s">
        <v>25</v>
      </c>
      <c r="G36" s="11">
        <f t="shared" si="5"/>
        <v>21700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22700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16200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50700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15700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9700</v>
      </c>
      <c r="H41" s="11" t="s">
        <v>1105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24700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13700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11700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9700</v>
      </c>
      <c r="H45" s="11" t="s">
        <v>1105</v>
      </c>
      <c r="I45" s="11">
        <v>231000</v>
      </c>
      <c r="J45" s="11" t="s">
        <v>1104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240700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abSelected="1" topLeftCell="A37" workbookViewId="0">
      <selection activeCell="G59" sqref="G59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 x14ac:dyDescent="0.25">
      <c r="A1" s="171" t="s">
        <v>0</v>
      </c>
      <c r="B1" s="171" t="s">
        <v>1</v>
      </c>
      <c r="C1" s="171" t="s">
        <v>4</v>
      </c>
      <c r="D1" s="171" t="s">
        <v>5</v>
      </c>
      <c r="E1" s="171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71" t="s">
        <v>4181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71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4187</v>
      </c>
      <c r="B3" s="18">
        <v>830000</v>
      </c>
      <c r="C3" s="18">
        <v>0</v>
      </c>
      <c r="D3" s="117">
        <f t="shared" ref="D3:D26" si="0">B3-C3</f>
        <v>830000</v>
      </c>
      <c r="E3" s="20" t="s">
        <v>4189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4210</v>
      </c>
      <c r="B4" s="18">
        <v>-52440</v>
      </c>
      <c r="C4" s="18">
        <v>0</v>
      </c>
      <c r="D4" s="113">
        <f t="shared" si="0"/>
        <v>-52440</v>
      </c>
      <c r="E4" s="99" t="s">
        <v>4216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 x14ac:dyDescent="0.25">
      <c r="A5" s="30" t="s">
        <v>4217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4219</v>
      </c>
      <c r="B6" s="18">
        <v>-200000</v>
      </c>
      <c r="C6" s="18">
        <v>0</v>
      </c>
      <c r="D6" s="113">
        <f t="shared" si="0"/>
        <v>-200000</v>
      </c>
      <c r="E6" s="19" t="s">
        <v>4220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4221</v>
      </c>
      <c r="B7" s="18">
        <v>-28000</v>
      </c>
      <c r="C7" s="18">
        <v>0</v>
      </c>
      <c r="D7" s="113">
        <f t="shared" si="0"/>
        <v>-28000</v>
      </c>
      <c r="E7" s="19" t="s">
        <v>1041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4222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4222</v>
      </c>
      <c r="B9" s="18">
        <v>-30000</v>
      </c>
      <c r="C9" s="18">
        <v>0</v>
      </c>
      <c r="D9" s="113">
        <f t="shared" si="0"/>
        <v>-30000</v>
      </c>
      <c r="E9" s="21" t="s">
        <v>4223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-178000</v>
      </c>
      <c r="C10" s="18">
        <v>0</v>
      </c>
      <c r="D10" s="113">
        <f t="shared" si="0"/>
        <v>-178000</v>
      </c>
      <c r="E10" s="19" t="s">
        <v>4226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4227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4180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4231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4236</v>
      </c>
      <c r="B14" s="18">
        <v>1548000</v>
      </c>
      <c r="C14" s="18">
        <v>0</v>
      </c>
      <c r="D14" s="113">
        <f t="shared" si="0"/>
        <v>1548000</v>
      </c>
      <c r="E14" s="20" t="s">
        <v>4279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0" t="s">
        <v>4267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4280</v>
      </c>
      <c r="B16" s="18">
        <v>-5000</v>
      </c>
      <c r="C16" s="18">
        <v>-2500</v>
      </c>
      <c r="D16" s="113">
        <f t="shared" si="0"/>
        <v>-2500</v>
      </c>
      <c r="E16" s="20" t="s">
        <v>4281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 x14ac:dyDescent="0.25">
      <c r="A17" s="20" t="s">
        <v>4295</v>
      </c>
      <c r="B17" s="18">
        <v>-190000</v>
      </c>
      <c r="C17" s="18">
        <v>0</v>
      </c>
      <c r="D17" s="113">
        <f t="shared" si="0"/>
        <v>-190000</v>
      </c>
      <c r="E17" s="20" t="s">
        <v>4296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 x14ac:dyDescent="0.25">
      <c r="A18" s="20" t="s">
        <v>4125</v>
      </c>
      <c r="B18" s="18"/>
      <c r="C18" s="18">
        <v>0</v>
      </c>
      <c r="D18" s="113">
        <f t="shared" si="0"/>
        <v>0</v>
      </c>
      <c r="E18" s="20"/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 x14ac:dyDescent="0.25">
      <c r="A19" s="20" t="s">
        <v>4138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 x14ac:dyDescent="0.25">
      <c r="A20" s="19" t="s">
        <v>4138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 x14ac:dyDescent="0.25">
      <c r="A21" s="19" t="s">
        <v>4141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 x14ac:dyDescent="0.25">
      <c r="A22" s="19" t="s">
        <v>4141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 x14ac:dyDescent="0.25">
      <c r="A23" s="19" t="s">
        <v>4163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 x14ac:dyDescent="0.25">
      <c r="A24" s="19" t="s">
        <v>4163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 x14ac:dyDescent="0.25">
      <c r="A25" s="19" t="s">
        <v>4171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 x14ac:dyDescent="0.25">
      <c r="A26" s="171" t="s">
        <v>4184</v>
      </c>
      <c r="B26" s="171"/>
      <c r="C26" s="171">
        <v>0</v>
      </c>
      <c r="D26" s="171">
        <f t="shared" si="0"/>
        <v>0</v>
      </c>
      <c r="E26" s="171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 x14ac:dyDescent="0.25">
      <c r="A27" s="171" t="s">
        <v>6</v>
      </c>
      <c r="B27" s="113">
        <f>SUM(B2:B26)</f>
        <v>7227</v>
      </c>
      <c r="C27" s="113">
        <f>SUM(C2:C26)</f>
        <v>7903817</v>
      </c>
      <c r="D27" s="113">
        <f>SUM(D2:D26)</f>
        <v>-7896590</v>
      </c>
      <c r="E27" s="171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 x14ac:dyDescent="0.25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 x14ac:dyDescent="0.25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 x14ac:dyDescent="0.25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 x14ac:dyDescent="0.25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 x14ac:dyDescent="0.25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42">
        <v>-46434117</v>
      </c>
      <c r="E33" s="41" t="s">
        <v>95</v>
      </c>
      <c r="F33" s="96"/>
      <c r="G33" s="18">
        <v>600</v>
      </c>
      <c r="H33" s="18">
        <f>G33*H28/G28</f>
        <v>20396.858111885507</v>
      </c>
      <c r="I33" s="18">
        <f>G33*I28/G28</f>
        <v>-19796.858111885507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/>
      <c r="D34" s="42">
        <v>-110000</v>
      </c>
      <c r="E34" s="54" t="s">
        <v>4190</v>
      </c>
      <c r="F34" s="96"/>
      <c r="G34" s="9" t="s">
        <v>1039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114"/>
      <c r="C35" s="96"/>
      <c r="D35" s="114">
        <v>-840000</v>
      </c>
      <c r="E35" s="41" t="s">
        <v>4191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114">
        <v>-540000</v>
      </c>
      <c r="E36" s="41" t="s">
        <v>4192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96"/>
      <c r="C37" s="96"/>
      <c r="D37" s="114">
        <v>-196956</v>
      </c>
      <c r="E37" s="41" t="s">
        <v>4193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114">
        <v>-150000</v>
      </c>
      <c r="E38" s="41" t="s">
        <v>4202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/>
      <c r="C39" s="96"/>
      <c r="D39" s="114">
        <v>1392908</v>
      </c>
      <c r="E39" s="41" t="s">
        <v>4204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x14ac:dyDescent="0.25">
      <c r="A40" s="96"/>
      <c r="B40" s="96"/>
      <c r="C40" s="96"/>
      <c r="D40" s="114">
        <v>-3600000</v>
      </c>
      <c r="E40" s="41" t="s">
        <v>4213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52440</v>
      </c>
      <c r="E41" s="41" t="s">
        <v>4042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51100</v>
      </c>
      <c r="E42" s="41" t="s">
        <v>3779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117000</v>
      </c>
      <c r="E43" s="41" t="s">
        <v>4042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93000</v>
      </c>
      <c r="E44" s="41" t="s">
        <v>4224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178000</v>
      </c>
      <c r="E45" s="41" t="s">
        <v>4226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45610</v>
      </c>
      <c r="E46" s="41" t="s">
        <v>4228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84000</v>
      </c>
      <c r="E47" s="41" t="s">
        <v>4230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33000</v>
      </c>
      <c r="E48" s="41" t="s">
        <v>4230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-64000</v>
      </c>
      <c r="E49" s="41" t="s">
        <v>4232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-50000</v>
      </c>
      <c r="E50" s="41" t="s">
        <v>4234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67000</v>
      </c>
      <c r="E51" s="41" t="s">
        <v>4237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500000</v>
      </c>
      <c r="E52" s="41" t="s">
        <v>4265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-89370</v>
      </c>
      <c r="E53" s="41" t="s">
        <v>4277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-91734</v>
      </c>
      <c r="E54" s="41" t="s">
        <v>4278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-3541</v>
      </c>
      <c r="E55" s="41" t="s">
        <v>4289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-124000</v>
      </c>
      <c r="E56" s="41" t="s">
        <v>4294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793000</v>
      </c>
      <c r="E57" s="41" t="s">
        <v>4299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-150000</v>
      </c>
      <c r="E58" s="41" t="s">
        <v>4300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>
        <v>-164000</v>
      </c>
      <c r="E59" s="41" t="s">
        <v>4303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2574</v>
      </c>
      <c r="E60" s="41" t="s">
        <v>4304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-85000</v>
      </c>
      <c r="E61" s="41" t="s">
        <v>4307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-18500</v>
      </c>
      <c r="E62" s="41" t="s">
        <v>4308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25000</v>
      </c>
      <c r="E63" s="41" t="s">
        <v>4310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170000</v>
      </c>
      <c r="E64" s="41" t="s">
        <v>4314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-45000</v>
      </c>
      <c r="E65" s="41" t="s">
        <v>4316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-89000</v>
      </c>
      <c r="E66" s="41" t="s">
        <v>4317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300000</v>
      </c>
      <c r="E67" s="41" t="s">
        <v>4327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 t="s">
        <v>25</v>
      </c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/>
      <c r="E70" s="41" t="s">
        <v>25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f>SUM(D33:D70)</f>
        <v>-48940586</v>
      </c>
      <c r="E71" s="96" t="s">
        <v>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/>
      <c r="E72" s="41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E74" t="s">
        <v>25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E75" t="s">
        <v>25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 x14ac:dyDescent="0.25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 x14ac:dyDescent="0.25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 x14ac:dyDescent="0.25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 x14ac:dyDescent="0.25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 x14ac:dyDescent="0.25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 x14ac:dyDescent="0.25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 x14ac:dyDescent="0.25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 x14ac:dyDescent="0.25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 x14ac:dyDescent="0.25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 x14ac:dyDescent="0.25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767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772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21" activePane="bottomLeft" state="frozen"/>
      <selection pane="bottomLeft" activeCell="F224" sqref="F22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919</v>
      </c>
      <c r="H2" s="36">
        <f>IF(B2&gt;0,1,0)</f>
        <v>1</v>
      </c>
      <c r="I2" s="11">
        <f>B2*(G2-H2)</f>
        <v>15330600</v>
      </c>
      <c r="J2" s="53">
        <f>C2*(G2-H2)</f>
        <v>15330600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918</v>
      </c>
      <c r="H3" s="36">
        <f t="shared" ref="H3:H66" si="2">IF(B3&gt;0,1,0)</f>
        <v>1</v>
      </c>
      <c r="I3" s="11">
        <f t="shared" ref="I3:I66" si="3">B3*(G3-H3)</f>
        <v>18248300000</v>
      </c>
      <c r="J3" s="53">
        <f t="shared" ref="J3:J66" si="4">C3*(G3-H3)</f>
        <v>10441879000</v>
      </c>
      <c r="K3" s="53">
        <f t="shared" ref="K3:K66" si="5">D3*(G3-H3)</f>
        <v>7806421000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918</v>
      </c>
      <c r="H4" s="36">
        <f t="shared" si="2"/>
        <v>0</v>
      </c>
      <c r="I4" s="11">
        <f t="shared" si="3"/>
        <v>0</v>
      </c>
      <c r="J4" s="53">
        <f t="shared" si="4"/>
        <v>7803000</v>
      </c>
      <c r="K4" s="53">
        <f t="shared" si="5"/>
        <v>-7803000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916</v>
      </c>
      <c r="H5" s="36">
        <f t="shared" si="2"/>
        <v>1</v>
      </c>
      <c r="I5" s="11">
        <f t="shared" si="3"/>
        <v>1830000000</v>
      </c>
      <c r="J5" s="53">
        <f t="shared" si="4"/>
        <v>0</v>
      </c>
      <c r="K5" s="53">
        <f t="shared" si="5"/>
        <v>1830000000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909</v>
      </c>
      <c r="H6" s="36">
        <f t="shared" si="2"/>
        <v>0</v>
      </c>
      <c r="I6" s="11">
        <f t="shared" si="3"/>
        <v>-4545000</v>
      </c>
      <c r="J6" s="53">
        <f t="shared" si="4"/>
        <v>0</v>
      </c>
      <c r="K6" s="53">
        <f t="shared" si="5"/>
        <v>-4545000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905</v>
      </c>
      <c r="H7" s="36">
        <f t="shared" si="2"/>
        <v>0</v>
      </c>
      <c r="I7" s="11">
        <f t="shared" si="3"/>
        <v>-1086452500</v>
      </c>
      <c r="J7" s="53">
        <f t="shared" si="4"/>
        <v>0</v>
      </c>
      <c r="K7" s="53">
        <f t="shared" si="5"/>
        <v>-1086452500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904</v>
      </c>
      <c r="H8" s="36">
        <f t="shared" si="2"/>
        <v>0</v>
      </c>
      <c r="I8" s="11">
        <f t="shared" si="3"/>
        <v>-180800000</v>
      </c>
      <c r="J8" s="53">
        <f t="shared" si="4"/>
        <v>0</v>
      </c>
      <c r="K8" s="53">
        <f t="shared" si="5"/>
        <v>-180800000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902</v>
      </c>
      <c r="H9" s="36">
        <f t="shared" si="2"/>
        <v>0</v>
      </c>
      <c r="I9" s="11">
        <f t="shared" si="3"/>
        <v>-636361000</v>
      </c>
      <c r="J9" s="53">
        <f t="shared" si="4"/>
        <v>0</v>
      </c>
      <c r="K9" s="53">
        <f t="shared" si="5"/>
        <v>-636361000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893</v>
      </c>
      <c r="H10" s="36">
        <f t="shared" si="2"/>
        <v>0</v>
      </c>
      <c r="I10" s="11">
        <f t="shared" si="3"/>
        <v>-178600000</v>
      </c>
      <c r="J10" s="53">
        <f t="shared" si="4"/>
        <v>0</v>
      </c>
      <c r="K10" s="53">
        <f t="shared" si="5"/>
        <v>-178600000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893</v>
      </c>
      <c r="H11" s="36">
        <f t="shared" si="2"/>
        <v>1</v>
      </c>
      <c r="I11" s="11">
        <f t="shared" si="3"/>
        <v>892000000</v>
      </c>
      <c r="J11" s="53">
        <f t="shared" si="4"/>
        <v>0</v>
      </c>
      <c r="K11" s="53">
        <f t="shared" si="5"/>
        <v>892000000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889</v>
      </c>
      <c r="H12" s="36">
        <f t="shared" si="2"/>
        <v>0</v>
      </c>
      <c r="I12" s="11">
        <f t="shared" si="3"/>
        <v>-266700000</v>
      </c>
      <c r="J12" s="53">
        <f t="shared" si="4"/>
        <v>0</v>
      </c>
      <c r="K12" s="53">
        <f t="shared" si="5"/>
        <v>-266700000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884</v>
      </c>
      <c r="H13" s="36">
        <f t="shared" si="2"/>
        <v>0</v>
      </c>
      <c r="I13" s="11">
        <f t="shared" si="3"/>
        <v>-54808000</v>
      </c>
      <c r="J13" s="53">
        <f t="shared" si="4"/>
        <v>0</v>
      </c>
      <c r="K13" s="53">
        <f t="shared" si="5"/>
        <v>-54808000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884</v>
      </c>
      <c r="H14" s="36">
        <f t="shared" si="2"/>
        <v>1</v>
      </c>
      <c r="I14" s="11">
        <f t="shared" si="3"/>
        <v>1766000000</v>
      </c>
      <c r="J14" s="53">
        <f t="shared" si="4"/>
        <v>0</v>
      </c>
      <c r="K14" s="53">
        <f t="shared" si="5"/>
        <v>1766000000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883</v>
      </c>
      <c r="H15" s="36">
        <f t="shared" si="2"/>
        <v>1</v>
      </c>
      <c r="I15" s="11">
        <f t="shared" si="3"/>
        <v>1587600000</v>
      </c>
      <c r="J15" s="53">
        <f t="shared" si="4"/>
        <v>0</v>
      </c>
      <c r="K15" s="53">
        <f t="shared" si="5"/>
        <v>1587600000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883</v>
      </c>
      <c r="H16" s="36">
        <f t="shared" si="2"/>
        <v>0</v>
      </c>
      <c r="I16" s="11">
        <f t="shared" si="3"/>
        <v>-176600000</v>
      </c>
      <c r="J16" s="53">
        <f t="shared" si="4"/>
        <v>0</v>
      </c>
      <c r="K16" s="53">
        <f t="shared" si="5"/>
        <v>-176600000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879</v>
      </c>
      <c r="H17" s="36">
        <f t="shared" si="2"/>
        <v>0</v>
      </c>
      <c r="I17" s="11">
        <f t="shared" si="3"/>
        <v>-1758000000</v>
      </c>
      <c r="J17" s="53">
        <f t="shared" si="4"/>
        <v>0</v>
      </c>
      <c r="K17" s="53">
        <f t="shared" si="5"/>
        <v>-1758000000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878</v>
      </c>
      <c r="H18" s="36">
        <f t="shared" si="2"/>
        <v>0</v>
      </c>
      <c r="I18" s="11">
        <f t="shared" si="3"/>
        <v>-263400000</v>
      </c>
      <c r="J18" s="53">
        <f t="shared" si="4"/>
        <v>0</v>
      </c>
      <c r="K18" s="53">
        <f t="shared" si="5"/>
        <v>-263400000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877</v>
      </c>
      <c r="H19" s="36">
        <f t="shared" si="2"/>
        <v>0</v>
      </c>
      <c r="I19" s="11">
        <f t="shared" si="3"/>
        <v>-175400000</v>
      </c>
      <c r="J19" s="53">
        <f t="shared" si="4"/>
        <v>0</v>
      </c>
      <c r="K19" s="53">
        <f t="shared" si="5"/>
        <v>-175400000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875</v>
      </c>
      <c r="H20" s="36">
        <f t="shared" si="2"/>
        <v>1</v>
      </c>
      <c r="I20" s="11">
        <f t="shared" si="3"/>
        <v>236931786</v>
      </c>
      <c r="J20" s="53">
        <f t="shared" si="4"/>
        <v>128873048</v>
      </c>
      <c r="K20" s="53">
        <f t="shared" si="5"/>
        <v>108058738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873</v>
      </c>
      <c r="H21" s="36">
        <f t="shared" si="2"/>
        <v>0</v>
      </c>
      <c r="I21" s="11">
        <f t="shared" si="3"/>
        <v>-1314476100</v>
      </c>
      <c r="J21" s="53">
        <f t="shared" si="4"/>
        <v>0</v>
      </c>
      <c r="K21" s="53">
        <f t="shared" si="5"/>
        <v>-1314476100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870</v>
      </c>
      <c r="H22" s="36">
        <f t="shared" si="2"/>
        <v>1</v>
      </c>
      <c r="I22" s="11">
        <f t="shared" si="3"/>
        <v>2607000000</v>
      </c>
      <c r="J22" s="53">
        <f t="shared" si="4"/>
        <v>0</v>
      </c>
      <c r="K22" s="53">
        <f t="shared" si="5"/>
        <v>2607000000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869</v>
      </c>
      <c r="H23" s="36">
        <f t="shared" si="2"/>
        <v>1</v>
      </c>
      <c r="I23" s="11">
        <f t="shared" si="3"/>
        <v>868000000</v>
      </c>
      <c r="J23" s="53">
        <f t="shared" si="4"/>
        <v>0</v>
      </c>
      <c r="K23" s="53">
        <f t="shared" si="5"/>
        <v>868000000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868</v>
      </c>
      <c r="H24" s="36">
        <f t="shared" si="2"/>
        <v>0</v>
      </c>
      <c r="I24" s="11">
        <f t="shared" si="3"/>
        <v>-2604781200</v>
      </c>
      <c r="J24" s="53">
        <f t="shared" si="4"/>
        <v>0</v>
      </c>
      <c r="K24" s="53">
        <f t="shared" si="5"/>
        <v>-2604781200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853</v>
      </c>
      <c r="H25" s="36">
        <f t="shared" si="2"/>
        <v>1</v>
      </c>
      <c r="I25" s="11">
        <f t="shared" si="3"/>
        <v>1278000000</v>
      </c>
      <c r="J25" s="53">
        <f t="shared" si="4"/>
        <v>0</v>
      </c>
      <c r="K25" s="53">
        <f t="shared" si="5"/>
        <v>1278000000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845</v>
      </c>
      <c r="H26" s="36">
        <f t="shared" si="2"/>
        <v>0</v>
      </c>
      <c r="I26" s="11">
        <f t="shared" si="3"/>
        <v>-138580000</v>
      </c>
      <c r="J26" s="53">
        <f t="shared" si="4"/>
        <v>0</v>
      </c>
      <c r="K26" s="53">
        <f t="shared" si="5"/>
        <v>-138580000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844</v>
      </c>
      <c r="H27" s="36">
        <f t="shared" si="2"/>
        <v>1</v>
      </c>
      <c r="I27" s="11">
        <f t="shared" si="3"/>
        <v>168088299</v>
      </c>
      <c r="J27" s="53">
        <f t="shared" si="4"/>
        <v>90549159</v>
      </c>
      <c r="K27" s="53">
        <f t="shared" si="5"/>
        <v>77539140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842</v>
      </c>
      <c r="H28" s="36">
        <f t="shared" si="2"/>
        <v>0</v>
      </c>
      <c r="I28" s="11">
        <f t="shared" si="3"/>
        <v>-186082000</v>
      </c>
      <c r="J28" s="53">
        <f t="shared" si="4"/>
        <v>-186082000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842</v>
      </c>
      <c r="H29" s="36">
        <f t="shared" si="2"/>
        <v>0</v>
      </c>
      <c r="I29" s="11">
        <f t="shared" si="3"/>
        <v>-421421000</v>
      </c>
      <c r="J29" s="53">
        <f t="shared" si="4"/>
        <v>0</v>
      </c>
      <c r="K29" s="53">
        <f t="shared" si="5"/>
        <v>-421421000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842</v>
      </c>
      <c r="H30" s="36">
        <f t="shared" si="2"/>
        <v>0</v>
      </c>
      <c r="I30" s="11">
        <f t="shared" si="3"/>
        <v>-12630000000</v>
      </c>
      <c r="J30" s="53">
        <f t="shared" si="4"/>
        <v>-12630000000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825</v>
      </c>
      <c r="H31" s="36">
        <f t="shared" si="2"/>
        <v>0</v>
      </c>
      <c r="I31" s="11">
        <f t="shared" si="3"/>
        <v>-2483992500</v>
      </c>
      <c r="J31" s="53">
        <f t="shared" si="4"/>
        <v>0</v>
      </c>
      <c r="K31" s="53">
        <f t="shared" si="5"/>
        <v>-2483992500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823</v>
      </c>
      <c r="H32" s="36">
        <f t="shared" si="2"/>
        <v>0</v>
      </c>
      <c r="I32" s="11">
        <f t="shared" si="3"/>
        <v>-2473855700</v>
      </c>
      <c r="J32" s="53">
        <f t="shared" si="4"/>
        <v>0</v>
      </c>
      <c r="K32" s="53">
        <f t="shared" si="5"/>
        <v>-2473855700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822</v>
      </c>
      <c r="H33" s="36">
        <f t="shared" si="2"/>
        <v>0</v>
      </c>
      <c r="I33" s="11">
        <f t="shared" si="3"/>
        <v>-736101000</v>
      </c>
      <c r="J33" s="53">
        <f t="shared" si="4"/>
        <v>0</v>
      </c>
      <c r="K33" s="53">
        <f t="shared" si="5"/>
        <v>-736101000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822</v>
      </c>
      <c r="H34" s="36">
        <f t="shared" si="2"/>
        <v>0</v>
      </c>
      <c r="I34" s="11">
        <f t="shared" si="3"/>
        <v>0</v>
      </c>
      <c r="J34" s="53">
        <f t="shared" si="4"/>
        <v>822000000</v>
      </c>
      <c r="K34" s="53">
        <f t="shared" si="5"/>
        <v>-822000000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813</v>
      </c>
      <c r="H35" s="36">
        <f t="shared" si="2"/>
        <v>1</v>
      </c>
      <c r="I35" s="11">
        <f t="shared" si="3"/>
        <v>42607264</v>
      </c>
      <c r="J35" s="53">
        <f t="shared" si="4"/>
        <v>-17590356</v>
      </c>
      <c r="K35" s="53">
        <f t="shared" si="5"/>
        <v>60197620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813</v>
      </c>
      <c r="H36" s="36">
        <f t="shared" si="2"/>
        <v>0</v>
      </c>
      <c r="I36" s="11">
        <f t="shared" si="3"/>
        <v>0</v>
      </c>
      <c r="J36" s="53">
        <f t="shared" si="4"/>
        <v>17612019</v>
      </c>
      <c r="K36" s="53">
        <f t="shared" si="5"/>
        <v>-17612019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803</v>
      </c>
      <c r="H37" s="36">
        <f t="shared" si="2"/>
        <v>0</v>
      </c>
      <c r="I37" s="11">
        <f t="shared" si="3"/>
        <v>-44165000</v>
      </c>
      <c r="J37" s="53">
        <f t="shared" si="4"/>
        <v>0</v>
      </c>
      <c r="K37" s="53">
        <f t="shared" si="5"/>
        <v>-44165000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802</v>
      </c>
      <c r="H38" s="36">
        <f t="shared" si="2"/>
        <v>1</v>
      </c>
      <c r="I38" s="11">
        <f t="shared" si="3"/>
        <v>2403000000</v>
      </c>
      <c r="J38" s="53">
        <f t="shared" si="4"/>
        <v>2403000000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801</v>
      </c>
      <c r="H39" s="36">
        <f t="shared" si="2"/>
        <v>1</v>
      </c>
      <c r="I39" s="11">
        <f t="shared" si="3"/>
        <v>2000000000</v>
      </c>
      <c r="J39" s="53">
        <f t="shared" si="4"/>
        <v>2000000000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801</v>
      </c>
      <c r="H40" s="36">
        <f t="shared" si="2"/>
        <v>0</v>
      </c>
      <c r="I40" s="11">
        <f t="shared" si="3"/>
        <v>-40050000</v>
      </c>
      <c r="J40" s="53">
        <f t="shared" si="4"/>
        <v>0</v>
      </c>
      <c r="K40" s="53">
        <f t="shared" si="5"/>
        <v>-40050000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801</v>
      </c>
      <c r="H41" s="36">
        <f t="shared" si="2"/>
        <v>1</v>
      </c>
      <c r="I41" s="11">
        <f t="shared" si="3"/>
        <v>2400000000</v>
      </c>
      <c r="J41" s="53">
        <f t="shared" si="4"/>
        <v>0</v>
      </c>
      <c r="K41" s="53">
        <f t="shared" si="5"/>
        <v>2400000000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798</v>
      </c>
      <c r="H42" s="36">
        <f t="shared" si="2"/>
        <v>0</v>
      </c>
      <c r="I42" s="11">
        <f t="shared" si="3"/>
        <v>-71181600</v>
      </c>
      <c r="J42" s="53">
        <f t="shared" si="4"/>
        <v>0</v>
      </c>
      <c r="K42" s="53">
        <f t="shared" si="5"/>
        <v>-71181600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794</v>
      </c>
      <c r="H43" s="36">
        <f t="shared" si="2"/>
        <v>0</v>
      </c>
      <c r="I43" s="11">
        <f t="shared" si="3"/>
        <v>-158800000</v>
      </c>
      <c r="J43" s="53">
        <f t="shared" si="4"/>
        <v>0</v>
      </c>
      <c r="K43" s="53">
        <f t="shared" si="5"/>
        <v>-158800000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792</v>
      </c>
      <c r="H44" s="36">
        <f t="shared" si="2"/>
        <v>0</v>
      </c>
      <c r="I44" s="11">
        <f t="shared" si="3"/>
        <v>-158400000</v>
      </c>
      <c r="J44" s="53">
        <f t="shared" si="4"/>
        <v>0</v>
      </c>
      <c r="K44" s="53">
        <f t="shared" si="5"/>
        <v>-158400000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792</v>
      </c>
      <c r="H45" s="36">
        <f t="shared" si="2"/>
        <v>0</v>
      </c>
      <c r="I45" s="11">
        <f t="shared" si="3"/>
        <v>-443520000</v>
      </c>
      <c r="J45" s="53">
        <f t="shared" si="4"/>
        <v>0</v>
      </c>
      <c r="K45" s="53">
        <f t="shared" si="5"/>
        <v>-443520000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788</v>
      </c>
      <c r="H46" s="36">
        <f t="shared" si="2"/>
        <v>0</v>
      </c>
      <c r="I46" s="11">
        <f t="shared" si="3"/>
        <v>-555934000</v>
      </c>
      <c r="J46" s="53">
        <f t="shared" si="4"/>
        <v>0</v>
      </c>
      <c r="K46" s="53">
        <f t="shared" si="5"/>
        <v>-555934000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782</v>
      </c>
      <c r="H47" s="36">
        <f t="shared" si="2"/>
        <v>1</v>
      </c>
      <c r="I47" s="11">
        <f t="shared" si="3"/>
        <v>32180324</v>
      </c>
      <c r="J47" s="53">
        <f t="shared" si="4"/>
        <v>5242853</v>
      </c>
      <c r="K47" s="53">
        <f t="shared" si="5"/>
        <v>26937471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782</v>
      </c>
      <c r="H48" s="36">
        <f t="shared" si="2"/>
        <v>1</v>
      </c>
      <c r="I48" s="11">
        <f t="shared" si="3"/>
        <v>1331370700</v>
      </c>
      <c r="J48" s="53">
        <f t="shared" si="4"/>
        <v>0</v>
      </c>
      <c r="K48" s="53">
        <f t="shared" si="5"/>
        <v>1331370700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773</v>
      </c>
      <c r="H49" s="36">
        <f t="shared" si="2"/>
        <v>0</v>
      </c>
      <c r="I49" s="11">
        <f t="shared" si="3"/>
        <v>-119815000</v>
      </c>
      <c r="J49" s="53">
        <f t="shared" si="4"/>
        <v>0</v>
      </c>
      <c r="K49" s="53">
        <f t="shared" si="5"/>
        <v>-119815000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773</v>
      </c>
      <c r="H50" s="36">
        <f t="shared" si="2"/>
        <v>0</v>
      </c>
      <c r="I50" s="11">
        <f t="shared" si="3"/>
        <v>-106674000</v>
      </c>
      <c r="J50" s="53">
        <f t="shared" si="4"/>
        <v>0</v>
      </c>
      <c r="K50" s="53">
        <f t="shared" si="5"/>
        <v>-106674000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773</v>
      </c>
      <c r="H51" s="36">
        <f t="shared" si="2"/>
        <v>0</v>
      </c>
      <c r="I51" s="11">
        <f t="shared" si="3"/>
        <v>-572020000</v>
      </c>
      <c r="J51" s="53">
        <f t="shared" si="4"/>
        <v>0</v>
      </c>
      <c r="K51" s="53">
        <f t="shared" si="5"/>
        <v>-572020000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773</v>
      </c>
      <c r="H52" s="36">
        <f t="shared" si="2"/>
        <v>0</v>
      </c>
      <c r="I52" s="11">
        <f t="shared" si="3"/>
        <v>-154600000</v>
      </c>
      <c r="J52" s="53">
        <f t="shared" si="4"/>
        <v>0</v>
      </c>
      <c r="K52" s="53">
        <f t="shared" si="5"/>
        <v>-154600000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772</v>
      </c>
      <c r="H53" s="36">
        <f t="shared" si="2"/>
        <v>0</v>
      </c>
      <c r="I53" s="11">
        <f t="shared" si="3"/>
        <v>-814460000</v>
      </c>
      <c r="J53" s="53">
        <f t="shared" si="4"/>
        <v>0</v>
      </c>
      <c r="K53" s="53">
        <f t="shared" si="5"/>
        <v>-814460000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772</v>
      </c>
      <c r="H54" s="36">
        <f t="shared" si="2"/>
        <v>0</v>
      </c>
      <c r="I54" s="11">
        <f t="shared" si="3"/>
        <v>-154400000</v>
      </c>
      <c r="J54" s="53">
        <f t="shared" si="4"/>
        <v>0</v>
      </c>
      <c r="K54" s="53">
        <f t="shared" si="5"/>
        <v>-154400000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772</v>
      </c>
      <c r="H55" s="36">
        <f t="shared" si="2"/>
        <v>0</v>
      </c>
      <c r="I55" s="11">
        <f t="shared" si="3"/>
        <v>-772386000</v>
      </c>
      <c r="J55" s="53">
        <f t="shared" si="4"/>
        <v>0</v>
      </c>
      <c r="K55" s="53">
        <f t="shared" si="5"/>
        <v>-772386000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772</v>
      </c>
      <c r="H56" s="36">
        <f t="shared" si="2"/>
        <v>0</v>
      </c>
      <c r="I56" s="11">
        <f t="shared" si="3"/>
        <v>-29336000</v>
      </c>
      <c r="J56" s="53">
        <f t="shared" si="4"/>
        <v>0</v>
      </c>
      <c r="K56" s="53">
        <f t="shared" si="5"/>
        <v>-29336000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772</v>
      </c>
      <c r="H57" s="36">
        <f t="shared" si="2"/>
        <v>0</v>
      </c>
      <c r="I57" s="11">
        <f t="shared" si="3"/>
        <v>-81060000</v>
      </c>
      <c r="J57" s="53">
        <f t="shared" si="4"/>
        <v>0</v>
      </c>
      <c r="K57" s="53">
        <f t="shared" si="5"/>
        <v>-81060000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772</v>
      </c>
      <c r="H58" s="36">
        <f t="shared" si="2"/>
        <v>0</v>
      </c>
      <c r="I58" s="11">
        <f t="shared" si="3"/>
        <v>-46320000</v>
      </c>
      <c r="J58" s="53">
        <f t="shared" si="4"/>
        <v>0</v>
      </c>
      <c r="K58" s="53">
        <f t="shared" si="5"/>
        <v>-46320000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769</v>
      </c>
      <c r="H59" s="36">
        <f t="shared" si="2"/>
        <v>1</v>
      </c>
      <c r="I59" s="11">
        <f t="shared" si="3"/>
        <v>768000000</v>
      </c>
      <c r="J59" s="53">
        <f t="shared" si="4"/>
        <v>768000000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768</v>
      </c>
      <c r="H60" s="36">
        <f t="shared" si="2"/>
        <v>1</v>
      </c>
      <c r="I60" s="11">
        <f t="shared" si="3"/>
        <v>2684500000</v>
      </c>
      <c r="J60" s="53">
        <f t="shared" si="4"/>
        <v>2684500000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766</v>
      </c>
      <c r="H61" s="36">
        <f t="shared" si="2"/>
        <v>1</v>
      </c>
      <c r="I61" s="11">
        <f t="shared" si="3"/>
        <v>765000000</v>
      </c>
      <c r="J61" s="53">
        <f t="shared" si="4"/>
        <v>765000000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766</v>
      </c>
      <c r="H62" s="36">
        <f t="shared" si="2"/>
        <v>1</v>
      </c>
      <c r="I62" s="11">
        <f t="shared" si="3"/>
        <v>2295000000</v>
      </c>
      <c r="J62" s="53">
        <f t="shared" si="4"/>
        <v>2295000000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764</v>
      </c>
      <c r="H63" s="36">
        <f t="shared" si="2"/>
        <v>0</v>
      </c>
      <c r="I63" s="11">
        <f t="shared" si="3"/>
        <v>-152800000</v>
      </c>
      <c r="J63" s="53">
        <f t="shared" si="4"/>
        <v>0</v>
      </c>
      <c r="K63" s="53">
        <f t="shared" si="5"/>
        <v>-152800000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759</v>
      </c>
      <c r="H64" s="36">
        <f t="shared" si="2"/>
        <v>0</v>
      </c>
      <c r="I64" s="11">
        <f t="shared" si="3"/>
        <v>-37950000</v>
      </c>
      <c r="J64" s="53">
        <f t="shared" si="4"/>
        <v>0</v>
      </c>
      <c r="K64" s="53">
        <f t="shared" si="5"/>
        <v>-37950000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755</v>
      </c>
      <c r="H65" s="36">
        <f t="shared" si="2"/>
        <v>0</v>
      </c>
      <c r="I65" s="11">
        <f t="shared" si="3"/>
        <v>-151000000</v>
      </c>
      <c r="J65" s="53">
        <f t="shared" si="4"/>
        <v>0</v>
      </c>
      <c r="K65" s="53">
        <f t="shared" si="5"/>
        <v>-151000000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752</v>
      </c>
      <c r="H66" s="36">
        <f t="shared" si="2"/>
        <v>0</v>
      </c>
      <c r="I66" s="11">
        <f t="shared" si="3"/>
        <v>-127840000</v>
      </c>
      <c r="J66" s="53">
        <f t="shared" si="4"/>
        <v>0</v>
      </c>
      <c r="K66" s="53">
        <f t="shared" si="5"/>
        <v>-127840000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751</v>
      </c>
      <c r="H67" s="36">
        <f t="shared" ref="H67:H131" si="8">IF(B67&gt;0,1,0)</f>
        <v>1</v>
      </c>
      <c r="I67" s="11">
        <f t="shared" ref="I67:I119" si="9">B67*(G67-H67)</f>
        <v>68493750</v>
      </c>
      <c r="J67" s="53">
        <f t="shared" ref="J67:J131" si="10">C67*(G67-H67)</f>
        <v>49292250</v>
      </c>
      <c r="K67" s="53">
        <f t="shared" ref="K67:K131" si="11">D67*(G67-H67)</f>
        <v>19201500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733</v>
      </c>
      <c r="H68" s="36">
        <f t="shared" si="8"/>
        <v>0</v>
      </c>
      <c r="I68" s="11">
        <f t="shared" si="9"/>
        <v>-106285000</v>
      </c>
      <c r="J68" s="53">
        <f t="shared" si="10"/>
        <v>0</v>
      </c>
      <c r="K68" s="53">
        <f t="shared" si="11"/>
        <v>-106285000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726</v>
      </c>
      <c r="H69" s="36">
        <f t="shared" si="8"/>
        <v>1</v>
      </c>
      <c r="I69" s="11">
        <f t="shared" si="9"/>
        <v>710500000</v>
      </c>
      <c r="J69" s="53">
        <f t="shared" si="10"/>
        <v>0</v>
      </c>
      <c r="K69" s="53">
        <f t="shared" si="11"/>
        <v>710500000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723</v>
      </c>
      <c r="H70" s="36">
        <f t="shared" si="8"/>
        <v>0</v>
      </c>
      <c r="I70" s="11">
        <f t="shared" si="9"/>
        <v>-33258000</v>
      </c>
      <c r="J70" s="53">
        <f t="shared" si="10"/>
        <v>0</v>
      </c>
      <c r="K70" s="53">
        <f t="shared" si="11"/>
        <v>-33258000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721</v>
      </c>
      <c r="H71" s="36">
        <f t="shared" si="8"/>
        <v>1</v>
      </c>
      <c r="I71" s="11">
        <f t="shared" si="9"/>
        <v>83043360</v>
      </c>
      <c r="J71" s="53">
        <f t="shared" si="10"/>
        <v>74744640</v>
      </c>
      <c r="K71" s="53">
        <f t="shared" si="11"/>
        <v>8298720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720</v>
      </c>
      <c r="H72" s="36">
        <f t="shared" si="8"/>
        <v>0</v>
      </c>
      <c r="I72" s="11">
        <f t="shared" si="9"/>
        <v>-109417680</v>
      </c>
      <c r="J72" s="53">
        <f t="shared" si="10"/>
        <v>0</v>
      </c>
      <c r="K72" s="53">
        <f t="shared" si="11"/>
        <v>-109417680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719</v>
      </c>
      <c r="H73" s="36">
        <f t="shared" si="8"/>
        <v>0</v>
      </c>
      <c r="I73" s="11">
        <f t="shared" si="9"/>
        <v>-579154500</v>
      </c>
      <c r="J73" s="53">
        <f t="shared" si="10"/>
        <v>0</v>
      </c>
      <c r="K73" s="53">
        <f t="shared" si="11"/>
        <v>-579154500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712</v>
      </c>
      <c r="H74" s="36">
        <f t="shared" si="8"/>
        <v>1</v>
      </c>
      <c r="I74" s="11">
        <f t="shared" si="9"/>
        <v>4973445000</v>
      </c>
      <c r="J74" s="53">
        <f t="shared" si="10"/>
        <v>0</v>
      </c>
      <c r="K74" s="53">
        <f t="shared" si="11"/>
        <v>4973445000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711</v>
      </c>
      <c r="H75" s="36">
        <f t="shared" si="8"/>
        <v>1</v>
      </c>
      <c r="I75" s="11">
        <f t="shared" si="9"/>
        <v>2130000000</v>
      </c>
      <c r="J75" s="53">
        <f t="shared" si="10"/>
        <v>0</v>
      </c>
      <c r="K75" s="53">
        <f t="shared" si="11"/>
        <v>2130000000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709</v>
      </c>
      <c r="H76" s="36">
        <f t="shared" si="8"/>
        <v>1</v>
      </c>
      <c r="I76" s="11">
        <f t="shared" si="9"/>
        <v>2124000000</v>
      </c>
      <c r="J76" s="53">
        <f t="shared" si="10"/>
        <v>0</v>
      </c>
      <c r="K76" s="53">
        <f t="shared" si="11"/>
        <v>2124000000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708</v>
      </c>
      <c r="H77" s="36">
        <f t="shared" si="8"/>
        <v>1</v>
      </c>
      <c r="I77" s="11">
        <f t="shared" si="9"/>
        <v>2121000000</v>
      </c>
      <c r="J77" s="53">
        <f t="shared" si="10"/>
        <v>0</v>
      </c>
      <c r="K77" s="53">
        <f t="shared" si="11"/>
        <v>2121000000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707</v>
      </c>
      <c r="H78" s="36">
        <f t="shared" si="8"/>
        <v>0</v>
      </c>
      <c r="I78" s="11">
        <f t="shared" si="9"/>
        <v>-2262400000</v>
      </c>
      <c r="J78" s="53">
        <f t="shared" si="10"/>
        <v>-2262400000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706</v>
      </c>
      <c r="H79" s="36">
        <f t="shared" si="8"/>
        <v>0</v>
      </c>
      <c r="I79" s="11">
        <f t="shared" si="9"/>
        <v>-564800000</v>
      </c>
      <c r="J79" s="53">
        <f t="shared" si="10"/>
        <v>-564800000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705</v>
      </c>
      <c r="H80" s="36">
        <f t="shared" si="8"/>
        <v>0</v>
      </c>
      <c r="I80" s="11">
        <f t="shared" si="9"/>
        <v>-34117065</v>
      </c>
      <c r="J80" s="53">
        <f t="shared" si="10"/>
        <v>0</v>
      </c>
      <c r="K80" s="53">
        <f t="shared" si="11"/>
        <v>-34117065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704</v>
      </c>
      <c r="H81" s="36">
        <f t="shared" si="8"/>
        <v>0</v>
      </c>
      <c r="I81" s="11">
        <f t="shared" si="9"/>
        <v>-98560000</v>
      </c>
      <c r="J81" s="53">
        <f t="shared" si="10"/>
        <v>0</v>
      </c>
      <c r="K81" s="53">
        <f t="shared" si="11"/>
        <v>-98560000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703</v>
      </c>
      <c r="H82" s="36">
        <f t="shared" si="8"/>
        <v>0</v>
      </c>
      <c r="I82" s="11">
        <f t="shared" si="9"/>
        <v>-175750000</v>
      </c>
      <c r="J82" s="53">
        <f t="shared" si="10"/>
        <v>0</v>
      </c>
      <c r="K82" s="53">
        <f t="shared" si="11"/>
        <v>-175750000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702</v>
      </c>
      <c r="H83" s="36">
        <f t="shared" si="8"/>
        <v>0</v>
      </c>
      <c r="I83" s="11">
        <f t="shared" si="9"/>
        <v>-140400000</v>
      </c>
      <c r="J83" s="53">
        <f t="shared" si="10"/>
        <v>0</v>
      </c>
      <c r="K83" s="53">
        <f t="shared" si="11"/>
        <v>-140400000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699</v>
      </c>
      <c r="H84" s="36">
        <f t="shared" si="8"/>
        <v>1</v>
      </c>
      <c r="I84" s="11">
        <f t="shared" si="9"/>
        <v>1141369600</v>
      </c>
      <c r="J84" s="53">
        <f t="shared" si="10"/>
        <v>0</v>
      </c>
      <c r="K84" s="53">
        <f t="shared" si="11"/>
        <v>1141369600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695</v>
      </c>
      <c r="H85" s="36">
        <f t="shared" si="8"/>
        <v>1</v>
      </c>
      <c r="I85" s="11">
        <f t="shared" si="9"/>
        <v>1735000000</v>
      </c>
      <c r="J85" s="53">
        <f t="shared" si="10"/>
        <v>0</v>
      </c>
      <c r="K85" s="53">
        <f t="shared" si="11"/>
        <v>1735000000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691</v>
      </c>
      <c r="H86" s="36">
        <f t="shared" si="8"/>
        <v>1</v>
      </c>
      <c r="I86" s="11">
        <f t="shared" si="9"/>
        <v>128547000</v>
      </c>
      <c r="J86" s="53">
        <f t="shared" si="10"/>
        <v>58615500</v>
      </c>
      <c r="K86" s="53">
        <f t="shared" si="11"/>
        <v>69931500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688</v>
      </c>
      <c r="H87" s="36">
        <f t="shared" si="8"/>
        <v>0</v>
      </c>
      <c r="I87" s="11">
        <f t="shared" si="9"/>
        <v>-137600000</v>
      </c>
      <c r="J87" s="53">
        <f t="shared" si="10"/>
        <v>0</v>
      </c>
      <c r="K87" s="53">
        <f t="shared" si="11"/>
        <v>-137600000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687</v>
      </c>
      <c r="H88" s="36">
        <f t="shared" si="8"/>
        <v>0</v>
      </c>
      <c r="I88" s="11">
        <f t="shared" si="9"/>
        <v>-81066000</v>
      </c>
      <c r="J88" s="53">
        <f t="shared" si="10"/>
        <v>-47403000</v>
      </c>
      <c r="K88" s="53">
        <f t="shared" si="11"/>
        <v>-33663000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679</v>
      </c>
      <c r="H89" s="36">
        <f t="shared" si="8"/>
        <v>0</v>
      </c>
      <c r="I89" s="11">
        <f t="shared" si="9"/>
        <v>-2173411100</v>
      </c>
      <c r="J89" s="53">
        <f t="shared" si="10"/>
        <v>0</v>
      </c>
      <c r="K89" s="53">
        <f t="shared" si="11"/>
        <v>-2173411100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678</v>
      </c>
      <c r="H90" s="36">
        <f t="shared" si="8"/>
        <v>0</v>
      </c>
      <c r="I90" s="11">
        <f t="shared" si="9"/>
        <v>-2170210200</v>
      </c>
      <c r="J90" s="53">
        <f t="shared" si="10"/>
        <v>0</v>
      </c>
      <c r="K90" s="53">
        <f t="shared" si="11"/>
        <v>-2170210200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677</v>
      </c>
      <c r="H91" s="36">
        <f t="shared" si="8"/>
        <v>0</v>
      </c>
      <c r="I91" s="11">
        <f t="shared" si="9"/>
        <v>-2167009300</v>
      </c>
      <c r="J91" s="53">
        <f t="shared" si="10"/>
        <v>0</v>
      </c>
      <c r="K91" s="53">
        <f t="shared" si="11"/>
        <v>-2167009300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676</v>
      </c>
      <c r="H92" s="36">
        <f t="shared" si="8"/>
        <v>0</v>
      </c>
      <c r="I92" s="11">
        <f t="shared" si="9"/>
        <v>-2163808400</v>
      </c>
      <c r="J92" s="53">
        <f t="shared" si="10"/>
        <v>0</v>
      </c>
      <c r="K92" s="53">
        <f t="shared" si="11"/>
        <v>-2163808400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675</v>
      </c>
      <c r="H93" s="36">
        <f t="shared" si="8"/>
        <v>0</v>
      </c>
      <c r="I93" s="11">
        <f t="shared" si="9"/>
        <v>-2160607500</v>
      </c>
      <c r="J93" s="53">
        <f t="shared" si="10"/>
        <v>0</v>
      </c>
      <c r="K93" s="53">
        <f t="shared" si="11"/>
        <v>-2160607500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674</v>
      </c>
      <c r="H94" s="36">
        <f t="shared" si="8"/>
        <v>0</v>
      </c>
      <c r="I94" s="11">
        <f t="shared" si="9"/>
        <v>-2157406600</v>
      </c>
      <c r="J94" s="53">
        <f t="shared" si="10"/>
        <v>0</v>
      </c>
      <c r="K94" s="53">
        <f t="shared" si="11"/>
        <v>-2157406600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672</v>
      </c>
      <c r="H95" s="36">
        <f t="shared" si="8"/>
        <v>0</v>
      </c>
      <c r="I95" s="11">
        <f t="shared" si="9"/>
        <v>-804112512</v>
      </c>
      <c r="J95" s="53">
        <f t="shared" si="10"/>
        <v>0</v>
      </c>
      <c r="K95" s="53">
        <f t="shared" si="11"/>
        <v>-804112512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662</v>
      </c>
      <c r="H96" s="36">
        <f t="shared" si="8"/>
        <v>0</v>
      </c>
      <c r="I96" s="11">
        <f t="shared" si="9"/>
        <v>-132400000</v>
      </c>
      <c r="J96" s="53">
        <f t="shared" si="10"/>
        <v>0</v>
      </c>
      <c r="K96" s="53">
        <f t="shared" si="11"/>
        <v>-132400000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661</v>
      </c>
      <c r="H97" s="36">
        <f t="shared" si="8"/>
        <v>1</v>
      </c>
      <c r="I97" s="11">
        <f t="shared" si="9"/>
        <v>105308280</v>
      </c>
      <c r="J97" s="53">
        <f t="shared" si="10"/>
        <v>45491160</v>
      </c>
      <c r="K97" s="53">
        <f t="shared" si="11"/>
        <v>59817120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656</v>
      </c>
      <c r="H98" s="36">
        <f t="shared" si="8"/>
        <v>1</v>
      </c>
      <c r="I98" s="11">
        <f t="shared" si="9"/>
        <v>74911040</v>
      </c>
      <c r="J98" s="53">
        <f t="shared" si="10"/>
        <v>0</v>
      </c>
      <c r="K98" s="53">
        <f t="shared" si="11"/>
        <v>74911040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653</v>
      </c>
      <c r="H99" s="36">
        <f t="shared" si="8"/>
        <v>0</v>
      </c>
      <c r="I99" s="11">
        <f t="shared" si="9"/>
        <v>-865225000</v>
      </c>
      <c r="J99" s="53">
        <f t="shared" si="10"/>
        <v>0</v>
      </c>
      <c r="K99" s="53">
        <f t="shared" si="11"/>
        <v>-865225000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648</v>
      </c>
      <c r="H100" s="36">
        <f t="shared" si="8"/>
        <v>1</v>
      </c>
      <c r="I100" s="11">
        <f t="shared" si="9"/>
        <v>857275000</v>
      </c>
      <c r="J100" s="53">
        <f t="shared" si="10"/>
        <v>0</v>
      </c>
      <c r="K100" s="53">
        <f t="shared" si="11"/>
        <v>857275000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631</v>
      </c>
      <c r="H101" s="36">
        <f t="shared" si="8"/>
        <v>1</v>
      </c>
      <c r="I101" s="11">
        <f t="shared" si="9"/>
        <v>42112350</v>
      </c>
      <c r="J101" s="53">
        <f t="shared" si="10"/>
        <v>42112350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628</v>
      </c>
      <c r="H102" s="36">
        <f t="shared" si="8"/>
        <v>1</v>
      </c>
      <c r="I102" s="11">
        <f t="shared" si="9"/>
        <v>1881000000</v>
      </c>
      <c r="J102" s="53">
        <f t="shared" si="10"/>
        <v>0</v>
      </c>
      <c r="K102" s="53">
        <f t="shared" si="11"/>
        <v>1881000000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621</v>
      </c>
      <c r="H103" s="36">
        <f t="shared" si="8"/>
        <v>0</v>
      </c>
      <c r="I103" s="11">
        <f t="shared" si="9"/>
        <v>-621000000</v>
      </c>
      <c r="J103" s="53">
        <f t="shared" si="10"/>
        <v>-621000000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611</v>
      </c>
      <c r="H104" s="36">
        <f t="shared" si="8"/>
        <v>1</v>
      </c>
      <c r="I104" s="11">
        <f t="shared" si="9"/>
        <v>1830000000</v>
      </c>
      <c r="J104" s="53">
        <f t="shared" si="10"/>
        <v>1830000000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610</v>
      </c>
      <c r="H105" s="36">
        <f t="shared" si="8"/>
        <v>1</v>
      </c>
      <c r="I105" s="11">
        <f t="shared" si="9"/>
        <v>682080000</v>
      </c>
      <c r="J105" s="53">
        <f t="shared" si="10"/>
        <v>682080000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610</v>
      </c>
      <c r="H106" s="36">
        <f t="shared" si="8"/>
        <v>0</v>
      </c>
      <c r="I106" s="11">
        <f t="shared" si="9"/>
        <v>-1830000000</v>
      </c>
      <c r="J106" s="53">
        <f t="shared" si="10"/>
        <v>0</v>
      </c>
      <c r="K106" s="53">
        <f t="shared" si="11"/>
        <v>-1830000000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601</v>
      </c>
      <c r="H107" s="36">
        <f t="shared" si="8"/>
        <v>1</v>
      </c>
      <c r="I107" s="11">
        <f t="shared" si="9"/>
        <v>54296400</v>
      </c>
      <c r="J107" s="53">
        <f t="shared" si="10"/>
        <v>45069000</v>
      </c>
      <c r="K107" s="53">
        <f t="shared" si="11"/>
        <v>9227400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599</v>
      </c>
      <c r="H108" s="36">
        <f t="shared" si="8"/>
        <v>0</v>
      </c>
      <c r="I108" s="11">
        <f t="shared" si="9"/>
        <v>-1018719300</v>
      </c>
      <c r="J108" s="53">
        <f t="shared" si="10"/>
        <v>0</v>
      </c>
      <c r="K108" s="53">
        <f t="shared" si="11"/>
        <v>-1018719300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595</v>
      </c>
      <c r="H109" s="36">
        <f t="shared" si="8"/>
        <v>0</v>
      </c>
      <c r="I109" s="11">
        <f t="shared" si="9"/>
        <v>-595297500</v>
      </c>
      <c r="J109" s="53">
        <f t="shared" si="10"/>
        <v>0</v>
      </c>
      <c r="K109" s="53">
        <f t="shared" si="11"/>
        <v>-595297500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592</v>
      </c>
      <c r="H110" s="36">
        <f t="shared" si="8"/>
        <v>1</v>
      </c>
      <c r="I110" s="11">
        <f t="shared" si="9"/>
        <v>11820000000</v>
      </c>
      <c r="J110" s="53">
        <f t="shared" si="10"/>
        <v>0</v>
      </c>
      <c r="K110" s="53">
        <f t="shared" si="11"/>
        <v>11820000000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572</v>
      </c>
      <c r="H111" s="36">
        <f t="shared" si="8"/>
        <v>1</v>
      </c>
      <c r="I111" s="11">
        <f t="shared" si="9"/>
        <v>99741138</v>
      </c>
      <c r="J111" s="53">
        <f t="shared" si="10"/>
        <v>49884273</v>
      </c>
      <c r="K111" s="53">
        <f t="shared" si="11"/>
        <v>49856865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556</v>
      </c>
      <c r="H112" s="36">
        <f t="shared" si="8"/>
        <v>0</v>
      </c>
      <c r="I112" s="11">
        <f t="shared" si="9"/>
        <v>-15790400000</v>
      </c>
      <c r="J112" s="53">
        <f t="shared" si="10"/>
        <v>0</v>
      </c>
      <c r="K112" s="53">
        <f t="shared" si="11"/>
        <v>-15790400000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541</v>
      </c>
      <c r="H113" s="36">
        <f t="shared" si="8"/>
        <v>1</v>
      </c>
      <c r="I113" s="11">
        <f t="shared" si="9"/>
        <v>88041600</v>
      </c>
      <c r="J113" s="53">
        <f t="shared" si="10"/>
        <v>66155940</v>
      </c>
      <c r="K113" s="53">
        <f t="shared" si="11"/>
        <v>21885660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541</v>
      </c>
      <c r="H114" s="36">
        <f t="shared" si="8"/>
        <v>0</v>
      </c>
      <c r="I114" s="11">
        <f t="shared" si="9"/>
        <v>-3083700</v>
      </c>
      <c r="J114" s="53">
        <f t="shared" si="10"/>
        <v>-1352500</v>
      </c>
      <c r="K114" s="53">
        <f t="shared" si="11"/>
        <v>-1731200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528</v>
      </c>
      <c r="H115" s="36">
        <f t="shared" si="8"/>
        <v>0</v>
      </c>
      <c r="I115" s="11">
        <f t="shared" si="9"/>
        <v>0</v>
      </c>
      <c r="J115" s="53">
        <f t="shared" si="10"/>
        <v>264000000</v>
      </c>
      <c r="K115" s="53">
        <f t="shared" si="11"/>
        <v>-264000000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520</v>
      </c>
      <c r="H116" s="36">
        <f t="shared" si="8"/>
        <v>0</v>
      </c>
      <c r="I116" s="11">
        <f t="shared" si="9"/>
        <v>-83200000</v>
      </c>
      <c r="J116" s="53">
        <f t="shared" si="10"/>
        <v>0</v>
      </c>
      <c r="K116" s="53">
        <f t="shared" si="11"/>
        <v>-83200000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511</v>
      </c>
      <c r="H117" s="36">
        <f t="shared" si="8"/>
        <v>1</v>
      </c>
      <c r="I117" s="11">
        <f t="shared" si="9"/>
        <v>754800</v>
      </c>
      <c r="J117" s="53">
        <f t="shared" si="10"/>
        <v>54539910</v>
      </c>
      <c r="K117" s="53">
        <f t="shared" si="11"/>
        <v>-53785110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489</v>
      </c>
      <c r="H118" s="36">
        <f t="shared" si="8"/>
        <v>1</v>
      </c>
      <c r="I118" s="11">
        <f t="shared" si="9"/>
        <v>19226956000</v>
      </c>
      <c r="J118" s="53">
        <f t="shared" si="10"/>
        <v>0</v>
      </c>
      <c r="K118" s="53">
        <f t="shared" si="11"/>
        <v>19226956000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480</v>
      </c>
      <c r="H119" s="36">
        <f t="shared" si="8"/>
        <v>1</v>
      </c>
      <c r="I119" s="11">
        <f t="shared" si="9"/>
        <v>45754559</v>
      </c>
      <c r="J119" s="53">
        <f t="shared" si="10"/>
        <v>52715866</v>
      </c>
      <c r="K119" s="53">
        <f t="shared" si="11"/>
        <v>-6961307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476</v>
      </c>
      <c r="H120" s="11">
        <f t="shared" si="8"/>
        <v>1</v>
      </c>
      <c r="I120" s="11">
        <f t="shared" ref="I120:I266" si="13">B120*(G120-H120)</f>
        <v>950000000</v>
      </c>
      <c r="J120" s="11">
        <f t="shared" si="10"/>
        <v>0</v>
      </c>
      <c r="K120" s="11">
        <f t="shared" si="11"/>
        <v>950000000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450</v>
      </c>
      <c r="H121" s="11">
        <f t="shared" si="8"/>
        <v>1</v>
      </c>
      <c r="I121" s="11">
        <f t="shared" si="13"/>
        <v>1167400000</v>
      </c>
      <c r="J121" s="11">
        <f t="shared" si="10"/>
        <v>0</v>
      </c>
      <c r="K121" s="11">
        <f t="shared" si="11"/>
        <v>1167400000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449</v>
      </c>
      <c r="H122" s="11">
        <f t="shared" si="8"/>
        <v>1</v>
      </c>
      <c r="I122" s="11">
        <f t="shared" si="13"/>
        <v>172278848</v>
      </c>
      <c r="J122" s="11">
        <f t="shared" si="10"/>
        <v>49686784</v>
      </c>
      <c r="K122" s="11">
        <f t="shared" si="11"/>
        <v>122592064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448</v>
      </c>
      <c r="H123" s="11">
        <f t="shared" si="8"/>
        <v>0</v>
      </c>
      <c r="I123" s="11">
        <f t="shared" si="13"/>
        <v>0</v>
      </c>
      <c r="J123" s="11">
        <f t="shared" si="10"/>
        <v>358400000</v>
      </c>
      <c r="K123" s="11">
        <f t="shared" si="11"/>
        <v>-358400000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434</v>
      </c>
      <c r="H124" s="11">
        <f t="shared" si="8"/>
        <v>0</v>
      </c>
      <c r="I124" s="11">
        <f t="shared" si="13"/>
        <v>-1302000000</v>
      </c>
      <c r="J124" s="11">
        <f t="shared" si="10"/>
        <v>0</v>
      </c>
      <c r="K124" s="11">
        <f t="shared" si="11"/>
        <v>-1302000000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419</v>
      </c>
      <c r="H125" s="11">
        <f t="shared" si="8"/>
        <v>1</v>
      </c>
      <c r="I125" s="11">
        <f t="shared" si="13"/>
        <v>167496780</v>
      </c>
      <c r="J125" s="11">
        <f t="shared" si="10"/>
        <v>49689750</v>
      </c>
      <c r="K125" s="11">
        <f t="shared" si="11"/>
        <v>117807030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419</v>
      </c>
      <c r="H126" s="11">
        <f t="shared" si="8"/>
        <v>1</v>
      </c>
      <c r="I126" s="11">
        <f t="shared" si="13"/>
        <v>17556000000</v>
      </c>
      <c r="J126" s="11">
        <f t="shared" si="10"/>
        <v>0</v>
      </c>
      <c r="K126" s="11">
        <f t="shared" si="11"/>
        <v>17556000000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394</v>
      </c>
      <c r="H127" s="11">
        <f t="shared" si="8"/>
        <v>0</v>
      </c>
      <c r="I127" s="11">
        <f t="shared" si="13"/>
        <v>-1970000</v>
      </c>
      <c r="J127" s="11">
        <f t="shared" si="10"/>
        <v>0</v>
      </c>
      <c r="K127" s="11">
        <f t="shared" si="11"/>
        <v>-1970000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388</v>
      </c>
      <c r="H128" s="11">
        <f t="shared" si="8"/>
        <v>1</v>
      </c>
      <c r="I128" s="11">
        <f t="shared" si="13"/>
        <v>298521738</v>
      </c>
      <c r="J128" s="11">
        <f t="shared" si="10"/>
        <v>46709739</v>
      </c>
      <c r="K128" s="11">
        <f t="shared" si="11"/>
        <v>251811999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385</v>
      </c>
      <c r="H129" s="11">
        <f t="shared" si="8"/>
        <v>1</v>
      </c>
      <c r="I129" s="11">
        <f t="shared" si="13"/>
        <v>960000000</v>
      </c>
      <c r="J129" s="11">
        <f t="shared" si="10"/>
        <v>0</v>
      </c>
      <c r="K129" s="11">
        <f t="shared" si="11"/>
        <v>960000000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371</v>
      </c>
      <c r="H130" s="11">
        <f t="shared" si="8"/>
        <v>0</v>
      </c>
      <c r="I130" s="11">
        <f t="shared" si="13"/>
        <v>-371000000</v>
      </c>
      <c r="J130" s="11">
        <f t="shared" si="10"/>
        <v>-371000000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366</v>
      </c>
      <c r="H131" s="11">
        <f t="shared" si="8"/>
        <v>0</v>
      </c>
      <c r="I131" s="11">
        <f t="shared" si="13"/>
        <v>-18300000000</v>
      </c>
      <c r="J131" s="11">
        <f t="shared" si="10"/>
        <v>0</v>
      </c>
      <c r="K131" s="11">
        <f t="shared" si="11"/>
        <v>-18300000000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358</v>
      </c>
      <c r="H132" s="11">
        <f t="shared" ref="H132:H266" si="15">IF(B132&gt;0,1,0)</f>
        <v>1</v>
      </c>
      <c r="I132" s="11">
        <f t="shared" si="13"/>
        <v>219300459</v>
      </c>
      <c r="J132" s="11">
        <f t="shared" ref="J132:J206" si="16">C132*(G132-H132)</f>
        <v>37831647</v>
      </c>
      <c r="K132" s="11">
        <f t="shared" ref="K132:K266" si="17">D132*(G132-H132)</f>
        <v>181468812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354</v>
      </c>
      <c r="H133" s="11">
        <f t="shared" si="15"/>
        <v>0</v>
      </c>
      <c r="I133" s="11">
        <f t="shared" si="13"/>
        <v>-428587800</v>
      </c>
      <c r="J133" s="11">
        <f t="shared" si="16"/>
        <v>0</v>
      </c>
      <c r="K133" s="11">
        <f t="shared" si="17"/>
        <v>-428587800</v>
      </c>
    </row>
    <row r="134" spans="1:13" x14ac:dyDescent="0.25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345</v>
      </c>
      <c r="H134" s="11">
        <f t="shared" si="15"/>
        <v>0</v>
      </c>
      <c r="I134" s="11">
        <f t="shared" si="13"/>
        <v>-22425000</v>
      </c>
      <c r="J134" s="11">
        <f t="shared" si="16"/>
        <v>0</v>
      </c>
      <c r="K134" s="11">
        <f t="shared" si="17"/>
        <v>-22425000</v>
      </c>
    </row>
    <row r="135" spans="1:13" x14ac:dyDescent="0.25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345</v>
      </c>
      <c r="H135" s="11">
        <f t="shared" si="15"/>
        <v>0</v>
      </c>
      <c r="I135" s="11">
        <f t="shared" si="13"/>
        <v>-11143500</v>
      </c>
      <c r="J135" s="11">
        <f t="shared" si="16"/>
        <v>0</v>
      </c>
      <c r="K135" s="11">
        <f t="shared" si="17"/>
        <v>-11143500</v>
      </c>
    </row>
    <row r="136" spans="1:13" x14ac:dyDescent="0.25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337</v>
      </c>
      <c r="H136" s="11">
        <f t="shared" si="15"/>
        <v>0</v>
      </c>
      <c r="I136" s="11">
        <f t="shared" si="13"/>
        <v>-337000000</v>
      </c>
      <c r="J136" s="11">
        <f t="shared" si="16"/>
        <v>-337000000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328</v>
      </c>
      <c r="H137" s="11">
        <f t="shared" si="15"/>
        <v>1</v>
      </c>
      <c r="I137" s="11">
        <f t="shared" si="13"/>
        <v>95115471</v>
      </c>
      <c r="J137" s="11">
        <f t="shared" si="16"/>
        <v>31836393</v>
      </c>
      <c r="K137" s="11">
        <f t="shared" si="17"/>
        <v>63279078</v>
      </c>
    </row>
    <row r="138" spans="1:13" x14ac:dyDescent="0.25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311</v>
      </c>
      <c r="H138" s="11">
        <f t="shared" si="15"/>
        <v>0</v>
      </c>
      <c r="I138" s="11">
        <f t="shared" si="13"/>
        <v>-311155500</v>
      </c>
      <c r="J138" s="11">
        <f t="shared" si="16"/>
        <v>-311155500</v>
      </c>
      <c r="K138" s="11">
        <f t="shared" si="17"/>
        <v>0</v>
      </c>
    </row>
    <row r="139" spans="1:13" x14ac:dyDescent="0.25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299</v>
      </c>
      <c r="H139" s="11">
        <f t="shared" si="15"/>
        <v>1</v>
      </c>
      <c r="I139" s="11">
        <f t="shared" si="13"/>
        <v>84107520</v>
      </c>
      <c r="J139" s="11">
        <f t="shared" si="16"/>
        <v>26464486</v>
      </c>
      <c r="K139" s="11">
        <f t="shared" si="17"/>
        <v>57643034</v>
      </c>
    </row>
    <row r="140" spans="1:13" x14ac:dyDescent="0.25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296</v>
      </c>
      <c r="H140" s="11">
        <f t="shared" si="15"/>
        <v>1</v>
      </c>
      <c r="I140" s="11">
        <f t="shared" si="13"/>
        <v>442500000</v>
      </c>
      <c r="J140" s="11">
        <f t="shared" si="16"/>
        <v>0</v>
      </c>
      <c r="K140" s="11">
        <f t="shared" si="17"/>
        <v>442500000</v>
      </c>
    </row>
    <row r="141" spans="1:13" x14ac:dyDescent="0.25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283</v>
      </c>
      <c r="H141" s="11">
        <f t="shared" si="15"/>
        <v>0</v>
      </c>
      <c r="I141" s="11">
        <f t="shared" si="13"/>
        <v>0</v>
      </c>
      <c r="J141" s="11">
        <f t="shared" si="16"/>
        <v>-283000000</v>
      </c>
      <c r="K141" s="11">
        <f t="shared" si="17"/>
        <v>283000000</v>
      </c>
    </row>
    <row r="142" spans="1:13" x14ac:dyDescent="0.25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269</v>
      </c>
      <c r="H142" s="11">
        <f t="shared" si="15"/>
        <v>1</v>
      </c>
      <c r="I142" s="11">
        <f t="shared" si="13"/>
        <v>77959324</v>
      </c>
      <c r="J142" s="11">
        <f t="shared" si="16"/>
        <v>21713896</v>
      </c>
      <c r="K142" s="11">
        <f t="shared" si="17"/>
        <v>56245428</v>
      </c>
    </row>
    <row r="143" spans="1:13" x14ac:dyDescent="0.25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249</v>
      </c>
      <c r="H143" s="11">
        <f t="shared" si="15"/>
        <v>0</v>
      </c>
      <c r="I143" s="11">
        <f t="shared" si="13"/>
        <v>0</v>
      </c>
      <c r="J143" s="11">
        <f t="shared" si="16"/>
        <v>-249000000</v>
      </c>
      <c r="K143" s="11">
        <f t="shared" si="17"/>
        <v>249000000</v>
      </c>
      <c r="M143" t="s">
        <v>25</v>
      </c>
    </row>
    <row r="144" spans="1:13" x14ac:dyDescent="0.25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239</v>
      </c>
      <c r="H144" s="11">
        <f t="shared" si="15"/>
        <v>1</v>
      </c>
      <c r="I144" s="11">
        <f t="shared" si="13"/>
        <v>70174776</v>
      </c>
      <c r="J144" s="11">
        <f t="shared" si="16"/>
        <v>17768366</v>
      </c>
      <c r="K144" s="11">
        <f t="shared" si="17"/>
        <v>52406410</v>
      </c>
    </row>
    <row r="145" spans="1:11" x14ac:dyDescent="0.25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224</v>
      </c>
      <c r="H145" s="11">
        <f t="shared" si="15"/>
        <v>0</v>
      </c>
      <c r="I145" s="11">
        <f t="shared" si="13"/>
        <v>-2240000</v>
      </c>
      <c r="J145" s="11">
        <f t="shared" si="16"/>
        <v>-1120000</v>
      </c>
      <c r="K145" s="11">
        <f t="shared" si="17"/>
        <v>-1120000</v>
      </c>
    </row>
    <row r="146" spans="1:11" x14ac:dyDescent="0.25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219</v>
      </c>
      <c r="H146" s="11">
        <f t="shared" si="15"/>
        <v>0</v>
      </c>
      <c r="I146" s="11">
        <f t="shared" si="13"/>
        <v>-219109500</v>
      </c>
      <c r="J146" s="11">
        <f t="shared" si="16"/>
        <v>-219109500</v>
      </c>
      <c r="K146" s="11">
        <f t="shared" si="17"/>
        <v>0</v>
      </c>
    </row>
    <row r="147" spans="1:11" x14ac:dyDescent="0.25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213</v>
      </c>
      <c r="H147" s="11">
        <f t="shared" si="15"/>
        <v>0</v>
      </c>
      <c r="I147" s="11">
        <f t="shared" si="13"/>
        <v>-5751000000</v>
      </c>
      <c r="J147" s="11">
        <f t="shared" si="16"/>
        <v>0</v>
      </c>
      <c r="K147" s="11">
        <f t="shared" si="17"/>
        <v>-5751000000</v>
      </c>
    </row>
    <row r="148" spans="1:11" x14ac:dyDescent="0.25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210</v>
      </c>
      <c r="H148" s="11">
        <f t="shared" si="15"/>
        <v>1</v>
      </c>
      <c r="I148" s="11">
        <f t="shared" si="13"/>
        <v>52759124</v>
      </c>
      <c r="J148" s="11">
        <f t="shared" si="16"/>
        <v>13691590</v>
      </c>
      <c r="K148" s="11">
        <f t="shared" si="17"/>
        <v>39067534</v>
      </c>
    </row>
    <row r="149" spans="1:11" x14ac:dyDescent="0.25">
      <c r="A149" s="11" t="s">
        <v>1075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1076</v>
      </c>
      <c r="F149" s="11">
        <v>7</v>
      </c>
      <c r="G149" s="36">
        <f t="shared" si="14"/>
        <v>202</v>
      </c>
      <c r="H149" s="11">
        <f t="shared" si="15"/>
        <v>1</v>
      </c>
      <c r="I149" s="11">
        <f t="shared" si="13"/>
        <v>10532400000</v>
      </c>
      <c r="J149" s="11">
        <f t="shared" si="16"/>
        <v>0</v>
      </c>
      <c r="K149" s="11">
        <f t="shared" si="17"/>
        <v>10532400000</v>
      </c>
    </row>
    <row r="150" spans="1:11" x14ac:dyDescent="0.25">
      <c r="A150" s="11" t="s">
        <v>1080</v>
      </c>
      <c r="B150" s="18">
        <v>-52000000</v>
      </c>
      <c r="C150" s="18">
        <v>0</v>
      </c>
      <c r="D150" s="18">
        <f t="shared" si="18"/>
        <v>-52000000</v>
      </c>
      <c r="E150" s="11" t="s">
        <v>1082</v>
      </c>
      <c r="F150" s="11">
        <v>5</v>
      </c>
      <c r="G150" s="36">
        <f t="shared" si="14"/>
        <v>195</v>
      </c>
      <c r="H150" s="11">
        <f t="shared" si="15"/>
        <v>0</v>
      </c>
      <c r="I150" s="11">
        <f t="shared" si="13"/>
        <v>-10140000000</v>
      </c>
      <c r="J150" s="11">
        <f t="shared" si="16"/>
        <v>0</v>
      </c>
      <c r="K150" s="11">
        <f t="shared" si="17"/>
        <v>-10140000000</v>
      </c>
    </row>
    <row r="151" spans="1:11" x14ac:dyDescent="0.25">
      <c r="A151" s="11" t="s">
        <v>1122</v>
      </c>
      <c r="B151" s="18">
        <v>-8000000</v>
      </c>
      <c r="C151" s="18">
        <v>-6772131</v>
      </c>
      <c r="D151" s="18">
        <f t="shared" si="18"/>
        <v>-1227869</v>
      </c>
      <c r="E151" s="11" t="s">
        <v>1111</v>
      </c>
      <c r="F151" s="11">
        <v>0</v>
      </c>
      <c r="G151" s="36">
        <f t="shared" si="14"/>
        <v>190</v>
      </c>
      <c r="H151" s="99">
        <f t="shared" si="15"/>
        <v>0</v>
      </c>
      <c r="I151" s="99">
        <f t="shared" si="13"/>
        <v>-1520000000</v>
      </c>
      <c r="J151" s="99">
        <f t="shared" si="16"/>
        <v>-1286704890</v>
      </c>
      <c r="K151" s="11">
        <f t="shared" si="17"/>
        <v>-233295110</v>
      </c>
    </row>
    <row r="152" spans="1:11" x14ac:dyDescent="0.25">
      <c r="A152" s="11" t="s">
        <v>1122</v>
      </c>
      <c r="B152" s="18">
        <v>-31230</v>
      </c>
      <c r="C152" s="18">
        <v>0</v>
      </c>
      <c r="D152" s="18">
        <f t="shared" si="18"/>
        <v>-31230</v>
      </c>
      <c r="E152" s="11" t="s">
        <v>1123</v>
      </c>
      <c r="F152" s="11">
        <v>11</v>
      </c>
      <c r="G152" s="36">
        <f t="shared" si="14"/>
        <v>190</v>
      </c>
      <c r="H152" s="99">
        <f t="shared" si="15"/>
        <v>0</v>
      </c>
      <c r="I152" s="99">
        <f t="shared" si="13"/>
        <v>-5933700</v>
      </c>
      <c r="J152" s="99">
        <f t="shared" si="16"/>
        <v>0</v>
      </c>
      <c r="K152" s="99">
        <f t="shared" si="17"/>
        <v>-5933700</v>
      </c>
    </row>
    <row r="153" spans="1:11" x14ac:dyDescent="0.25">
      <c r="A153" s="99" t="s">
        <v>1149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179</v>
      </c>
      <c r="H153" s="99">
        <f t="shared" si="15"/>
        <v>1</v>
      </c>
      <c r="I153" s="99">
        <f t="shared" si="13"/>
        <v>24045486</v>
      </c>
      <c r="J153" s="99">
        <f t="shared" si="16"/>
        <v>7321140</v>
      </c>
      <c r="K153" s="99">
        <f t="shared" si="17"/>
        <v>16724346</v>
      </c>
    </row>
    <row r="154" spans="1:11" x14ac:dyDescent="0.25">
      <c r="A154" s="99" t="s">
        <v>1160</v>
      </c>
      <c r="B154" s="18">
        <v>6824082</v>
      </c>
      <c r="C154" s="18">
        <v>6824082</v>
      </c>
      <c r="D154" s="18">
        <f t="shared" si="18"/>
        <v>0</v>
      </c>
      <c r="E154" s="99" t="s">
        <v>1161</v>
      </c>
      <c r="F154" s="99">
        <v>5</v>
      </c>
      <c r="G154" s="36">
        <f t="shared" si="14"/>
        <v>176</v>
      </c>
      <c r="H154" s="99">
        <f t="shared" si="15"/>
        <v>1</v>
      </c>
      <c r="I154" s="99">
        <f t="shared" si="13"/>
        <v>1194214350</v>
      </c>
      <c r="J154" s="99">
        <f t="shared" si="16"/>
        <v>1194214350</v>
      </c>
      <c r="K154" s="99">
        <f t="shared" si="17"/>
        <v>0</v>
      </c>
    </row>
    <row r="155" spans="1:11" x14ac:dyDescent="0.25">
      <c r="A155" s="99" t="s">
        <v>1179</v>
      </c>
      <c r="B155" s="18">
        <v>-200000</v>
      </c>
      <c r="C155" s="18">
        <v>0</v>
      </c>
      <c r="D155" s="18">
        <f t="shared" si="18"/>
        <v>-200000</v>
      </c>
      <c r="E155" s="99" t="s">
        <v>760</v>
      </c>
      <c r="F155" s="99">
        <v>0</v>
      </c>
      <c r="G155" s="36">
        <f t="shared" si="14"/>
        <v>171</v>
      </c>
      <c r="H155" s="99">
        <f t="shared" si="15"/>
        <v>0</v>
      </c>
      <c r="I155" s="99">
        <f t="shared" si="13"/>
        <v>-34200000</v>
      </c>
      <c r="J155" s="99">
        <f t="shared" si="16"/>
        <v>0</v>
      </c>
      <c r="K155" s="99">
        <f t="shared" si="17"/>
        <v>-34200000</v>
      </c>
    </row>
    <row r="156" spans="1:11" x14ac:dyDescent="0.25">
      <c r="A156" s="99" t="s">
        <v>1179</v>
      </c>
      <c r="B156" s="18">
        <v>-247840</v>
      </c>
      <c r="C156" s="18">
        <v>0</v>
      </c>
      <c r="D156" s="18">
        <f t="shared" si="18"/>
        <v>-247840</v>
      </c>
      <c r="E156" s="99" t="s">
        <v>1181</v>
      </c>
      <c r="F156" s="99">
        <v>1</v>
      </c>
      <c r="G156" s="36">
        <f t="shared" si="14"/>
        <v>171</v>
      </c>
      <c r="H156" s="99">
        <f t="shared" si="15"/>
        <v>0</v>
      </c>
      <c r="I156" s="99">
        <f t="shared" si="13"/>
        <v>-42380640</v>
      </c>
      <c r="J156" s="99">
        <f t="shared" si="16"/>
        <v>0</v>
      </c>
      <c r="K156" s="99">
        <f t="shared" si="17"/>
        <v>-42380640</v>
      </c>
    </row>
    <row r="157" spans="1:11" x14ac:dyDescent="0.25">
      <c r="A157" s="99" t="s">
        <v>1185</v>
      </c>
      <c r="B157" s="18">
        <v>-162340</v>
      </c>
      <c r="C157" s="18">
        <v>0</v>
      </c>
      <c r="D157" s="18">
        <f t="shared" si="18"/>
        <v>-162340</v>
      </c>
      <c r="E157" s="99" t="s">
        <v>1186</v>
      </c>
      <c r="F157" s="99">
        <v>0</v>
      </c>
      <c r="G157" s="36">
        <f t="shared" si="14"/>
        <v>170</v>
      </c>
      <c r="H157" s="99">
        <f t="shared" si="15"/>
        <v>0</v>
      </c>
      <c r="I157" s="99">
        <f t="shared" si="13"/>
        <v>-27597800</v>
      </c>
      <c r="J157" s="99">
        <f t="shared" si="16"/>
        <v>0</v>
      </c>
      <c r="K157" s="99">
        <f t="shared" si="17"/>
        <v>-27597800</v>
      </c>
    </row>
    <row r="158" spans="1:11" x14ac:dyDescent="0.25">
      <c r="A158" s="99" t="s">
        <v>1185</v>
      </c>
      <c r="B158" s="18">
        <v>-3000900</v>
      </c>
      <c r="C158" s="18">
        <v>0</v>
      </c>
      <c r="D158" s="18">
        <f t="shared" si="18"/>
        <v>-3000900</v>
      </c>
      <c r="E158" s="99" t="s">
        <v>1187</v>
      </c>
      <c r="F158" s="99">
        <v>2</v>
      </c>
      <c r="G158" s="36">
        <f t="shared" si="14"/>
        <v>170</v>
      </c>
      <c r="H158" s="99">
        <f t="shared" si="15"/>
        <v>0</v>
      </c>
      <c r="I158" s="99">
        <f t="shared" si="13"/>
        <v>-510153000</v>
      </c>
      <c r="J158" s="99">
        <f t="shared" si="16"/>
        <v>0</v>
      </c>
      <c r="K158" s="99">
        <f t="shared" si="17"/>
        <v>-510153000</v>
      </c>
    </row>
    <row r="159" spans="1:11" x14ac:dyDescent="0.25">
      <c r="A159" s="99" t="s">
        <v>1201</v>
      </c>
      <c r="B159" s="18">
        <v>-1000500</v>
      </c>
      <c r="C159" s="18">
        <v>0</v>
      </c>
      <c r="D159" s="18">
        <f t="shared" si="18"/>
        <v>-1000500</v>
      </c>
      <c r="E159" s="99" t="s">
        <v>1202</v>
      </c>
      <c r="F159" s="99">
        <v>4</v>
      </c>
      <c r="G159" s="36">
        <f t="shared" si="14"/>
        <v>168</v>
      </c>
      <c r="H159" s="99">
        <f t="shared" si="15"/>
        <v>0</v>
      </c>
      <c r="I159" s="99">
        <f t="shared" si="13"/>
        <v>-168084000</v>
      </c>
      <c r="J159" s="99">
        <f t="shared" si="16"/>
        <v>0</v>
      </c>
      <c r="K159" s="99">
        <f t="shared" si="17"/>
        <v>-168084000</v>
      </c>
    </row>
    <row r="160" spans="1:11" x14ac:dyDescent="0.25">
      <c r="A160" s="99" t="s">
        <v>1213</v>
      </c>
      <c r="B160" s="18">
        <v>-100000</v>
      </c>
      <c r="C160" s="18">
        <v>0</v>
      </c>
      <c r="D160" s="18">
        <f t="shared" si="18"/>
        <v>-100000</v>
      </c>
      <c r="E160" s="99" t="s">
        <v>1214</v>
      </c>
      <c r="F160" s="99">
        <v>1</v>
      </c>
      <c r="G160" s="36">
        <f t="shared" si="14"/>
        <v>164</v>
      </c>
      <c r="H160" s="99">
        <f t="shared" si="15"/>
        <v>0</v>
      </c>
      <c r="I160" s="99">
        <f t="shared" si="13"/>
        <v>-16400000</v>
      </c>
      <c r="J160" s="99">
        <f t="shared" si="16"/>
        <v>0</v>
      </c>
      <c r="K160" s="99">
        <f t="shared" si="17"/>
        <v>-16400000</v>
      </c>
    </row>
    <row r="161" spans="1:13" x14ac:dyDescent="0.25">
      <c r="A161" s="99" t="s">
        <v>1217</v>
      </c>
      <c r="B161" s="18">
        <v>-2000000</v>
      </c>
      <c r="C161" s="18">
        <v>0</v>
      </c>
      <c r="D161" s="18">
        <f t="shared" si="18"/>
        <v>-2000000</v>
      </c>
      <c r="E161" s="99" t="s">
        <v>1111</v>
      </c>
      <c r="F161" s="99">
        <v>0</v>
      </c>
      <c r="G161" s="36">
        <f t="shared" si="14"/>
        <v>163</v>
      </c>
      <c r="H161" s="99">
        <f t="shared" si="15"/>
        <v>0</v>
      </c>
      <c r="I161" s="99">
        <f t="shared" si="13"/>
        <v>-326000000</v>
      </c>
      <c r="J161" s="99">
        <f t="shared" si="16"/>
        <v>0</v>
      </c>
      <c r="K161" s="99">
        <f t="shared" si="17"/>
        <v>-326000000</v>
      </c>
    </row>
    <row r="162" spans="1:13" x14ac:dyDescent="0.25">
      <c r="A162" s="99" t="s">
        <v>1217</v>
      </c>
      <c r="B162" s="18">
        <v>-1000500</v>
      </c>
      <c r="C162" s="18">
        <v>0</v>
      </c>
      <c r="D162" s="18">
        <f t="shared" si="18"/>
        <v>-1000500</v>
      </c>
      <c r="E162" s="99" t="s">
        <v>1224</v>
      </c>
      <c r="F162" s="99">
        <v>3</v>
      </c>
      <c r="G162" s="36">
        <f t="shared" si="14"/>
        <v>163</v>
      </c>
      <c r="H162" s="99">
        <f t="shared" si="15"/>
        <v>0</v>
      </c>
      <c r="I162" s="99">
        <f t="shared" si="13"/>
        <v>-163081500</v>
      </c>
      <c r="J162" s="99">
        <f t="shared" si="16"/>
        <v>0</v>
      </c>
      <c r="K162" s="99">
        <f t="shared" si="17"/>
        <v>-163081500</v>
      </c>
    </row>
    <row r="163" spans="1:13" x14ac:dyDescent="0.25">
      <c r="A163" s="99" t="s">
        <v>1227</v>
      </c>
      <c r="B163" s="18">
        <v>-5000</v>
      </c>
      <c r="C163" s="18">
        <v>0</v>
      </c>
      <c r="D163" s="18">
        <f t="shared" si="18"/>
        <v>-5000</v>
      </c>
      <c r="E163" s="99" t="s">
        <v>1214</v>
      </c>
      <c r="F163" s="99">
        <v>10</v>
      </c>
      <c r="G163" s="36">
        <f t="shared" si="14"/>
        <v>160</v>
      </c>
      <c r="H163" s="99">
        <f t="shared" si="15"/>
        <v>0</v>
      </c>
      <c r="I163" s="99">
        <f t="shared" si="13"/>
        <v>-800000</v>
      </c>
      <c r="J163" s="99">
        <f t="shared" si="16"/>
        <v>0</v>
      </c>
      <c r="K163" s="99">
        <f t="shared" si="17"/>
        <v>-800000</v>
      </c>
    </row>
    <row r="164" spans="1:13" x14ac:dyDescent="0.25">
      <c r="A164" s="99" t="s">
        <v>3670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150</v>
      </c>
      <c r="H164" s="99">
        <f t="shared" si="15"/>
        <v>1</v>
      </c>
      <c r="I164" s="99">
        <f t="shared" si="13"/>
        <v>447000000</v>
      </c>
      <c r="J164" s="99">
        <f t="shared" si="16"/>
        <v>0</v>
      </c>
      <c r="K164" s="99">
        <f t="shared" si="17"/>
        <v>447000000</v>
      </c>
    </row>
    <row r="165" spans="1:13" x14ac:dyDescent="0.25">
      <c r="A165" s="99" t="s">
        <v>3674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149</v>
      </c>
      <c r="H165" s="99">
        <f t="shared" si="15"/>
        <v>1</v>
      </c>
      <c r="I165" s="99">
        <f t="shared" si="13"/>
        <v>444000000</v>
      </c>
      <c r="J165" s="99">
        <f t="shared" si="16"/>
        <v>0</v>
      </c>
      <c r="K165" s="99">
        <f t="shared" si="17"/>
        <v>444000000</v>
      </c>
    </row>
    <row r="166" spans="1:13" x14ac:dyDescent="0.25">
      <c r="A166" s="99" t="s">
        <v>3676</v>
      </c>
      <c r="B166" s="18">
        <v>20314</v>
      </c>
      <c r="C166" s="18">
        <v>59842</v>
      </c>
      <c r="D166" s="18">
        <f t="shared" si="18"/>
        <v>-39528</v>
      </c>
      <c r="E166" s="99" t="s">
        <v>3679</v>
      </c>
      <c r="F166" s="99">
        <v>5</v>
      </c>
      <c r="G166" s="36">
        <f t="shared" si="14"/>
        <v>148</v>
      </c>
      <c r="H166" s="99">
        <f t="shared" si="15"/>
        <v>1</v>
      </c>
      <c r="I166" s="99">
        <f t="shared" si="13"/>
        <v>2986158</v>
      </c>
      <c r="J166" s="99">
        <f t="shared" si="16"/>
        <v>8796774</v>
      </c>
      <c r="K166" s="99">
        <f t="shared" si="17"/>
        <v>-5810616</v>
      </c>
    </row>
    <row r="167" spans="1:13" x14ac:dyDescent="0.25">
      <c r="A167" s="99" t="s">
        <v>3699</v>
      </c>
      <c r="B167" s="18">
        <v>-3000900</v>
      </c>
      <c r="C167" s="18">
        <v>0</v>
      </c>
      <c r="D167" s="18">
        <f t="shared" si="18"/>
        <v>-3000900</v>
      </c>
      <c r="E167" s="99" t="s">
        <v>3700</v>
      </c>
      <c r="F167" s="99">
        <v>18</v>
      </c>
      <c r="G167" s="36">
        <f t="shared" si="14"/>
        <v>143</v>
      </c>
      <c r="H167" s="99">
        <f t="shared" si="15"/>
        <v>0</v>
      </c>
      <c r="I167" s="99">
        <f t="shared" si="13"/>
        <v>-429128700</v>
      </c>
      <c r="J167" s="99">
        <f t="shared" si="16"/>
        <v>0</v>
      </c>
      <c r="K167" s="99">
        <f t="shared" si="17"/>
        <v>-429128700</v>
      </c>
    </row>
    <row r="168" spans="1:13" x14ac:dyDescent="0.25">
      <c r="A168" s="99" t="s">
        <v>3776</v>
      </c>
      <c r="B168" s="18">
        <v>-3000900</v>
      </c>
      <c r="C168" s="18">
        <v>0</v>
      </c>
      <c r="D168" s="18">
        <f t="shared" si="18"/>
        <v>-3000900</v>
      </c>
      <c r="E168" s="99" t="s">
        <v>3777</v>
      </c>
      <c r="F168" s="99">
        <v>8</v>
      </c>
      <c r="G168" s="36">
        <f t="shared" si="14"/>
        <v>125</v>
      </c>
      <c r="H168" s="99">
        <f t="shared" si="15"/>
        <v>0</v>
      </c>
      <c r="I168" s="99">
        <f t="shared" si="13"/>
        <v>-375112500</v>
      </c>
      <c r="J168" s="99">
        <f t="shared" si="16"/>
        <v>0</v>
      </c>
      <c r="K168" s="99">
        <f t="shared" si="17"/>
        <v>-375112500</v>
      </c>
      <c r="M168" t="s">
        <v>25</v>
      </c>
    </row>
    <row r="169" spans="1:13" x14ac:dyDescent="0.25">
      <c r="A169" s="99" t="s">
        <v>3808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117</v>
      </c>
      <c r="H169" s="99">
        <f t="shared" si="15"/>
        <v>1</v>
      </c>
      <c r="I169" s="99">
        <f t="shared" si="13"/>
        <v>2517780</v>
      </c>
      <c r="J169" s="99">
        <f t="shared" si="16"/>
        <v>7947740</v>
      </c>
      <c r="K169" s="99">
        <f t="shared" si="17"/>
        <v>-5429960</v>
      </c>
    </row>
    <row r="170" spans="1:13" x14ac:dyDescent="0.25">
      <c r="A170" s="99" t="s">
        <v>3931</v>
      </c>
      <c r="B170" s="18">
        <v>5000000</v>
      </c>
      <c r="C170" s="18">
        <v>0</v>
      </c>
      <c r="D170" s="18">
        <f t="shared" si="18"/>
        <v>5000000</v>
      </c>
      <c r="E170" s="99" t="s">
        <v>3896</v>
      </c>
      <c r="F170" s="99">
        <v>1</v>
      </c>
      <c r="G170" s="36">
        <f t="shared" si="14"/>
        <v>93</v>
      </c>
      <c r="H170" s="99">
        <f t="shared" si="15"/>
        <v>1</v>
      </c>
      <c r="I170" s="99">
        <f t="shared" si="13"/>
        <v>460000000</v>
      </c>
      <c r="J170" s="99">
        <f t="shared" si="16"/>
        <v>0</v>
      </c>
      <c r="K170" s="99">
        <f t="shared" si="17"/>
        <v>460000000</v>
      </c>
    </row>
    <row r="171" spans="1:13" x14ac:dyDescent="0.25">
      <c r="A171" s="99" t="s">
        <v>3936</v>
      </c>
      <c r="B171" s="18">
        <v>-5000000</v>
      </c>
      <c r="C171" s="18">
        <v>0</v>
      </c>
      <c r="D171" s="18">
        <f t="shared" si="18"/>
        <v>-5000000</v>
      </c>
      <c r="E171" s="99" t="s">
        <v>3937</v>
      </c>
      <c r="F171" s="99">
        <v>6</v>
      </c>
      <c r="G171" s="36">
        <f t="shared" si="14"/>
        <v>92</v>
      </c>
      <c r="H171" s="99">
        <f t="shared" si="15"/>
        <v>0</v>
      </c>
      <c r="I171" s="99">
        <f t="shared" si="13"/>
        <v>-460000000</v>
      </c>
      <c r="J171" s="99">
        <f t="shared" si="16"/>
        <v>0</v>
      </c>
      <c r="K171" s="99">
        <f t="shared" si="17"/>
        <v>-460000000</v>
      </c>
    </row>
    <row r="172" spans="1:13" x14ac:dyDescent="0.25">
      <c r="A172" s="99" t="s">
        <v>3960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86</v>
      </c>
      <c r="H172" s="99">
        <f t="shared" si="15"/>
        <v>1</v>
      </c>
      <c r="I172" s="99">
        <f t="shared" si="13"/>
        <v>42160</v>
      </c>
      <c r="J172" s="99">
        <f t="shared" si="16"/>
        <v>5327885</v>
      </c>
      <c r="K172" s="99">
        <f t="shared" si="17"/>
        <v>-5285725</v>
      </c>
    </row>
    <row r="173" spans="1:13" x14ac:dyDescent="0.25">
      <c r="A173" s="99" t="s">
        <v>3985</v>
      </c>
      <c r="B173" s="18">
        <v>785000</v>
      </c>
      <c r="C173" s="18">
        <v>0</v>
      </c>
      <c r="D173" s="18">
        <f t="shared" si="18"/>
        <v>785000</v>
      </c>
      <c r="E173" s="99" t="s">
        <v>3986</v>
      </c>
      <c r="F173" s="99">
        <v>11</v>
      </c>
      <c r="G173" s="36">
        <f t="shared" si="14"/>
        <v>85</v>
      </c>
      <c r="H173" s="99">
        <f t="shared" si="15"/>
        <v>1</v>
      </c>
      <c r="I173" s="99">
        <f t="shared" si="13"/>
        <v>65940000</v>
      </c>
      <c r="J173" s="99">
        <f t="shared" si="16"/>
        <v>0</v>
      </c>
      <c r="K173" s="99">
        <f t="shared" si="17"/>
        <v>65940000</v>
      </c>
    </row>
    <row r="174" spans="1:13" x14ac:dyDescent="0.25">
      <c r="A174" s="11" t="s">
        <v>3985</v>
      </c>
      <c r="B174" s="18">
        <v>-32000</v>
      </c>
      <c r="C174" s="18">
        <v>0</v>
      </c>
      <c r="D174" s="18">
        <f t="shared" si="18"/>
        <v>-32000</v>
      </c>
      <c r="E174" s="11" t="s">
        <v>3968</v>
      </c>
      <c r="F174" s="11">
        <v>2</v>
      </c>
      <c r="G174" s="36">
        <f t="shared" si="14"/>
        <v>74</v>
      </c>
      <c r="H174" s="99">
        <f t="shared" si="15"/>
        <v>0</v>
      </c>
      <c r="I174" s="99">
        <f t="shared" si="13"/>
        <v>-2368000</v>
      </c>
      <c r="J174" s="99">
        <f t="shared" si="16"/>
        <v>0</v>
      </c>
      <c r="K174" s="99">
        <f t="shared" si="17"/>
        <v>-2368000</v>
      </c>
    </row>
    <row r="175" spans="1:13" x14ac:dyDescent="0.25">
      <c r="A175" s="99" t="s">
        <v>3987</v>
      </c>
      <c r="B175" s="18">
        <v>-750000</v>
      </c>
      <c r="C175" s="18">
        <v>0</v>
      </c>
      <c r="D175" s="18">
        <f t="shared" si="18"/>
        <v>-750000</v>
      </c>
      <c r="E175" s="99" t="s">
        <v>3774</v>
      </c>
      <c r="F175" s="99">
        <v>9</v>
      </c>
      <c r="G175" s="36">
        <f t="shared" si="14"/>
        <v>72</v>
      </c>
      <c r="H175" s="99">
        <f t="shared" si="15"/>
        <v>0</v>
      </c>
      <c r="I175" s="99">
        <f t="shared" si="13"/>
        <v>-54000000</v>
      </c>
      <c r="J175" s="99">
        <f t="shared" si="16"/>
        <v>0</v>
      </c>
      <c r="K175" s="99">
        <f t="shared" si="17"/>
        <v>-54000000</v>
      </c>
    </row>
    <row r="176" spans="1:13" x14ac:dyDescent="0.25">
      <c r="A176" s="99" t="s">
        <v>4019</v>
      </c>
      <c r="B176" s="18">
        <v>-9396</v>
      </c>
      <c r="C176" s="18">
        <v>0</v>
      </c>
      <c r="D176" s="18">
        <f t="shared" si="18"/>
        <v>-9396</v>
      </c>
      <c r="E176" s="99" t="s">
        <v>4020</v>
      </c>
      <c r="F176" s="99">
        <v>1</v>
      </c>
      <c r="G176" s="36">
        <f t="shared" si="14"/>
        <v>63</v>
      </c>
      <c r="H176" s="99">
        <f t="shared" si="15"/>
        <v>0</v>
      </c>
      <c r="I176" s="99">
        <f t="shared" si="13"/>
        <v>-591948</v>
      </c>
      <c r="J176" s="99">
        <f t="shared" si="16"/>
        <v>0</v>
      </c>
      <c r="K176" s="99">
        <f t="shared" si="17"/>
        <v>-591948</v>
      </c>
    </row>
    <row r="177" spans="1:14" x14ac:dyDescent="0.25">
      <c r="A177" s="99" t="s">
        <v>4023</v>
      </c>
      <c r="B177" s="18">
        <v>-43300</v>
      </c>
      <c r="C177" s="18">
        <v>0</v>
      </c>
      <c r="D177" s="18">
        <f t="shared" si="18"/>
        <v>-43300</v>
      </c>
      <c r="E177" s="99" t="s">
        <v>4025</v>
      </c>
      <c r="F177" s="99">
        <v>3</v>
      </c>
      <c r="G177" s="36">
        <f t="shared" si="14"/>
        <v>62</v>
      </c>
      <c r="H177" s="99">
        <f t="shared" si="15"/>
        <v>0</v>
      </c>
      <c r="I177" s="99">
        <f t="shared" si="13"/>
        <v>-2684600</v>
      </c>
      <c r="J177" s="99">
        <f t="shared" si="16"/>
        <v>0</v>
      </c>
      <c r="K177" s="99">
        <f t="shared" si="17"/>
        <v>-2684600</v>
      </c>
    </row>
    <row r="178" spans="1:14" x14ac:dyDescent="0.25">
      <c r="A178" s="99" t="s">
        <v>3691</v>
      </c>
      <c r="B178" s="18">
        <v>360000</v>
      </c>
      <c r="C178" s="18">
        <v>0</v>
      </c>
      <c r="D178" s="18">
        <f t="shared" si="18"/>
        <v>360000</v>
      </c>
      <c r="E178" s="99" t="s">
        <v>4036</v>
      </c>
      <c r="F178" s="99">
        <v>2</v>
      </c>
      <c r="G178" s="36">
        <f t="shared" si="14"/>
        <v>59</v>
      </c>
      <c r="H178" s="99">
        <f t="shared" si="15"/>
        <v>1</v>
      </c>
      <c r="I178" s="99">
        <f t="shared" si="13"/>
        <v>20880000</v>
      </c>
      <c r="J178" s="99">
        <f t="shared" si="16"/>
        <v>0</v>
      </c>
      <c r="K178" s="99">
        <f t="shared" si="17"/>
        <v>20880000</v>
      </c>
    </row>
    <row r="179" spans="1:14" x14ac:dyDescent="0.25">
      <c r="A179" s="99" t="s">
        <v>4038</v>
      </c>
      <c r="B179" s="18">
        <v>3000000</v>
      </c>
      <c r="C179" s="18">
        <v>0</v>
      </c>
      <c r="D179" s="18">
        <f t="shared" si="18"/>
        <v>3000000</v>
      </c>
      <c r="E179" s="99" t="s">
        <v>4039</v>
      </c>
      <c r="F179" s="99">
        <v>0</v>
      </c>
      <c r="G179" s="36">
        <f t="shared" si="14"/>
        <v>57</v>
      </c>
      <c r="H179" s="99">
        <f t="shared" si="15"/>
        <v>1</v>
      </c>
      <c r="I179" s="99">
        <f t="shared" si="13"/>
        <v>168000000</v>
      </c>
      <c r="J179" s="99">
        <f t="shared" si="16"/>
        <v>0</v>
      </c>
      <c r="K179" s="99">
        <f t="shared" si="17"/>
        <v>168000000</v>
      </c>
    </row>
    <row r="180" spans="1:14" x14ac:dyDescent="0.25">
      <c r="A180" s="99" t="s">
        <v>4038</v>
      </c>
      <c r="B180" s="18">
        <v>-12050</v>
      </c>
      <c r="C180" s="18">
        <v>0</v>
      </c>
      <c r="D180" s="18">
        <f t="shared" si="18"/>
        <v>-12050</v>
      </c>
      <c r="E180" s="99" t="s">
        <v>4020</v>
      </c>
      <c r="F180" s="99">
        <v>2</v>
      </c>
      <c r="G180" s="36">
        <f t="shared" si="14"/>
        <v>57</v>
      </c>
      <c r="H180" s="99">
        <f t="shared" si="15"/>
        <v>0</v>
      </c>
      <c r="I180" s="99">
        <f t="shared" si="13"/>
        <v>-686850</v>
      </c>
      <c r="J180" s="99">
        <f t="shared" si="16"/>
        <v>0</v>
      </c>
      <c r="K180" s="99">
        <f t="shared" si="17"/>
        <v>-686850</v>
      </c>
    </row>
    <row r="181" spans="1:14" x14ac:dyDescent="0.25">
      <c r="A181" s="99" t="s">
        <v>4043</v>
      </c>
      <c r="B181" s="18">
        <v>3000000</v>
      </c>
      <c r="C181" s="18">
        <v>0</v>
      </c>
      <c r="D181" s="18">
        <f t="shared" si="18"/>
        <v>3000000</v>
      </c>
      <c r="E181" s="99" t="s">
        <v>4044</v>
      </c>
      <c r="F181" s="99">
        <v>2</v>
      </c>
      <c r="G181" s="36">
        <f t="shared" si="14"/>
        <v>55</v>
      </c>
      <c r="H181" s="99">
        <f t="shared" si="15"/>
        <v>1</v>
      </c>
      <c r="I181" s="99">
        <f t="shared" si="13"/>
        <v>162000000</v>
      </c>
      <c r="J181" s="99">
        <f t="shared" si="16"/>
        <v>0</v>
      </c>
      <c r="K181" s="99">
        <f t="shared" si="17"/>
        <v>162000000</v>
      </c>
    </row>
    <row r="182" spans="1:14" x14ac:dyDescent="0.25">
      <c r="A182" s="99" t="s">
        <v>4051</v>
      </c>
      <c r="B182" s="18">
        <v>-35800</v>
      </c>
      <c r="C182" s="18">
        <v>0</v>
      </c>
      <c r="D182" s="18">
        <f t="shared" si="18"/>
        <v>-35800</v>
      </c>
      <c r="E182" s="99" t="s">
        <v>4052</v>
      </c>
      <c r="F182" s="99">
        <v>1</v>
      </c>
      <c r="G182" s="36">
        <f t="shared" si="14"/>
        <v>53</v>
      </c>
      <c r="H182" s="99">
        <f t="shared" si="15"/>
        <v>0</v>
      </c>
      <c r="I182" s="99">
        <f t="shared" si="13"/>
        <v>-1897400</v>
      </c>
      <c r="J182" s="99">
        <f t="shared" si="16"/>
        <v>0</v>
      </c>
      <c r="K182" s="99">
        <f t="shared" si="17"/>
        <v>-1897400</v>
      </c>
      <c r="N182" t="s">
        <v>25</v>
      </c>
    </row>
    <row r="183" spans="1:14" x14ac:dyDescent="0.25">
      <c r="A183" s="99" t="s">
        <v>4050</v>
      </c>
      <c r="B183" s="18">
        <v>3600000</v>
      </c>
      <c r="C183" s="18">
        <v>0</v>
      </c>
      <c r="D183" s="18">
        <f t="shared" si="18"/>
        <v>3600000</v>
      </c>
      <c r="E183" s="99" t="s">
        <v>4053</v>
      </c>
      <c r="F183" s="99">
        <v>0</v>
      </c>
      <c r="G183" s="36">
        <f t="shared" si="14"/>
        <v>52</v>
      </c>
      <c r="H183" s="99">
        <f t="shared" si="15"/>
        <v>1</v>
      </c>
      <c r="I183" s="99">
        <f t="shared" si="13"/>
        <v>183600000</v>
      </c>
      <c r="J183" s="99">
        <f t="shared" si="16"/>
        <v>0</v>
      </c>
      <c r="K183" s="99">
        <f t="shared" si="17"/>
        <v>183600000</v>
      </c>
    </row>
    <row r="184" spans="1:14" x14ac:dyDescent="0.25">
      <c r="A184" s="99" t="s">
        <v>4050</v>
      </c>
      <c r="B184" s="18">
        <v>-33377</v>
      </c>
      <c r="C184" s="18">
        <v>0</v>
      </c>
      <c r="D184" s="18">
        <f t="shared" si="18"/>
        <v>-33377</v>
      </c>
      <c r="E184" s="99" t="s">
        <v>4054</v>
      </c>
      <c r="F184" s="99">
        <v>3</v>
      </c>
      <c r="G184" s="36">
        <f t="shared" si="14"/>
        <v>52</v>
      </c>
      <c r="H184" s="99">
        <f t="shared" si="15"/>
        <v>0</v>
      </c>
      <c r="I184" s="99">
        <f t="shared" si="13"/>
        <v>-1735604</v>
      </c>
      <c r="J184" s="99">
        <f t="shared" si="16"/>
        <v>0</v>
      </c>
      <c r="K184" s="99">
        <f t="shared" si="17"/>
        <v>-1735604</v>
      </c>
    </row>
    <row r="185" spans="1:14" x14ac:dyDescent="0.25">
      <c r="A185" s="99" t="s">
        <v>4073</v>
      </c>
      <c r="B185" s="18">
        <v>-9800000</v>
      </c>
      <c r="C185" s="18">
        <v>0</v>
      </c>
      <c r="D185" s="18">
        <f t="shared" si="18"/>
        <v>-9800000</v>
      </c>
      <c r="E185" s="99" t="s">
        <v>1221</v>
      </c>
      <c r="F185" s="99">
        <v>0</v>
      </c>
      <c r="G185" s="36">
        <f t="shared" si="14"/>
        <v>49</v>
      </c>
      <c r="H185" s="99">
        <f t="shared" si="15"/>
        <v>0</v>
      </c>
      <c r="I185" s="99">
        <f t="shared" si="13"/>
        <v>-480200000</v>
      </c>
      <c r="J185" s="99">
        <f t="shared" si="16"/>
        <v>0</v>
      </c>
      <c r="K185" s="99">
        <f t="shared" si="17"/>
        <v>-480200000</v>
      </c>
    </row>
    <row r="186" spans="1:14" x14ac:dyDescent="0.25">
      <c r="A186" s="99" t="s">
        <v>4073</v>
      </c>
      <c r="B186" s="18">
        <v>18000000</v>
      </c>
      <c r="C186" s="18">
        <v>0</v>
      </c>
      <c r="D186" s="18">
        <f t="shared" si="18"/>
        <v>18000000</v>
      </c>
      <c r="E186" s="99" t="s">
        <v>4075</v>
      </c>
      <c r="F186" s="99">
        <v>0</v>
      </c>
      <c r="G186" s="36">
        <f t="shared" si="14"/>
        <v>49</v>
      </c>
      <c r="H186" s="99">
        <f t="shared" si="15"/>
        <v>1</v>
      </c>
      <c r="I186" s="99">
        <f t="shared" si="13"/>
        <v>864000000</v>
      </c>
      <c r="J186" s="99">
        <f t="shared" si="16"/>
        <v>0</v>
      </c>
      <c r="K186" s="99">
        <f t="shared" si="17"/>
        <v>864000000</v>
      </c>
    </row>
    <row r="187" spans="1:14" x14ac:dyDescent="0.25">
      <c r="A187" s="99" t="s">
        <v>4073</v>
      </c>
      <c r="B187" s="18">
        <v>-9000000</v>
      </c>
      <c r="C187" s="18">
        <v>0</v>
      </c>
      <c r="D187" s="18">
        <f t="shared" si="18"/>
        <v>-9000000</v>
      </c>
      <c r="E187" s="99" t="s">
        <v>1221</v>
      </c>
      <c r="F187" s="99">
        <v>0</v>
      </c>
      <c r="G187" s="36">
        <f t="shared" si="14"/>
        <v>49</v>
      </c>
      <c r="H187" s="99">
        <f t="shared" si="15"/>
        <v>0</v>
      </c>
      <c r="I187" s="99">
        <f t="shared" si="13"/>
        <v>-441000000</v>
      </c>
      <c r="J187" s="99">
        <f t="shared" si="16"/>
        <v>0</v>
      </c>
      <c r="K187" s="99">
        <f t="shared" si="17"/>
        <v>-441000000</v>
      </c>
    </row>
    <row r="188" spans="1:14" x14ac:dyDescent="0.25">
      <c r="A188" s="99" t="s">
        <v>4073</v>
      </c>
      <c r="B188" s="18">
        <v>-11600</v>
      </c>
      <c r="C188" s="18">
        <v>0</v>
      </c>
      <c r="D188" s="18">
        <f t="shared" si="18"/>
        <v>-11600</v>
      </c>
      <c r="E188" s="99" t="s">
        <v>3947</v>
      </c>
      <c r="F188" s="99">
        <v>0</v>
      </c>
      <c r="G188" s="36">
        <f t="shared" si="14"/>
        <v>49</v>
      </c>
      <c r="H188" s="99">
        <f t="shared" si="15"/>
        <v>0</v>
      </c>
      <c r="I188" s="99">
        <f t="shared" si="13"/>
        <v>-568400</v>
      </c>
      <c r="J188" s="99">
        <f t="shared" si="16"/>
        <v>0</v>
      </c>
      <c r="K188" s="99">
        <f t="shared" si="17"/>
        <v>-568400</v>
      </c>
    </row>
    <row r="189" spans="1:14" x14ac:dyDescent="0.25">
      <c r="A189" s="99" t="s">
        <v>4073</v>
      </c>
      <c r="B189" s="18">
        <v>-3304327</v>
      </c>
      <c r="C189" s="18">
        <v>0</v>
      </c>
      <c r="D189" s="18">
        <f t="shared" si="18"/>
        <v>-3304327</v>
      </c>
      <c r="E189" s="99" t="s">
        <v>4076</v>
      </c>
      <c r="F189" s="99">
        <v>1</v>
      </c>
      <c r="G189" s="36">
        <f t="shared" si="14"/>
        <v>49</v>
      </c>
      <c r="H189" s="99">
        <f t="shared" si="15"/>
        <v>0</v>
      </c>
      <c r="I189" s="99">
        <f t="shared" si="13"/>
        <v>-161912023</v>
      </c>
      <c r="J189" s="99">
        <f t="shared" si="16"/>
        <v>0</v>
      </c>
      <c r="K189" s="99">
        <f t="shared" si="17"/>
        <v>-161912023</v>
      </c>
    </row>
    <row r="190" spans="1:14" x14ac:dyDescent="0.25">
      <c r="A190" s="99" t="s">
        <v>4082</v>
      </c>
      <c r="B190" s="18">
        <v>-3000900</v>
      </c>
      <c r="C190" s="18">
        <v>0</v>
      </c>
      <c r="D190" s="18">
        <f t="shared" si="18"/>
        <v>-3000900</v>
      </c>
      <c r="E190" s="99" t="s">
        <v>4083</v>
      </c>
      <c r="F190" s="99">
        <v>1</v>
      </c>
      <c r="G190" s="36">
        <f t="shared" si="14"/>
        <v>48</v>
      </c>
      <c r="H190" s="99">
        <f t="shared" si="15"/>
        <v>0</v>
      </c>
      <c r="I190" s="99">
        <f t="shared" si="13"/>
        <v>-144043200</v>
      </c>
      <c r="J190" s="99">
        <f t="shared" si="16"/>
        <v>0</v>
      </c>
      <c r="K190" s="99">
        <f t="shared" si="17"/>
        <v>-144043200</v>
      </c>
    </row>
    <row r="191" spans="1:14" x14ac:dyDescent="0.25">
      <c r="A191" s="99" t="s">
        <v>4087</v>
      </c>
      <c r="B191" s="18">
        <v>-2760900</v>
      </c>
      <c r="C191" s="18">
        <v>0</v>
      </c>
      <c r="D191" s="18">
        <f t="shared" si="18"/>
        <v>-2760900</v>
      </c>
      <c r="E191" s="99" t="s">
        <v>4088</v>
      </c>
      <c r="F191" s="99">
        <v>5</v>
      </c>
      <c r="G191" s="36">
        <f t="shared" si="14"/>
        <v>47</v>
      </c>
      <c r="H191" s="99">
        <f t="shared" si="15"/>
        <v>0</v>
      </c>
      <c r="I191" s="99">
        <f t="shared" si="13"/>
        <v>-129762300</v>
      </c>
      <c r="J191" s="99">
        <f t="shared" si="16"/>
        <v>0</v>
      </c>
      <c r="K191" s="99">
        <f t="shared" si="17"/>
        <v>-129762300</v>
      </c>
    </row>
    <row r="192" spans="1:14" x14ac:dyDescent="0.25">
      <c r="A192" s="99" t="s">
        <v>4101</v>
      </c>
      <c r="B192" s="18">
        <v>1000000</v>
      </c>
      <c r="C192" s="18">
        <v>0</v>
      </c>
      <c r="D192" s="18">
        <f t="shared" si="18"/>
        <v>1000000</v>
      </c>
      <c r="E192" s="99" t="s">
        <v>4080</v>
      </c>
      <c r="F192" s="99">
        <v>1</v>
      </c>
      <c r="G192" s="36">
        <f t="shared" si="14"/>
        <v>42</v>
      </c>
      <c r="H192" s="99">
        <f t="shared" si="15"/>
        <v>1</v>
      </c>
      <c r="I192" s="99">
        <f t="shared" si="13"/>
        <v>41000000</v>
      </c>
      <c r="J192" s="99">
        <f t="shared" si="16"/>
        <v>0</v>
      </c>
      <c r="K192" s="99">
        <f t="shared" si="17"/>
        <v>41000000</v>
      </c>
    </row>
    <row r="193" spans="1:11" x14ac:dyDescent="0.25">
      <c r="A193" s="99" t="s">
        <v>4117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41</v>
      </c>
      <c r="H193" s="99">
        <f t="shared" si="15"/>
        <v>0</v>
      </c>
      <c r="I193" s="99">
        <f t="shared" si="13"/>
        <v>-615000</v>
      </c>
      <c r="J193" s="99">
        <f t="shared" si="16"/>
        <v>0</v>
      </c>
      <c r="K193" s="99">
        <f t="shared" si="17"/>
        <v>-615000</v>
      </c>
    </row>
    <row r="194" spans="1:11" x14ac:dyDescent="0.25">
      <c r="A194" s="99" t="s">
        <v>4113</v>
      </c>
      <c r="B194" s="18">
        <v>-990000</v>
      </c>
      <c r="C194" s="18">
        <v>0</v>
      </c>
      <c r="D194" s="18">
        <f t="shared" si="18"/>
        <v>-990000</v>
      </c>
      <c r="E194" s="99" t="s">
        <v>3774</v>
      </c>
      <c r="F194" s="99">
        <v>0</v>
      </c>
      <c r="G194" s="36">
        <f t="shared" si="14"/>
        <v>39</v>
      </c>
      <c r="H194" s="99">
        <f t="shared" si="15"/>
        <v>0</v>
      </c>
      <c r="I194" s="99">
        <f t="shared" si="13"/>
        <v>-38610000</v>
      </c>
      <c r="J194" s="99">
        <f t="shared" si="16"/>
        <v>0</v>
      </c>
      <c r="K194" s="99">
        <f t="shared" si="17"/>
        <v>-38610000</v>
      </c>
    </row>
    <row r="195" spans="1:11" x14ac:dyDescent="0.25">
      <c r="A195" s="99" t="s">
        <v>4113</v>
      </c>
      <c r="B195" s="18">
        <v>783000</v>
      </c>
      <c r="C195" s="18">
        <v>0</v>
      </c>
      <c r="D195" s="18">
        <f t="shared" si="18"/>
        <v>783000</v>
      </c>
      <c r="E195" s="99" t="s">
        <v>4121</v>
      </c>
      <c r="F195" s="99">
        <v>2</v>
      </c>
      <c r="G195" s="36">
        <f t="shared" si="14"/>
        <v>39</v>
      </c>
      <c r="H195" s="99">
        <f t="shared" si="15"/>
        <v>1</v>
      </c>
      <c r="I195" s="99">
        <f t="shared" si="13"/>
        <v>29754000</v>
      </c>
      <c r="J195" s="99">
        <f t="shared" si="16"/>
        <v>0</v>
      </c>
      <c r="K195" s="99">
        <f t="shared" si="17"/>
        <v>29754000</v>
      </c>
    </row>
    <row r="196" spans="1:11" x14ac:dyDescent="0.25">
      <c r="A196" s="99" t="s">
        <v>4125</v>
      </c>
      <c r="B196" s="18">
        <v>-750500</v>
      </c>
      <c r="C196" s="18">
        <v>0</v>
      </c>
      <c r="D196" s="18">
        <f t="shared" si="18"/>
        <v>-750500</v>
      </c>
      <c r="E196" s="99" t="s">
        <v>4126</v>
      </c>
      <c r="F196" s="99">
        <v>2</v>
      </c>
      <c r="G196" s="36">
        <f t="shared" si="14"/>
        <v>37</v>
      </c>
      <c r="H196" s="99">
        <f t="shared" si="15"/>
        <v>0</v>
      </c>
      <c r="I196" s="99">
        <f t="shared" si="13"/>
        <v>-27768500</v>
      </c>
      <c r="J196" s="99">
        <f t="shared" si="16"/>
        <v>0</v>
      </c>
      <c r="K196" s="99">
        <f t="shared" si="17"/>
        <v>-27768500</v>
      </c>
    </row>
    <row r="197" spans="1:11" x14ac:dyDescent="0.25">
      <c r="A197" s="99" t="s">
        <v>4138</v>
      </c>
      <c r="B197" s="18">
        <v>700000</v>
      </c>
      <c r="C197" s="18">
        <v>0</v>
      </c>
      <c r="D197" s="18">
        <f t="shared" si="18"/>
        <v>700000</v>
      </c>
      <c r="E197" s="99" t="s">
        <v>3896</v>
      </c>
      <c r="F197" s="99">
        <v>0</v>
      </c>
      <c r="G197" s="36">
        <f t="shared" si="14"/>
        <v>35</v>
      </c>
      <c r="H197" s="99">
        <f t="shared" si="15"/>
        <v>1</v>
      </c>
      <c r="I197" s="99">
        <f t="shared" si="13"/>
        <v>23800000</v>
      </c>
      <c r="J197" s="99">
        <f t="shared" si="16"/>
        <v>0</v>
      </c>
      <c r="K197" s="99">
        <f t="shared" si="17"/>
        <v>23800000</v>
      </c>
    </row>
    <row r="198" spans="1:11" x14ac:dyDescent="0.25">
      <c r="A198" s="99" t="s">
        <v>4138</v>
      </c>
      <c r="B198" s="18">
        <v>-99000</v>
      </c>
      <c r="C198" s="18">
        <v>0</v>
      </c>
      <c r="D198" s="18">
        <f t="shared" si="18"/>
        <v>-99000</v>
      </c>
      <c r="E198" s="99" t="s">
        <v>4140</v>
      </c>
      <c r="F198" s="99">
        <v>1</v>
      </c>
      <c r="G198" s="36">
        <f t="shared" si="14"/>
        <v>35</v>
      </c>
      <c r="H198" s="99">
        <f t="shared" si="15"/>
        <v>0</v>
      </c>
      <c r="I198" s="99">
        <f t="shared" si="13"/>
        <v>-3465000</v>
      </c>
      <c r="J198" s="99">
        <f t="shared" si="16"/>
        <v>0</v>
      </c>
      <c r="K198" s="99">
        <f t="shared" si="17"/>
        <v>-3465000</v>
      </c>
    </row>
    <row r="199" spans="1:11" x14ac:dyDescent="0.25">
      <c r="A199" s="99" t="s">
        <v>4141</v>
      </c>
      <c r="B199" s="18">
        <v>-205750</v>
      </c>
      <c r="C199" s="18">
        <v>0</v>
      </c>
      <c r="D199" s="18">
        <f t="shared" si="18"/>
        <v>-205750</v>
      </c>
      <c r="E199" s="99" t="s">
        <v>4142</v>
      </c>
      <c r="F199" s="99">
        <v>0</v>
      </c>
      <c r="G199" s="36">
        <f t="shared" si="14"/>
        <v>34</v>
      </c>
      <c r="H199" s="99">
        <f t="shared" si="15"/>
        <v>0</v>
      </c>
      <c r="I199" s="99">
        <f t="shared" si="13"/>
        <v>-6995500</v>
      </c>
      <c r="J199" s="99">
        <f t="shared" si="16"/>
        <v>0</v>
      </c>
      <c r="K199" s="99">
        <f t="shared" si="17"/>
        <v>-6995500</v>
      </c>
    </row>
    <row r="200" spans="1:11" x14ac:dyDescent="0.25">
      <c r="A200" s="99" t="s">
        <v>4141</v>
      </c>
      <c r="B200" s="18">
        <v>-95000</v>
      </c>
      <c r="C200" s="18">
        <v>0</v>
      </c>
      <c r="D200" s="18">
        <f t="shared" si="18"/>
        <v>-95000</v>
      </c>
      <c r="E200" s="99" t="s">
        <v>4143</v>
      </c>
      <c r="F200" s="99">
        <v>3</v>
      </c>
      <c r="G200" s="36">
        <f t="shared" si="14"/>
        <v>34</v>
      </c>
      <c r="H200" s="99">
        <f t="shared" si="15"/>
        <v>0</v>
      </c>
      <c r="I200" s="99">
        <f t="shared" si="13"/>
        <v>-3230000</v>
      </c>
      <c r="J200" s="99">
        <f t="shared" si="16"/>
        <v>0</v>
      </c>
      <c r="K200" s="99">
        <f t="shared" si="17"/>
        <v>-3230000</v>
      </c>
    </row>
    <row r="201" spans="1:11" x14ac:dyDescent="0.25">
      <c r="A201" s="99" t="s">
        <v>4163</v>
      </c>
      <c r="B201" s="18">
        <v>48650000</v>
      </c>
      <c r="C201" s="18">
        <v>0</v>
      </c>
      <c r="D201" s="18">
        <f t="shared" si="18"/>
        <v>48650000</v>
      </c>
      <c r="E201" s="99" t="s">
        <v>4164</v>
      </c>
      <c r="F201" s="99">
        <v>0</v>
      </c>
      <c r="G201" s="36">
        <f t="shared" si="14"/>
        <v>31</v>
      </c>
      <c r="H201" s="99">
        <f t="shared" si="15"/>
        <v>1</v>
      </c>
      <c r="I201" s="99">
        <f t="shared" si="13"/>
        <v>1459500000</v>
      </c>
      <c r="J201" s="99">
        <f t="shared" si="16"/>
        <v>0</v>
      </c>
      <c r="K201" s="99">
        <f t="shared" si="17"/>
        <v>1459500000</v>
      </c>
    </row>
    <row r="202" spans="1:11" x14ac:dyDescent="0.25">
      <c r="A202" s="99" t="s">
        <v>4163</v>
      </c>
      <c r="B202" s="18">
        <v>-3000900</v>
      </c>
      <c r="C202" s="18">
        <v>0</v>
      </c>
      <c r="D202" s="18">
        <f t="shared" si="18"/>
        <v>-3000900</v>
      </c>
      <c r="E202" s="99" t="s">
        <v>1224</v>
      </c>
      <c r="F202" s="99">
        <v>0</v>
      </c>
      <c r="G202" s="36">
        <f t="shared" si="14"/>
        <v>31</v>
      </c>
      <c r="H202" s="99">
        <f t="shared" si="15"/>
        <v>0</v>
      </c>
      <c r="I202" s="99">
        <f t="shared" si="13"/>
        <v>-93027900</v>
      </c>
      <c r="J202" s="99">
        <f t="shared" si="16"/>
        <v>0</v>
      </c>
      <c r="K202" s="99">
        <f t="shared" si="17"/>
        <v>-93027900</v>
      </c>
    </row>
    <row r="203" spans="1:11" x14ac:dyDescent="0.25">
      <c r="A203" s="99" t="s">
        <v>4163</v>
      </c>
      <c r="B203" s="18">
        <v>-5000</v>
      </c>
      <c r="C203" s="18">
        <v>0</v>
      </c>
      <c r="D203" s="18">
        <f t="shared" si="18"/>
        <v>-5000</v>
      </c>
      <c r="E203" s="99" t="s">
        <v>4165</v>
      </c>
      <c r="F203" s="99">
        <v>0</v>
      </c>
      <c r="G203" s="36">
        <f t="shared" si="14"/>
        <v>31</v>
      </c>
      <c r="H203" s="99">
        <f t="shared" si="15"/>
        <v>0</v>
      </c>
      <c r="I203" s="99">
        <f t="shared" si="13"/>
        <v>-155000</v>
      </c>
      <c r="J203" s="99">
        <f t="shared" si="16"/>
        <v>0</v>
      </c>
      <c r="K203" s="99">
        <f t="shared" si="17"/>
        <v>-155000</v>
      </c>
    </row>
    <row r="204" spans="1:11" x14ac:dyDescent="0.25">
      <c r="A204" s="99" t="s">
        <v>4163</v>
      </c>
      <c r="B204" s="18">
        <v>-33500000</v>
      </c>
      <c r="C204" s="18">
        <v>0</v>
      </c>
      <c r="D204" s="18">
        <f t="shared" si="18"/>
        <v>-33500000</v>
      </c>
      <c r="E204" s="99" t="s">
        <v>3774</v>
      </c>
      <c r="F204" s="99">
        <v>1</v>
      </c>
      <c r="G204" s="36">
        <f>G205+F204</f>
        <v>31</v>
      </c>
      <c r="H204" s="99">
        <f t="shared" si="15"/>
        <v>0</v>
      </c>
      <c r="I204" s="99">
        <f t="shared" si="13"/>
        <v>-1038500000</v>
      </c>
      <c r="J204" s="99">
        <f t="shared" si="16"/>
        <v>0</v>
      </c>
      <c r="K204" s="99">
        <f t="shared" si="17"/>
        <v>-1038500000</v>
      </c>
    </row>
    <row r="205" spans="1:11" x14ac:dyDescent="0.25">
      <c r="A205" s="11" t="s">
        <v>4171</v>
      </c>
      <c r="B205" s="18">
        <v>-12435000</v>
      </c>
      <c r="C205" s="18">
        <v>0</v>
      </c>
      <c r="D205" s="18">
        <f t="shared" si="18"/>
        <v>-12435000</v>
      </c>
      <c r="E205" s="11" t="s">
        <v>3774</v>
      </c>
      <c r="F205" s="11">
        <v>3</v>
      </c>
      <c r="G205" s="36">
        <f t="shared" ref="G205:G266" si="19">G206+F205</f>
        <v>30</v>
      </c>
      <c r="H205" s="99">
        <f t="shared" si="15"/>
        <v>0</v>
      </c>
      <c r="I205" s="99">
        <f t="shared" si="13"/>
        <v>-373050000</v>
      </c>
      <c r="J205" s="99">
        <f t="shared" si="16"/>
        <v>0</v>
      </c>
      <c r="K205" s="99">
        <f t="shared" si="17"/>
        <v>-373050000</v>
      </c>
    </row>
    <row r="206" spans="1:11" x14ac:dyDescent="0.25">
      <c r="A206" s="99" t="s">
        <v>4184</v>
      </c>
      <c r="B206" s="18">
        <v>-18500</v>
      </c>
      <c r="C206" s="18">
        <v>0</v>
      </c>
      <c r="D206" s="18">
        <f t="shared" si="18"/>
        <v>-18500</v>
      </c>
      <c r="E206" s="99" t="s">
        <v>4185</v>
      </c>
      <c r="F206" s="99">
        <v>2</v>
      </c>
      <c r="G206" s="36">
        <f t="shared" si="19"/>
        <v>27</v>
      </c>
      <c r="H206" s="99">
        <f t="shared" si="15"/>
        <v>0</v>
      </c>
      <c r="I206" s="99">
        <f t="shared" si="13"/>
        <v>-499500</v>
      </c>
      <c r="J206" s="99">
        <f t="shared" si="16"/>
        <v>0</v>
      </c>
      <c r="K206" s="99">
        <f t="shared" si="17"/>
        <v>-499500</v>
      </c>
    </row>
    <row r="207" spans="1:11" x14ac:dyDescent="0.25">
      <c r="A207" s="99" t="s">
        <v>4181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25</v>
      </c>
      <c r="H207" s="99">
        <f t="shared" si="15"/>
        <v>1</v>
      </c>
      <c r="I207" s="99">
        <f t="shared" si="13"/>
        <v>347520</v>
      </c>
      <c r="J207" s="99">
        <f t="shared" ref="J207:J266" si="20">C207*(G207-H207)</f>
        <v>1700976</v>
      </c>
      <c r="K207" s="99">
        <f t="shared" si="17"/>
        <v>-1353456</v>
      </c>
    </row>
    <row r="208" spans="1:11" x14ac:dyDescent="0.25">
      <c r="A208" s="99" t="s">
        <v>4187</v>
      </c>
      <c r="B208" s="18">
        <v>830000</v>
      </c>
      <c r="C208" s="18">
        <v>0</v>
      </c>
      <c r="D208" s="18">
        <f t="shared" si="18"/>
        <v>830000</v>
      </c>
      <c r="E208" s="99" t="s">
        <v>4188</v>
      </c>
      <c r="F208" s="99">
        <v>2</v>
      </c>
      <c r="G208" s="36">
        <f t="shared" si="19"/>
        <v>24</v>
      </c>
      <c r="H208" s="99">
        <f t="shared" si="15"/>
        <v>1</v>
      </c>
      <c r="I208" s="99">
        <f t="shared" si="13"/>
        <v>19090000</v>
      </c>
      <c r="J208" s="99">
        <f t="shared" si="20"/>
        <v>0</v>
      </c>
      <c r="K208" s="99">
        <f t="shared" si="17"/>
        <v>19090000</v>
      </c>
    </row>
    <row r="209" spans="1:13" x14ac:dyDescent="0.25">
      <c r="A209" s="99" t="s">
        <v>4210</v>
      </c>
      <c r="B209" s="18">
        <v>-52440</v>
      </c>
      <c r="C209" s="18">
        <v>0</v>
      </c>
      <c r="D209" s="18">
        <f t="shared" si="18"/>
        <v>-52440</v>
      </c>
      <c r="E209" s="99" t="s">
        <v>4216</v>
      </c>
      <c r="F209" s="99">
        <v>1</v>
      </c>
      <c r="G209" s="36">
        <f t="shared" si="19"/>
        <v>22</v>
      </c>
      <c r="H209" s="99">
        <f t="shared" si="15"/>
        <v>0</v>
      </c>
      <c r="I209" s="99">
        <f t="shared" si="13"/>
        <v>-1153680</v>
      </c>
      <c r="J209" s="99">
        <f t="shared" si="20"/>
        <v>0</v>
      </c>
      <c r="K209" s="99">
        <f t="shared" si="17"/>
        <v>-1153680</v>
      </c>
    </row>
    <row r="210" spans="1:13" x14ac:dyDescent="0.25">
      <c r="A210" s="99" t="s">
        <v>4217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21</v>
      </c>
      <c r="H210" s="99">
        <f t="shared" si="15"/>
        <v>0</v>
      </c>
      <c r="I210" s="99">
        <f t="shared" si="13"/>
        <v>-1073100</v>
      </c>
      <c r="J210" s="99">
        <f t="shared" si="20"/>
        <v>0</v>
      </c>
      <c r="K210" s="99">
        <f t="shared" si="17"/>
        <v>-1073100</v>
      </c>
    </row>
    <row r="211" spans="1:13" x14ac:dyDescent="0.25">
      <c r="A211" s="99" t="s">
        <v>4219</v>
      </c>
      <c r="B211" s="18">
        <v>-200000</v>
      </c>
      <c r="C211" s="18">
        <v>0</v>
      </c>
      <c r="D211" s="18">
        <f t="shared" si="18"/>
        <v>-200000</v>
      </c>
      <c r="E211" s="99" t="s">
        <v>4220</v>
      </c>
      <c r="F211" s="99">
        <v>1</v>
      </c>
      <c r="G211" s="36">
        <f t="shared" si="19"/>
        <v>20</v>
      </c>
      <c r="H211" s="99">
        <f t="shared" si="15"/>
        <v>0</v>
      </c>
      <c r="I211" s="99">
        <f t="shared" si="13"/>
        <v>-4000000</v>
      </c>
      <c r="J211" s="99">
        <f t="shared" si="20"/>
        <v>0</v>
      </c>
      <c r="K211" s="99">
        <f t="shared" si="17"/>
        <v>-4000000</v>
      </c>
    </row>
    <row r="212" spans="1:13" x14ac:dyDescent="0.25">
      <c r="A212" s="99" t="s">
        <v>4221</v>
      </c>
      <c r="B212" s="18">
        <v>-28000</v>
      </c>
      <c r="C212" s="18">
        <v>0</v>
      </c>
      <c r="D212" s="18">
        <f t="shared" si="18"/>
        <v>-28000</v>
      </c>
      <c r="E212" s="99" t="s">
        <v>1041</v>
      </c>
      <c r="F212" s="99">
        <v>1</v>
      </c>
      <c r="G212" s="36">
        <f t="shared" si="19"/>
        <v>19</v>
      </c>
      <c r="H212" s="99">
        <f t="shared" si="15"/>
        <v>0</v>
      </c>
      <c r="I212" s="99">
        <f t="shared" si="13"/>
        <v>-532000</v>
      </c>
      <c r="J212" s="99">
        <f t="shared" si="20"/>
        <v>0</v>
      </c>
      <c r="K212" s="99">
        <f t="shared" si="17"/>
        <v>-532000</v>
      </c>
    </row>
    <row r="213" spans="1:13" x14ac:dyDescent="0.25">
      <c r="A213" s="99" t="s">
        <v>4222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18</v>
      </c>
      <c r="H213" s="99">
        <f t="shared" si="15"/>
        <v>0</v>
      </c>
      <c r="I213" s="99">
        <f t="shared" si="13"/>
        <v>-1063800</v>
      </c>
      <c r="J213" s="99">
        <f t="shared" si="20"/>
        <v>0</v>
      </c>
      <c r="K213" s="99">
        <f t="shared" si="17"/>
        <v>-1063800</v>
      </c>
    </row>
    <row r="214" spans="1:13" x14ac:dyDescent="0.25">
      <c r="A214" s="99" t="s">
        <v>4222</v>
      </c>
      <c r="B214" s="18">
        <v>-30000</v>
      </c>
      <c r="C214" s="18">
        <v>0</v>
      </c>
      <c r="D214" s="18">
        <f t="shared" si="18"/>
        <v>-30000</v>
      </c>
      <c r="E214" s="99" t="s">
        <v>4223</v>
      </c>
      <c r="F214" s="99">
        <v>0</v>
      </c>
      <c r="G214" s="36">
        <f t="shared" si="19"/>
        <v>17</v>
      </c>
      <c r="H214" s="99">
        <f t="shared" si="15"/>
        <v>0</v>
      </c>
      <c r="I214" s="99">
        <f t="shared" si="13"/>
        <v>-510000</v>
      </c>
      <c r="J214" s="99">
        <f t="shared" si="20"/>
        <v>0</v>
      </c>
      <c r="K214" s="99">
        <f t="shared" si="17"/>
        <v>-510000</v>
      </c>
    </row>
    <row r="215" spans="1:13" x14ac:dyDescent="0.25">
      <c r="A215" s="99" t="s">
        <v>4222</v>
      </c>
      <c r="B215" s="18">
        <v>-178000</v>
      </c>
      <c r="C215" s="18">
        <v>0</v>
      </c>
      <c r="D215" s="18">
        <f t="shared" si="18"/>
        <v>-178000</v>
      </c>
      <c r="E215" s="99" t="s">
        <v>4225</v>
      </c>
      <c r="F215" s="99">
        <v>1</v>
      </c>
      <c r="G215" s="36">
        <f t="shared" si="19"/>
        <v>17</v>
      </c>
      <c r="H215" s="99">
        <f t="shared" si="15"/>
        <v>0</v>
      </c>
      <c r="I215" s="99">
        <f t="shared" si="13"/>
        <v>-3026000</v>
      </c>
      <c r="J215" s="99">
        <f t="shared" si="20"/>
        <v>0</v>
      </c>
      <c r="K215" s="99">
        <f t="shared" si="17"/>
        <v>-3026000</v>
      </c>
    </row>
    <row r="216" spans="1:13" x14ac:dyDescent="0.25">
      <c r="A216" s="99" t="s">
        <v>4227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16</v>
      </c>
      <c r="H216" s="99">
        <f t="shared" si="15"/>
        <v>0</v>
      </c>
      <c r="I216" s="99">
        <f t="shared" si="13"/>
        <v>-1529760</v>
      </c>
      <c r="J216" s="99">
        <f t="shared" si="20"/>
        <v>0</v>
      </c>
      <c r="K216" s="99">
        <f t="shared" si="17"/>
        <v>-1529760</v>
      </c>
    </row>
    <row r="217" spans="1:13" x14ac:dyDescent="0.25">
      <c r="A217" s="99" t="s">
        <v>4180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13</v>
      </c>
      <c r="H217" s="99">
        <f t="shared" si="15"/>
        <v>0</v>
      </c>
      <c r="I217" s="99">
        <f t="shared" si="13"/>
        <v>-1092000</v>
      </c>
      <c r="J217" s="99">
        <f t="shared" si="20"/>
        <v>0</v>
      </c>
      <c r="K217" s="99">
        <f t="shared" si="17"/>
        <v>-1092000</v>
      </c>
    </row>
    <row r="218" spans="1:13" x14ac:dyDescent="0.25">
      <c r="A218" s="99" t="s">
        <v>4231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11</v>
      </c>
      <c r="H218" s="99">
        <f t="shared" si="15"/>
        <v>0</v>
      </c>
      <c r="I218" s="99">
        <f t="shared" si="13"/>
        <v>-363000</v>
      </c>
      <c r="J218" s="99">
        <f t="shared" si="20"/>
        <v>0</v>
      </c>
      <c r="K218" s="99">
        <f t="shared" si="17"/>
        <v>-363000</v>
      </c>
    </row>
    <row r="219" spans="1:13" x14ac:dyDescent="0.25">
      <c r="A219" s="99" t="s">
        <v>4236</v>
      </c>
      <c r="B219" s="18">
        <v>1548000</v>
      </c>
      <c r="C219" s="18">
        <v>0</v>
      </c>
      <c r="D219" s="18">
        <f t="shared" si="18"/>
        <v>1548000</v>
      </c>
      <c r="E219" s="99" t="s">
        <v>4266</v>
      </c>
      <c r="F219" s="99">
        <v>1</v>
      </c>
      <c r="G219" s="36">
        <f t="shared" si="21"/>
        <v>8</v>
      </c>
      <c r="H219" s="99">
        <f t="shared" si="15"/>
        <v>1</v>
      </c>
      <c r="I219" s="99">
        <f t="shared" si="13"/>
        <v>10836000</v>
      </c>
      <c r="J219" s="99">
        <f t="shared" si="20"/>
        <v>0</v>
      </c>
      <c r="K219" s="99">
        <f t="shared" si="17"/>
        <v>10836000</v>
      </c>
    </row>
    <row r="220" spans="1:13" x14ac:dyDescent="0.25">
      <c r="A220" s="99" t="s">
        <v>4267</v>
      </c>
      <c r="B220" s="18">
        <v>-1400700</v>
      </c>
      <c r="C220" s="18">
        <v>0</v>
      </c>
      <c r="D220" s="18">
        <f t="shared" si="18"/>
        <v>-1400700</v>
      </c>
      <c r="E220" s="99" t="s">
        <v>4268</v>
      </c>
      <c r="F220" s="99">
        <v>0</v>
      </c>
      <c r="G220" s="36">
        <f t="shared" si="21"/>
        <v>7</v>
      </c>
      <c r="H220" s="99">
        <f t="shared" si="15"/>
        <v>0</v>
      </c>
      <c r="I220" s="99">
        <f t="shared" si="13"/>
        <v>-9804900</v>
      </c>
      <c r="J220" s="99">
        <f t="shared" si="20"/>
        <v>0</v>
      </c>
      <c r="K220" s="99">
        <f t="shared" si="17"/>
        <v>-9804900</v>
      </c>
    </row>
    <row r="221" spans="1:13" x14ac:dyDescent="0.25">
      <c r="A221" s="99" t="s">
        <v>4267</v>
      </c>
      <c r="B221" s="18">
        <v>-10000</v>
      </c>
      <c r="C221" s="18">
        <v>0</v>
      </c>
      <c r="D221" s="18">
        <f t="shared" si="18"/>
        <v>-10000</v>
      </c>
      <c r="E221" s="99" t="s">
        <v>1138</v>
      </c>
      <c r="F221" s="99">
        <v>0</v>
      </c>
      <c r="G221" s="36">
        <f t="shared" si="21"/>
        <v>7</v>
      </c>
      <c r="H221" s="99">
        <f t="shared" si="15"/>
        <v>0</v>
      </c>
      <c r="I221" s="99">
        <f t="shared" si="13"/>
        <v>-70000</v>
      </c>
      <c r="J221" s="99">
        <f t="shared" si="20"/>
        <v>0</v>
      </c>
      <c r="K221" s="99">
        <f t="shared" si="17"/>
        <v>-70000</v>
      </c>
    </row>
    <row r="222" spans="1:13" x14ac:dyDescent="0.25">
      <c r="A222" s="99" t="s">
        <v>4267</v>
      </c>
      <c r="B222" s="18">
        <v>-5000</v>
      </c>
      <c r="C222" s="18">
        <v>-2500</v>
      </c>
      <c r="D222" s="18">
        <f t="shared" si="18"/>
        <v>-2500</v>
      </c>
      <c r="E222" s="99" t="s">
        <v>4282</v>
      </c>
      <c r="F222" s="99">
        <v>6</v>
      </c>
      <c r="G222" s="36">
        <f t="shared" si="21"/>
        <v>7</v>
      </c>
      <c r="H222" s="99">
        <f t="shared" si="15"/>
        <v>0</v>
      </c>
      <c r="I222" s="99">
        <f t="shared" si="13"/>
        <v>-35000</v>
      </c>
      <c r="J222" s="99">
        <f t="shared" si="20"/>
        <v>-17500</v>
      </c>
      <c r="K222" s="99">
        <f t="shared" si="17"/>
        <v>-17500</v>
      </c>
    </row>
    <row r="223" spans="1:13" x14ac:dyDescent="0.25">
      <c r="A223" s="99" t="s">
        <v>4295</v>
      </c>
      <c r="B223" s="18">
        <v>-190000</v>
      </c>
      <c r="C223" s="18">
        <v>0</v>
      </c>
      <c r="D223" s="18">
        <f t="shared" si="18"/>
        <v>-190000</v>
      </c>
      <c r="E223" s="99" t="s">
        <v>4296</v>
      </c>
      <c r="F223" s="99">
        <v>1</v>
      </c>
      <c r="G223" s="36">
        <f t="shared" si="21"/>
        <v>1</v>
      </c>
      <c r="H223" s="99">
        <f t="shared" si="15"/>
        <v>0</v>
      </c>
      <c r="I223" s="99">
        <f t="shared" si="13"/>
        <v>-190000</v>
      </c>
      <c r="J223" s="99">
        <f t="shared" si="20"/>
        <v>0</v>
      </c>
      <c r="K223" s="99">
        <f t="shared" si="17"/>
        <v>-190000</v>
      </c>
      <c r="M223" t="s">
        <v>25</v>
      </c>
    </row>
    <row r="224" spans="1:13" x14ac:dyDescent="0.25">
      <c r="A224" s="99"/>
      <c r="B224" s="18"/>
      <c r="C224" s="18"/>
      <c r="D224" s="18">
        <f t="shared" si="18"/>
        <v>0</v>
      </c>
      <c r="E224" s="99"/>
      <c r="F224" s="99"/>
      <c r="G224" s="36">
        <f t="shared" si="21"/>
        <v>0</v>
      </c>
      <c r="H224" s="99">
        <f t="shared" si="15"/>
        <v>0</v>
      </c>
      <c r="I224" s="99">
        <f t="shared" si="13"/>
        <v>0</v>
      </c>
      <c r="J224" s="99">
        <f t="shared" si="20"/>
        <v>0</v>
      </c>
      <c r="K224" s="99">
        <f t="shared" si="17"/>
        <v>0</v>
      </c>
      <c r="M224" t="s">
        <v>25</v>
      </c>
    </row>
    <row r="225" spans="1:13" x14ac:dyDescent="0.25">
      <c r="A225" s="99"/>
      <c r="B225" s="18"/>
      <c r="C225" s="18"/>
      <c r="D225" s="18">
        <f t="shared" si="18"/>
        <v>0</v>
      </c>
      <c r="E225" s="99"/>
      <c r="F225" s="99"/>
      <c r="G225" s="36">
        <f t="shared" si="21"/>
        <v>0</v>
      </c>
      <c r="H225" s="99">
        <f t="shared" si="15"/>
        <v>0</v>
      </c>
      <c r="I225" s="99">
        <f t="shared" si="13"/>
        <v>0</v>
      </c>
      <c r="J225" s="99">
        <f t="shared" si="20"/>
        <v>0</v>
      </c>
      <c r="K225" s="99">
        <f t="shared" si="17"/>
        <v>0</v>
      </c>
    </row>
    <row r="226" spans="1:13" x14ac:dyDescent="0.25">
      <c r="A226" s="99"/>
      <c r="B226" s="18"/>
      <c r="C226" s="18"/>
      <c r="D226" s="18">
        <f t="shared" si="18"/>
        <v>0</v>
      </c>
      <c r="E226" s="99"/>
      <c r="F226" s="99"/>
      <c r="G226" s="36">
        <f t="shared" si="21"/>
        <v>0</v>
      </c>
      <c r="H226" s="99">
        <f t="shared" si="15"/>
        <v>0</v>
      </c>
      <c r="I226" s="99">
        <f t="shared" si="13"/>
        <v>0</v>
      </c>
      <c r="J226" s="99">
        <f t="shared" si="20"/>
        <v>0</v>
      </c>
      <c r="K226" s="99">
        <f t="shared" si="17"/>
        <v>0</v>
      </c>
    </row>
    <row r="227" spans="1:13" x14ac:dyDescent="0.25">
      <c r="A227" s="99"/>
      <c r="B227" s="18"/>
      <c r="C227" s="18"/>
      <c r="D227" s="18">
        <f t="shared" si="18"/>
        <v>0</v>
      </c>
      <c r="E227" s="99"/>
      <c r="F227" s="99"/>
      <c r="G227" s="36">
        <f t="shared" si="21"/>
        <v>0</v>
      </c>
      <c r="H227" s="99">
        <f t="shared" si="15"/>
        <v>0</v>
      </c>
      <c r="I227" s="99">
        <f t="shared" si="13"/>
        <v>0</v>
      </c>
      <c r="J227" s="99">
        <f t="shared" si="20"/>
        <v>0</v>
      </c>
      <c r="K227" s="99">
        <f t="shared" si="17"/>
        <v>0</v>
      </c>
    </row>
    <row r="228" spans="1:13" x14ac:dyDescent="0.25">
      <c r="A228" s="99"/>
      <c r="B228" s="18"/>
      <c r="C228" s="18"/>
      <c r="D228" s="18">
        <f t="shared" si="18"/>
        <v>0</v>
      </c>
      <c r="E228" s="99"/>
      <c r="F228" s="99"/>
      <c r="G228" s="36">
        <f t="shared" si="21"/>
        <v>0</v>
      </c>
      <c r="H228" s="99">
        <f t="shared" si="15"/>
        <v>0</v>
      </c>
      <c r="I228" s="99">
        <f t="shared" si="13"/>
        <v>0</v>
      </c>
      <c r="J228" s="99">
        <f t="shared" si="20"/>
        <v>0</v>
      </c>
      <c r="K228" s="99">
        <f t="shared" si="17"/>
        <v>0</v>
      </c>
    </row>
    <row r="229" spans="1:13" x14ac:dyDescent="0.25">
      <c r="A229" s="99"/>
      <c r="B229" s="18"/>
      <c r="C229" s="18"/>
      <c r="D229" s="18">
        <f t="shared" si="18"/>
        <v>0</v>
      </c>
      <c r="E229" s="99"/>
      <c r="F229" s="99"/>
      <c r="G229" s="36">
        <f t="shared" si="21"/>
        <v>0</v>
      </c>
      <c r="H229" s="99">
        <f t="shared" si="15"/>
        <v>0</v>
      </c>
      <c r="I229" s="99">
        <f t="shared" si="13"/>
        <v>0</v>
      </c>
      <c r="J229" s="99">
        <f t="shared" si="20"/>
        <v>0</v>
      </c>
      <c r="K229" s="99">
        <f t="shared" si="17"/>
        <v>0</v>
      </c>
    </row>
    <row r="230" spans="1:13" x14ac:dyDescent="0.25">
      <c r="A230" s="99"/>
      <c r="B230" s="18"/>
      <c r="C230" s="18"/>
      <c r="D230" s="18">
        <f t="shared" si="18"/>
        <v>0</v>
      </c>
      <c r="E230" s="99"/>
      <c r="F230" s="99"/>
      <c r="G230" s="36">
        <f t="shared" si="21"/>
        <v>0</v>
      </c>
      <c r="H230" s="99">
        <f t="shared" si="15"/>
        <v>0</v>
      </c>
      <c r="I230" s="99">
        <f t="shared" si="13"/>
        <v>0</v>
      </c>
      <c r="J230" s="99">
        <f t="shared" si="20"/>
        <v>0</v>
      </c>
      <c r="K230" s="99">
        <f t="shared" si="17"/>
        <v>0</v>
      </c>
    </row>
    <row r="231" spans="1:13" x14ac:dyDescent="0.25">
      <c r="A231" s="99"/>
      <c r="B231" s="18"/>
      <c r="C231" s="18"/>
      <c r="D231" s="18">
        <f t="shared" si="18"/>
        <v>0</v>
      </c>
      <c r="E231" s="99"/>
      <c r="F231" s="99"/>
      <c r="G231" s="36">
        <f t="shared" si="21"/>
        <v>0</v>
      </c>
      <c r="H231" s="99">
        <f t="shared" si="15"/>
        <v>0</v>
      </c>
      <c r="I231" s="99">
        <f t="shared" si="13"/>
        <v>0</v>
      </c>
      <c r="J231" s="99">
        <f t="shared" si="20"/>
        <v>0</v>
      </c>
      <c r="K231" s="99">
        <f t="shared" si="17"/>
        <v>0</v>
      </c>
    </row>
    <row r="232" spans="1:13" x14ac:dyDescent="0.25">
      <c r="A232" s="99"/>
      <c r="B232" s="18"/>
      <c r="C232" s="18"/>
      <c r="D232" s="18">
        <f t="shared" si="18"/>
        <v>0</v>
      </c>
      <c r="E232" s="99"/>
      <c r="F232" s="99"/>
      <c r="G232" s="36">
        <f t="shared" si="21"/>
        <v>0</v>
      </c>
      <c r="H232" s="99">
        <f t="shared" si="15"/>
        <v>0</v>
      </c>
      <c r="I232" s="99">
        <f t="shared" si="13"/>
        <v>0</v>
      </c>
      <c r="J232" s="99">
        <f t="shared" si="20"/>
        <v>0</v>
      </c>
      <c r="K232" s="99">
        <f t="shared" si="17"/>
        <v>0</v>
      </c>
    </row>
    <row r="233" spans="1:13" x14ac:dyDescent="0.25">
      <c r="A233" s="99"/>
      <c r="B233" s="18"/>
      <c r="C233" s="18"/>
      <c r="D233" s="18">
        <f t="shared" si="18"/>
        <v>0</v>
      </c>
      <c r="E233" s="99"/>
      <c r="F233" s="99"/>
      <c r="G233" s="36">
        <f t="shared" si="21"/>
        <v>0</v>
      </c>
      <c r="H233" s="99">
        <f t="shared" si="15"/>
        <v>0</v>
      </c>
      <c r="I233" s="99">
        <f t="shared" si="13"/>
        <v>0</v>
      </c>
      <c r="J233" s="99">
        <f t="shared" si="20"/>
        <v>0</v>
      </c>
      <c r="K233" s="99">
        <f t="shared" si="17"/>
        <v>0</v>
      </c>
    </row>
    <row r="234" spans="1:13" x14ac:dyDescent="0.25">
      <c r="A234" s="99"/>
      <c r="B234" s="18"/>
      <c r="C234" s="18"/>
      <c r="D234" s="18">
        <f t="shared" si="18"/>
        <v>0</v>
      </c>
      <c r="E234" s="99"/>
      <c r="F234" s="99"/>
      <c r="G234" s="36">
        <f t="shared" si="21"/>
        <v>0</v>
      </c>
      <c r="H234" s="99">
        <f t="shared" si="15"/>
        <v>0</v>
      </c>
      <c r="I234" s="99">
        <f t="shared" si="13"/>
        <v>0</v>
      </c>
      <c r="J234" s="99">
        <f t="shared" si="20"/>
        <v>0</v>
      </c>
      <c r="K234" s="99">
        <f t="shared" si="17"/>
        <v>0</v>
      </c>
    </row>
    <row r="235" spans="1:13" x14ac:dyDescent="0.25">
      <c r="A235" s="99"/>
      <c r="B235" s="18"/>
      <c r="C235" s="18"/>
      <c r="D235" s="18">
        <f t="shared" si="18"/>
        <v>0</v>
      </c>
      <c r="E235" s="99"/>
      <c r="F235" s="99"/>
      <c r="G235" s="36">
        <f t="shared" si="21"/>
        <v>0</v>
      </c>
      <c r="H235" s="99">
        <f t="shared" si="15"/>
        <v>0</v>
      </c>
      <c r="I235" s="99">
        <f t="shared" si="13"/>
        <v>0</v>
      </c>
      <c r="J235" s="99">
        <f t="shared" si="20"/>
        <v>0</v>
      </c>
      <c r="K235" s="99">
        <f t="shared" si="17"/>
        <v>0</v>
      </c>
      <c r="M235" t="s">
        <v>25</v>
      </c>
    </row>
    <row r="236" spans="1:13" x14ac:dyDescent="0.25">
      <c r="A236" s="99"/>
      <c r="B236" s="18"/>
      <c r="C236" s="18"/>
      <c r="D236" s="18">
        <f t="shared" si="18"/>
        <v>0</v>
      </c>
      <c r="E236" s="99"/>
      <c r="F236" s="99"/>
      <c r="G236" s="36">
        <f t="shared" si="21"/>
        <v>0</v>
      </c>
      <c r="H236" s="99">
        <f t="shared" si="15"/>
        <v>0</v>
      </c>
      <c r="I236" s="99">
        <f t="shared" si="13"/>
        <v>0</v>
      </c>
      <c r="J236" s="99">
        <f t="shared" si="20"/>
        <v>0</v>
      </c>
      <c r="K236" s="99">
        <f t="shared" si="17"/>
        <v>0</v>
      </c>
    </row>
    <row r="237" spans="1:13" x14ac:dyDescent="0.25">
      <c r="A237" s="99"/>
      <c r="B237" s="18"/>
      <c r="C237" s="18"/>
      <c r="D237" s="18">
        <f t="shared" si="18"/>
        <v>0</v>
      </c>
      <c r="E237" s="99"/>
      <c r="F237" s="99"/>
      <c r="G237" s="36">
        <f t="shared" si="21"/>
        <v>0</v>
      </c>
      <c r="H237" s="99">
        <f t="shared" si="15"/>
        <v>0</v>
      </c>
      <c r="I237" s="99">
        <f t="shared" si="13"/>
        <v>0</v>
      </c>
      <c r="J237" s="99">
        <f t="shared" si="20"/>
        <v>0</v>
      </c>
      <c r="K237" s="99">
        <f t="shared" si="17"/>
        <v>0</v>
      </c>
    </row>
    <row r="238" spans="1:13" x14ac:dyDescent="0.25">
      <c r="A238" s="99"/>
      <c r="B238" s="18"/>
      <c r="C238" s="18"/>
      <c r="D238" s="18">
        <f t="shared" si="18"/>
        <v>0</v>
      </c>
      <c r="E238" s="99"/>
      <c r="F238" s="99"/>
      <c r="G238" s="36">
        <f t="shared" si="21"/>
        <v>0</v>
      </c>
      <c r="H238" s="99">
        <f t="shared" si="15"/>
        <v>0</v>
      </c>
      <c r="I238" s="99">
        <f t="shared" si="13"/>
        <v>0</v>
      </c>
      <c r="J238" s="99">
        <f t="shared" si="20"/>
        <v>0</v>
      </c>
      <c r="K238" s="99">
        <f t="shared" si="17"/>
        <v>0</v>
      </c>
    </row>
    <row r="239" spans="1:13" x14ac:dyDescent="0.25">
      <c r="A239" s="99"/>
      <c r="B239" s="18"/>
      <c r="C239" s="18"/>
      <c r="D239" s="18">
        <f t="shared" si="18"/>
        <v>0</v>
      </c>
      <c r="E239" s="99"/>
      <c r="F239" s="99"/>
      <c r="G239" s="36">
        <f t="shared" si="21"/>
        <v>0</v>
      </c>
      <c r="H239" s="99">
        <f t="shared" si="15"/>
        <v>0</v>
      </c>
      <c r="I239" s="99">
        <f t="shared" si="13"/>
        <v>0</v>
      </c>
      <c r="J239" s="99">
        <f t="shared" si="20"/>
        <v>0</v>
      </c>
      <c r="K239" s="99">
        <f t="shared" si="17"/>
        <v>0</v>
      </c>
    </row>
    <row r="240" spans="1:13" x14ac:dyDescent="0.25">
      <c r="A240" s="99"/>
      <c r="B240" s="18"/>
      <c r="C240" s="18"/>
      <c r="D240" s="18">
        <f t="shared" si="18"/>
        <v>0</v>
      </c>
      <c r="E240" s="99"/>
      <c r="F240" s="99"/>
      <c r="G240" s="36">
        <f t="shared" si="21"/>
        <v>0</v>
      </c>
      <c r="H240" s="99">
        <f t="shared" si="15"/>
        <v>0</v>
      </c>
      <c r="I240" s="99">
        <f t="shared" si="13"/>
        <v>0</v>
      </c>
      <c r="J240" s="99">
        <f t="shared" si="20"/>
        <v>0</v>
      </c>
      <c r="K240" s="99">
        <f t="shared" si="17"/>
        <v>0</v>
      </c>
    </row>
    <row r="241" spans="1:13" x14ac:dyDescent="0.25">
      <c r="A241" s="99"/>
      <c r="B241" s="18"/>
      <c r="C241" s="18"/>
      <c r="D241" s="18">
        <f t="shared" si="18"/>
        <v>0</v>
      </c>
      <c r="E241" s="99"/>
      <c r="F241" s="99"/>
      <c r="G241" s="36">
        <f t="shared" si="21"/>
        <v>0</v>
      </c>
      <c r="H241" s="99">
        <f t="shared" si="15"/>
        <v>0</v>
      </c>
      <c r="I241" s="99">
        <f t="shared" si="13"/>
        <v>0</v>
      </c>
      <c r="J241" s="99">
        <f t="shared" si="20"/>
        <v>0</v>
      </c>
      <c r="K241" s="99">
        <f t="shared" si="17"/>
        <v>0</v>
      </c>
    </row>
    <row r="242" spans="1:13" x14ac:dyDescent="0.25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 x14ac:dyDescent="0.25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 x14ac:dyDescent="0.25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 x14ac:dyDescent="0.25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 x14ac:dyDescent="0.25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 x14ac:dyDescent="0.25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 x14ac:dyDescent="0.25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 x14ac:dyDescent="0.25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 x14ac:dyDescent="0.25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 x14ac:dyDescent="0.25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 x14ac:dyDescent="0.25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 x14ac:dyDescent="0.25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 x14ac:dyDescent="0.25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 x14ac:dyDescent="0.25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 x14ac:dyDescent="0.25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 x14ac:dyDescent="0.25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 x14ac:dyDescent="0.25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 x14ac:dyDescent="0.25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 x14ac:dyDescent="0.25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 x14ac:dyDescent="0.25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 x14ac:dyDescent="0.25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 x14ac:dyDescent="0.25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 x14ac:dyDescent="0.25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 x14ac:dyDescent="0.25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 x14ac:dyDescent="0.25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 x14ac:dyDescent="0.25">
      <c r="A267" s="11"/>
      <c r="B267" s="29">
        <f>SUM(B2:B266)</f>
        <v>6867</v>
      </c>
      <c r="C267" s="29">
        <f>SUM(C2:C256)</f>
        <v>7903817</v>
      </c>
      <c r="D267" s="29">
        <f>SUM(D2:D254)</f>
        <v>-7896950</v>
      </c>
      <c r="E267" s="11"/>
      <c r="F267" s="11"/>
      <c r="G267" s="11"/>
      <c r="H267" s="11"/>
      <c r="I267" s="29">
        <f>SUM(I2:I266)</f>
        <v>18781426282</v>
      </c>
      <c r="J267" s="29">
        <f>SUM(J2:J266)</f>
        <v>8249856838</v>
      </c>
      <c r="K267" s="29">
        <f>SUM(K2:K266)</f>
        <v>10531569444</v>
      </c>
    </row>
    <row r="268" spans="1:11" x14ac:dyDescent="0.25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 x14ac:dyDescent="0.25">
      <c r="A270" s="11"/>
      <c r="B270" s="11"/>
      <c r="C270" s="11"/>
      <c r="D270" s="11"/>
      <c r="E270" s="11"/>
      <c r="F270" s="11"/>
      <c r="G270" s="11"/>
      <c r="H270" s="11"/>
      <c r="I270" s="3">
        <f>I267/G2</f>
        <v>20436807.706202395</v>
      </c>
      <c r="J270" s="29">
        <f>J267/G2</f>
        <v>8976993.2948857453</v>
      </c>
      <c r="K270" s="29">
        <f>K267/G2</f>
        <v>11459814.411316648</v>
      </c>
    </row>
    <row r="271" spans="1:11" x14ac:dyDescent="0.25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 x14ac:dyDescent="0.25">
      <c r="B274" s="22" t="s">
        <v>855</v>
      </c>
      <c r="D274" s="98">
        <f>D267-D151+D152</f>
        <v>-6700311</v>
      </c>
      <c r="G274" t="s">
        <v>25</v>
      </c>
      <c r="J274">
        <f>J267/I267*1448696</f>
        <v>636348.61497380119</v>
      </c>
      <c r="K274">
        <f>K267/I267*1448696</f>
        <v>812347.38502619893</v>
      </c>
    </row>
    <row r="275" spans="2:11" x14ac:dyDescent="0.25">
      <c r="B275" s="7"/>
    </row>
    <row r="276" spans="2:11" x14ac:dyDescent="0.25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800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834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835</v>
      </c>
    </row>
    <row r="36" spans="4:17" x14ac:dyDescent="0.25">
      <c r="D36" s="42">
        <v>-10000</v>
      </c>
      <c r="E36" s="41" t="s">
        <v>845</v>
      </c>
    </row>
    <row r="37" spans="4:17" x14ac:dyDescent="0.25">
      <c r="D37" s="7">
        <v>-180000</v>
      </c>
      <c r="E37" s="41" t="s">
        <v>850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1010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1028</v>
      </c>
    </row>
    <row r="36" spans="4:17" x14ac:dyDescent="0.25">
      <c r="D36" s="42">
        <v>245000</v>
      </c>
      <c r="E36" s="41" t="s">
        <v>1028</v>
      </c>
    </row>
    <row r="37" spans="4:17" x14ac:dyDescent="0.25">
      <c r="D37" s="7">
        <v>-25000</v>
      </c>
      <c r="E37" s="41" t="s">
        <v>1032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1080</v>
      </c>
      <c r="B4" s="18">
        <v>-52000000</v>
      </c>
      <c r="C4" s="18">
        <v>0</v>
      </c>
      <c r="D4" s="3">
        <f t="shared" si="0"/>
        <v>-52000000</v>
      </c>
      <c r="E4" s="11" t="s">
        <v>1083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1122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1122</v>
      </c>
      <c r="B6" s="18">
        <v>-31230</v>
      </c>
      <c r="C6" s="18">
        <v>0</v>
      </c>
      <c r="D6" s="3">
        <f t="shared" si="0"/>
        <v>-31230</v>
      </c>
      <c r="E6" s="19" t="s">
        <v>1123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29" t="s">
        <v>1149</v>
      </c>
      <c r="B7" s="39">
        <v>135087</v>
      </c>
      <c r="C7" s="39">
        <v>41130</v>
      </c>
      <c r="D7" s="35">
        <f t="shared" si="0"/>
        <v>93957</v>
      </c>
      <c r="E7" s="5" t="s">
        <v>1158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1102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1131</v>
      </c>
    </row>
    <row r="37" spans="4:17" x14ac:dyDescent="0.25">
      <c r="D37" s="7">
        <v>-65500</v>
      </c>
      <c r="E37" s="41" t="s">
        <v>1133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 x14ac:dyDescent="0.25">
      <c r="A2" s="112" t="s">
        <v>1149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 x14ac:dyDescent="0.25">
      <c r="A3" s="20" t="s">
        <v>1160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1076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 x14ac:dyDescent="0.25">
      <c r="A4" s="20" t="s">
        <v>1179</v>
      </c>
      <c r="B4" s="18">
        <v>-200000</v>
      </c>
      <c r="C4" s="18">
        <v>0</v>
      </c>
      <c r="D4" s="113">
        <f t="shared" si="0"/>
        <v>-200000</v>
      </c>
      <c r="E4" s="99" t="s">
        <v>760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 x14ac:dyDescent="0.25">
      <c r="A5" s="30" t="s">
        <v>1179</v>
      </c>
      <c r="B5" s="18">
        <v>-247840</v>
      </c>
      <c r="C5" s="18">
        <v>0</v>
      </c>
      <c r="D5" s="113">
        <f t="shared" si="0"/>
        <v>-247840</v>
      </c>
      <c r="E5" s="20" t="s">
        <v>1182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 x14ac:dyDescent="0.25">
      <c r="A6" s="17" t="s">
        <v>1185</v>
      </c>
      <c r="B6" s="18">
        <v>-162340</v>
      </c>
      <c r="C6" s="18">
        <v>0</v>
      </c>
      <c r="D6" s="113">
        <f t="shared" si="0"/>
        <v>-162340</v>
      </c>
      <c r="E6" s="19" t="s">
        <v>1188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 x14ac:dyDescent="0.25">
      <c r="A7" s="17" t="s">
        <v>1185</v>
      </c>
      <c r="B7" s="18">
        <v>-3000900</v>
      </c>
      <c r="C7" s="18">
        <v>0</v>
      </c>
      <c r="D7" s="113">
        <f t="shared" si="0"/>
        <v>-3000900</v>
      </c>
      <c r="E7" s="19" t="s">
        <v>1189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 x14ac:dyDescent="0.25">
      <c r="A8" s="17" t="s">
        <v>1201</v>
      </c>
      <c r="B8" s="18">
        <v>-1000500</v>
      </c>
      <c r="C8" s="18">
        <v>0</v>
      </c>
      <c r="D8" s="113">
        <f t="shared" si="0"/>
        <v>-1000500</v>
      </c>
      <c r="E8" s="19" t="s">
        <v>1203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 x14ac:dyDescent="0.25">
      <c r="A9" s="17" t="s">
        <v>1213</v>
      </c>
      <c r="B9" s="18">
        <v>-100000</v>
      </c>
      <c r="C9" s="18">
        <v>0</v>
      </c>
      <c r="D9" s="113">
        <f t="shared" si="0"/>
        <v>-100000</v>
      </c>
      <c r="E9" s="21" t="s">
        <v>1214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 x14ac:dyDescent="0.25">
      <c r="A10" s="17" t="s">
        <v>1217</v>
      </c>
      <c r="B10" s="18">
        <v>-2000000</v>
      </c>
      <c r="C10" s="18">
        <v>0</v>
      </c>
      <c r="D10" s="113">
        <f t="shared" si="0"/>
        <v>-2000000</v>
      </c>
      <c r="E10" s="19" t="s">
        <v>1111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 x14ac:dyDescent="0.25">
      <c r="A11" s="17" t="s">
        <v>1217</v>
      </c>
      <c r="B11" s="18">
        <v>-1000500</v>
      </c>
      <c r="C11" s="18">
        <v>0</v>
      </c>
      <c r="D11" s="113">
        <f t="shared" si="0"/>
        <v>-1000500</v>
      </c>
      <c r="E11" s="19" t="s">
        <v>1224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 x14ac:dyDescent="0.25">
      <c r="A12" s="20" t="s">
        <v>1227</v>
      </c>
      <c r="B12" s="18">
        <v>-5000</v>
      </c>
      <c r="C12" s="18">
        <v>0</v>
      </c>
      <c r="D12" s="113">
        <f t="shared" si="0"/>
        <v>-5000</v>
      </c>
      <c r="E12" s="20" t="s">
        <v>1214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 x14ac:dyDescent="0.25">
      <c r="A13" s="20" t="s">
        <v>3670</v>
      </c>
      <c r="B13" s="18">
        <v>3000000</v>
      </c>
      <c r="C13" s="18">
        <v>0</v>
      </c>
      <c r="D13" s="113">
        <f t="shared" si="0"/>
        <v>3000000</v>
      </c>
      <c r="E13" s="20" t="s">
        <v>3673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 x14ac:dyDescent="0.25">
      <c r="A14" s="20" t="s">
        <v>3674</v>
      </c>
      <c r="B14" s="18">
        <v>3000000</v>
      </c>
      <c r="C14" s="18">
        <v>0</v>
      </c>
      <c r="D14" s="113">
        <f t="shared" si="0"/>
        <v>3000000</v>
      </c>
      <c r="E14" s="20" t="s">
        <v>3673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 x14ac:dyDescent="0.25">
      <c r="A15" s="23" t="s">
        <v>3676</v>
      </c>
      <c r="B15" s="39">
        <v>20314</v>
      </c>
      <c r="C15" s="39">
        <v>59842</v>
      </c>
      <c r="D15" s="35">
        <f t="shared" si="0"/>
        <v>-39528</v>
      </c>
      <c r="E15" s="23" t="s">
        <v>3679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 x14ac:dyDescent="0.25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 x14ac:dyDescent="0.25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 x14ac:dyDescent="0.25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 x14ac:dyDescent="0.25">
      <c r="A31" s="96"/>
      <c r="B31" s="96"/>
      <c r="C31" s="96"/>
      <c r="D31" s="42">
        <v>3200900</v>
      </c>
      <c r="E31" s="54" t="s">
        <v>1154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 x14ac:dyDescent="0.25">
      <c r="A32" s="96"/>
      <c r="B32" s="114"/>
      <c r="C32" s="96"/>
      <c r="D32" s="42">
        <v>2400000</v>
      </c>
      <c r="E32" s="41" t="s">
        <v>1155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 x14ac:dyDescent="0.25">
      <c r="A33" s="96"/>
      <c r="B33" s="96"/>
      <c r="C33" s="96"/>
      <c r="D33" s="42">
        <v>5559526</v>
      </c>
      <c r="E33" s="41" t="s">
        <v>1163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 x14ac:dyDescent="0.25">
      <c r="A34" s="96"/>
      <c r="B34" s="96"/>
      <c r="C34" s="96"/>
      <c r="D34" s="42">
        <v>-3000000</v>
      </c>
      <c r="E34" s="41" t="s">
        <v>1173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 x14ac:dyDescent="0.25">
      <c r="A35" s="96"/>
      <c r="B35" s="96"/>
      <c r="C35" s="96"/>
      <c r="D35" s="42">
        <v>-4975000</v>
      </c>
      <c r="E35" s="41" t="s">
        <v>1174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 x14ac:dyDescent="0.25">
      <c r="A36" s="96"/>
      <c r="B36" s="96"/>
      <c r="C36" s="96"/>
      <c r="D36" s="42">
        <v>-241000</v>
      </c>
      <c r="E36" s="41" t="s">
        <v>1178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 x14ac:dyDescent="0.25">
      <c r="A37" s="96"/>
      <c r="B37" s="96"/>
      <c r="C37" s="96"/>
      <c r="D37" s="114">
        <v>200000</v>
      </c>
      <c r="E37" s="41" t="s">
        <v>1180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 x14ac:dyDescent="0.25">
      <c r="A38" s="96"/>
      <c r="B38" s="96"/>
      <c r="C38" s="96"/>
      <c r="D38" s="114">
        <v>247840</v>
      </c>
      <c r="E38" s="41" t="s">
        <v>1183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 x14ac:dyDescent="0.25">
      <c r="A39" s="96"/>
      <c r="B39" s="96"/>
      <c r="C39" s="96"/>
      <c r="D39" s="114">
        <v>162340</v>
      </c>
      <c r="E39" s="41" t="s">
        <v>1190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 x14ac:dyDescent="0.25">
      <c r="A40" s="96"/>
      <c r="B40" s="96"/>
      <c r="C40" s="96"/>
      <c r="D40" s="114">
        <v>-2500000</v>
      </c>
      <c r="E40" s="41" t="s">
        <v>1195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 x14ac:dyDescent="0.25">
      <c r="A41" s="96"/>
      <c r="B41" s="96"/>
      <c r="C41" s="96"/>
      <c r="D41" s="114">
        <v>500000</v>
      </c>
      <c r="E41" s="41" t="s">
        <v>1198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 x14ac:dyDescent="0.25">
      <c r="A42" s="96"/>
      <c r="B42" s="96"/>
      <c r="C42" s="96"/>
      <c r="D42" s="114">
        <v>-10000</v>
      </c>
      <c r="E42" s="41" t="s">
        <v>1199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 x14ac:dyDescent="0.25">
      <c r="A43" s="96"/>
      <c r="B43" s="96"/>
      <c r="C43" s="96"/>
      <c r="D43" s="114">
        <v>-13000</v>
      </c>
      <c r="E43" s="41" t="s">
        <v>1200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 x14ac:dyDescent="0.25">
      <c r="A44" s="96"/>
      <c r="B44" s="96"/>
      <c r="C44" s="96"/>
      <c r="D44" s="114">
        <v>1000000</v>
      </c>
      <c r="E44" s="41" t="s">
        <v>1204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3000000</v>
      </c>
      <c r="E45" s="41" t="s">
        <v>1205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1000000</v>
      </c>
      <c r="E46" s="41" t="s">
        <v>1205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560000</v>
      </c>
      <c r="E47" s="41" t="s">
        <v>1212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300000</v>
      </c>
      <c r="E48" s="41" t="s">
        <v>1215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 x14ac:dyDescent="0.25">
      <c r="A49" s="96"/>
      <c r="B49" s="96"/>
      <c r="C49" s="96"/>
      <c r="D49" s="114">
        <v>2200000</v>
      </c>
      <c r="E49" s="41" t="s">
        <v>1222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 x14ac:dyDescent="0.25">
      <c r="D50" s="114">
        <v>2000000</v>
      </c>
      <c r="E50" s="41" t="s">
        <v>1223</v>
      </c>
    </row>
    <row r="51" spans="1:18" x14ac:dyDescent="0.25">
      <c r="D51" s="114">
        <v>1000000</v>
      </c>
      <c r="E51" s="41" t="s">
        <v>1225</v>
      </c>
    </row>
    <row r="52" spans="1:18" x14ac:dyDescent="0.25">
      <c r="D52" s="114">
        <v>910500</v>
      </c>
      <c r="E52" s="41" t="s">
        <v>1232</v>
      </c>
    </row>
    <row r="53" spans="1:18" x14ac:dyDescent="0.25">
      <c r="D53" s="114">
        <v>-300000</v>
      </c>
      <c r="E53" s="41" t="s">
        <v>1235</v>
      </c>
    </row>
    <row r="54" spans="1:18" x14ac:dyDescent="0.25">
      <c r="D54" s="114">
        <v>-58500</v>
      </c>
      <c r="E54" s="41" t="s">
        <v>1236</v>
      </c>
    </row>
    <row r="55" spans="1:18" x14ac:dyDescent="0.25">
      <c r="D55" s="114">
        <v>-1500000</v>
      </c>
      <c r="E55" s="41" t="s">
        <v>1239</v>
      </c>
    </row>
    <row r="56" spans="1:18" x14ac:dyDescent="0.25">
      <c r="D56" s="114">
        <v>-61000</v>
      </c>
      <c r="E56" s="41" t="s">
        <v>1243</v>
      </c>
    </row>
    <row r="57" spans="1:18" x14ac:dyDescent="0.25">
      <c r="D57" s="114">
        <v>1000000</v>
      </c>
      <c r="E57" s="41" t="s">
        <v>3662</v>
      </c>
    </row>
    <row r="58" spans="1:18" x14ac:dyDescent="0.25">
      <c r="D58" s="114">
        <v>200000</v>
      </c>
      <c r="E58" s="41" t="s">
        <v>3672</v>
      </c>
    </row>
    <row r="59" spans="1:18" x14ac:dyDescent="0.25">
      <c r="D59" s="114">
        <v>3000000</v>
      </c>
      <c r="E59" s="41" t="s">
        <v>3677</v>
      </c>
    </row>
    <row r="60" spans="1:18" x14ac:dyDescent="0.25">
      <c r="D60" s="114"/>
      <c r="E60" s="96"/>
    </row>
    <row r="61" spans="1:18" x14ac:dyDescent="0.25">
      <c r="D61" s="114"/>
      <c r="E61" s="96"/>
    </row>
    <row r="62" spans="1:18" x14ac:dyDescent="0.25">
      <c r="D62" s="114">
        <f>SUM(D30:D60)</f>
        <v>23028080</v>
      </c>
      <c r="E62" s="96" t="s">
        <v>6</v>
      </c>
    </row>
    <row r="63" spans="1:18" x14ac:dyDescent="0.25">
      <c r="D63" s="114"/>
      <c r="E63" s="41"/>
    </row>
    <row r="64" spans="1:18" x14ac:dyDescent="0.25">
      <c r="D64" s="96"/>
      <c r="E64" s="96"/>
    </row>
    <row r="65" spans="4:5" x14ac:dyDescent="0.25">
      <c r="D65" s="96"/>
      <c r="E65" s="96"/>
    </row>
    <row r="66" spans="4:5" x14ac:dyDescent="0.25">
      <c r="D66" s="96"/>
      <c r="E66" s="96" t="s">
        <v>25</v>
      </c>
    </row>
    <row r="67" spans="4:5" x14ac:dyDescent="0.25">
      <c r="D67" s="96"/>
      <c r="E67" s="96"/>
    </row>
    <row r="68" spans="4:5" x14ac:dyDescent="0.25">
      <c r="D68" s="96"/>
      <c r="E68" s="96"/>
    </row>
    <row r="69" spans="4:5" x14ac:dyDescent="0.2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3676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3699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3700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3776</v>
      </c>
      <c r="B4" s="18">
        <v>-3000900</v>
      </c>
      <c r="C4" s="18">
        <v>0</v>
      </c>
      <c r="D4" s="113">
        <f t="shared" si="0"/>
        <v>-3000900</v>
      </c>
      <c r="E4" s="99" t="s">
        <v>3778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3796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 x14ac:dyDescent="0.25">
      <c r="A31" s="96"/>
      <c r="B31" s="96"/>
      <c r="C31" s="96"/>
      <c r="D31" s="42">
        <v>-50000</v>
      </c>
      <c r="E31" s="54" t="s">
        <v>94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3000000</v>
      </c>
      <c r="E32" s="41" t="s">
        <v>1205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6000000</v>
      </c>
      <c r="E33" s="41" t="s">
        <v>3702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216910</v>
      </c>
      <c r="E34" s="41" t="s">
        <v>3703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3000000</v>
      </c>
      <c r="E35" s="41" t="s">
        <v>3707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-50000</v>
      </c>
      <c r="E36" s="41" t="s">
        <v>3708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-180000</v>
      </c>
      <c r="E37" s="41" t="s">
        <v>3715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-20017400</v>
      </c>
      <c r="E38" s="41" t="s">
        <v>3711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-1000000</v>
      </c>
      <c r="E39" s="41" t="s">
        <v>3711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-14466</v>
      </c>
      <c r="E40" s="41" t="s">
        <v>3714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-5900000</v>
      </c>
      <c r="E41" s="41" t="s">
        <v>3717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-360000</v>
      </c>
      <c r="E42" s="41" t="s">
        <v>3764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339000</v>
      </c>
      <c r="E43" s="41" t="s">
        <v>3766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-19400</v>
      </c>
      <c r="E44" s="41" t="s">
        <v>3767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11500</v>
      </c>
      <c r="E45" s="41" t="s">
        <v>3775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5000</v>
      </c>
      <c r="E46" s="41" t="s">
        <v>3783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-336000</v>
      </c>
      <c r="E47" s="41" t="s">
        <v>3795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-80000</v>
      </c>
      <c r="E48" s="41" t="s">
        <v>3794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x14ac:dyDescent="0.25">
      <c r="A49" s="96"/>
      <c r="B49" s="96"/>
      <c r="C49" s="96"/>
      <c r="D49" s="114">
        <v>-1187603</v>
      </c>
      <c r="E49" s="41" t="s">
        <v>3800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313000</v>
      </c>
      <c r="E50" s="41" t="s">
        <v>3801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53946</v>
      </c>
      <c r="E51" s="41" t="s">
        <v>3802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-53946</v>
      </c>
      <c r="E52" s="41" t="s">
        <v>3803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-1451738</v>
      </c>
      <c r="E53" s="41" t="s">
        <v>3804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-380000</v>
      </c>
      <c r="E54" s="41" t="s">
        <v>3806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-8300</v>
      </c>
      <c r="E55" s="41" t="s">
        <v>3807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526350</v>
      </c>
      <c r="E56" s="41" t="s">
        <v>3811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 x14ac:dyDescent="0.25">
      <c r="A2" s="112" t="s">
        <v>3796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 x14ac:dyDescent="0.25">
      <c r="A3" s="20" t="s">
        <v>3931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3896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 x14ac:dyDescent="0.25">
      <c r="A4" s="20" t="s">
        <v>3936</v>
      </c>
      <c r="B4" s="18">
        <v>-5000000</v>
      </c>
      <c r="C4" s="18">
        <v>0</v>
      </c>
      <c r="D4" s="113">
        <f t="shared" si="0"/>
        <v>-5000000</v>
      </c>
      <c r="E4" s="99" t="s">
        <v>3937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 x14ac:dyDescent="0.25">
      <c r="A5" s="30" t="s">
        <v>3960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 x14ac:dyDescent="0.25">
      <c r="A6" s="17" t="s">
        <v>1185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 x14ac:dyDescent="0.25">
      <c r="A7" s="17" t="s">
        <v>1185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 x14ac:dyDescent="0.25">
      <c r="A8" s="17" t="s">
        <v>1201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 x14ac:dyDescent="0.25">
      <c r="A9" s="17" t="s">
        <v>1213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 x14ac:dyDescent="0.25">
      <c r="A10" s="17" t="s">
        <v>1217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 x14ac:dyDescent="0.25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 x14ac:dyDescent="0.25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 x14ac:dyDescent="0.25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 x14ac:dyDescent="0.25">
      <c r="A31" s="96"/>
      <c r="B31" s="96"/>
      <c r="C31" s="96"/>
      <c r="D31" s="42">
        <v>-20000</v>
      </c>
      <c r="E31" s="54" t="s">
        <v>3884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 x14ac:dyDescent="0.25">
      <c r="A32" s="96"/>
      <c r="B32" s="114"/>
      <c r="C32" s="96"/>
      <c r="D32" s="42">
        <v>-47798</v>
      </c>
      <c r="E32" s="41" t="s">
        <v>3888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 x14ac:dyDescent="0.25">
      <c r="A33" s="96"/>
      <c r="B33" s="96"/>
      <c r="C33" s="96"/>
      <c r="D33" s="42">
        <v>-969461</v>
      </c>
      <c r="E33" s="41" t="s">
        <v>3889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 x14ac:dyDescent="0.25">
      <c r="A34" s="96"/>
      <c r="B34" s="96"/>
      <c r="C34" s="96"/>
      <c r="D34" s="42">
        <v>200000</v>
      </c>
      <c r="E34" s="41" t="s">
        <v>3892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 x14ac:dyDescent="0.25">
      <c r="A35" s="96"/>
      <c r="B35" s="96"/>
      <c r="C35" s="96"/>
      <c r="D35" s="42">
        <v>-3000000</v>
      </c>
      <c r="E35" s="41" t="s">
        <v>3895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 x14ac:dyDescent="0.25">
      <c r="A36" s="96"/>
      <c r="B36" s="96"/>
      <c r="C36" s="96"/>
      <c r="D36" s="42">
        <v>-20000</v>
      </c>
      <c r="E36" s="41" t="s">
        <v>3897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 x14ac:dyDescent="0.25">
      <c r="A37" s="96"/>
      <c r="B37" s="96"/>
      <c r="C37" s="96"/>
      <c r="D37" s="114">
        <v>35000</v>
      </c>
      <c r="E37" s="41" t="s">
        <v>3898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 x14ac:dyDescent="0.25">
      <c r="A38" s="96"/>
      <c r="B38" s="96"/>
      <c r="C38" s="96"/>
      <c r="D38" s="114">
        <v>-2500000</v>
      </c>
      <c r="E38" s="41" t="s">
        <v>3901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 x14ac:dyDescent="0.25">
      <c r="A39" s="96"/>
      <c r="B39" s="96"/>
      <c r="C39" s="96"/>
      <c r="D39" s="114">
        <v>-131500</v>
      </c>
      <c r="E39" s="41" t="s">
        <v>3902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 x14ac:dyDescent="0.25">
      <c r="A40" s="96"/>
      <c r="B40" s="96"/>
      <c r="C40" s="96"/>
      <c r="D40" s="114">
        <v>130640</v>
      </c>
      <c r="E40" s="41" t="s">
        <v>3903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 x14ac:dyDescent="0.25">
      <c r="A41" s="96"/>
      <c r="B41" s="96"/>
      <c r="C41" s="96"/>
      <c r="D41" s="114">
        <v>479761</v>
      </c>
      <c r="E41" s="41" t="s">
        <v>3906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 x14ac:dyDescent="0.25">
      <c r="A42" s="96"/>
      <c r="B42" s="96"/>
      <c r="C42" s="96"/>
      <c r="D42" s="114">
        <v>-50500</v>
      </c>
      <c r="E42" s="41" t="s">
        <v>3907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 x14ac:dyDescent="0.25">
      <c r="A43" s="96"/>
      <c r="B43" s="96"/>
      <c r="C43" s="96"/>
      <c r="D43" s="114">
        <v>-18000</v>
      </c>
      <c r="E43" s="41" t="s">
        <v>3912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 x14ac:dyDescent="0.25">
      <c r="A44" s="96"/>
      <c r="B44" s="96"/>
      <c r="C44" s="96"/>
      <c r="D44" s="114">
        <v>-100000</v>
      </c>
      <c r="E44" s="41" t="s">
        <v>3913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 x14ac:dyDescent="0.25">
      <c r="A45" s="96"/>
      <c r="B45" s="96"/>
      <c r="C45" s="96"/>
      <c r="D45" s="114">
        <v>-482507</v>
      </c>
      <c r="E45" s="41" t="s">
        <v>3914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 x14ac:dyDescent="0.25">
      <c r="A46" s="96"/>
      <c r="B46" s="96"/>
      <c r="C46" s="96"/>
      <c r="D46" s="114">
        <v>-10295</v>
      </c>
      <c r="E46" s="41" t="s">
        <v>3915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 x14ac:dyDescent="0.25">
      <c r="A47" s="96"/>
      <c r="B47" s="96"/>
      <c r="C47" s="96"/>
      <c r="D47" s="114">
        <v>493437</v>
      </c>
      <c r="E47" s="41" t="s">
        <v>3920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 x14ac:dyDescent="0.25">
      <c r="A48" s="96"/>
      <c r="B48" s="96"/>
      <c r="C48" s="96"/>
      <c r="D48" s="114">
        <v>-39156</v>
      </c>
      <c r="E48" s="41" t="s">
        <v>3925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 x14ac:dyDescent="0.25">
      <c r="A49" s="96"/>
      <c r="B49" s="96"/>
      <c r="C49" s="96"/>
      <c r="D49" s="114">
        <v>8205299</v>
      </c>
      <c r="E49" s="54" t="s">
        <v>3926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 x14ac:dyDescent="0.25">
      <c r="A50" s="96"/>
      <c r="B50" s="96"/>
      <c r="C50" s="96"/>
      <c r="D50" s="114">
        <v>-6000000</v>
      </c>
      <c r="E50" s="41" t="s">
        <v>3930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 x14ac:dyDescent="0.25">
      <c r="A51" s="96"/>
      <c r="B51" s="96"/>
      <c r="C51" s="96"/>
      <c r="D51" s="114">
        <v>-1519000</v>
      </c>
      <c r="E51" s="41" t="s">
        <v>3933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 x14ac:dyDescent="0.25">
      <c r="A52" s="96"/>
      <c r="B52" s="96"/>
      <c r="C52" s="96"/>
      <c r="D52" s="114">
        <v>-32000</v>
      </c>
      <c r="E52" s="41" t="s">
        <v>3935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 x14ac:dyDescent="0.25">
      <c r="A53" s="96"/>
      <c r="B53" s="96"/>
      <c r="C53" s="96"/>
      <c r="D53" s="114">
        <v>-44280</v>
      </c>
      <c r="E53" s="41" t="s">
        <v>3938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 x14ac:dyDescent="0.25">
      <c r="A54" s="96"/>
      <c r="B54" s="96"/>
      <c r="C54" s="96"/>
      <c r="D54" s="114">
        <v>-8215</v>
      </c>
      <c r="E54" s="41" t="s">
        <v>3944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 x14ac:dyDescent="0.25">
      <c r="A55" s="96"/>
      <c r="B55" s="96"/>
      <c r="C55" s="96"/>
      <c r="D55" s="114">
        <v>49139</v>
      </c>
      <c r="E55" s="41" t="s">
        <v>3946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 x14ac:dyDescent="0.25">
      <c r="A56" s="96"/>
      <c r="B56" s="96"/>
      <c r="C56" s="96"/>
      <c r="D56" s="114">
        <v>-149500</v>
      </c>
      <c r="E56" s="41" t="s">
        <v>3948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 x14ac:dyDescent="0.25">
      <c r="A57" s="96"/>
      <c r="B57" s="96"/>
      <c r="C57" s="96"/>
      <c r="D57" s="114">
        <v>568682</v>
      </c>
      <c r="E57" s="41" t="s">
        <v>3952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 x14ac:dyDescent="0.25">
      <c r="A58" s="96"/>
      <c r="B58" s="96"/>
      <c r="C58" s="96"/>
      <c r="D58" s="114">
        <v>3800000</v>
      </c>
      <c r="E58" s="41" t="s">
        <v>3953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 x14ac:dyDescent="0.25">
      <c r="A59" s="96"/>
      <c r="B59" s="96"/>
      <c r="C59" s="96"/>
      <c r="D59" s="114">
        <v>-3000900</v>
      </c>
      <c r="E59" s="41" t="s">
        <v>3954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 x14ac:dyDescent="0.25">
      <c r="A60" s="96"/>
      <c r="B60" s="96"/>
      <c r="C60" s="96"/>
      <c r="D60" s="114">
        <v>80000</v>
      </c>
      <c r="E60" s="41" t="s">
        <v>3672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 x14ac:dyDescent="0.25">
      <c r="A61" s="96"/>
      <c r="B61" s="96"/>
      <c r="C61" s="96"/>
      <c r="D61" s="114">
        <v>3094183</v>
      </c>
      <c r="E61" s="41" t="s">
        <v>3957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 x14ac:dyDescent="0.25">
      <c r="A62" s="96"/>
      <c r="B62" s="96"/>
      <c r="C62" s="96"/>
      <c r="D62" s="114">
        <v>-1861938</v>
      </c>
      <c r="E62" s="41" t="s">
        <v>3958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 x14ac:dyDescent="0.25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 x14ac:dyDescent="0.25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D66" s="96"/>
      <c r="E66" s="96"/>
    </row>
    <row r="67" spans="1:26" x14ac:dyDescent="0.25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 x14ac:dyDescent="0.25">
      <c r="A2" s="112" t="s">
        <v>3796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 x14ac:dyDescent="0.25">
      <c r="A3" s="20" t="s">
        <v>3985</v>
      </c>
      <c r="B3" s="18">
        <v>785000</v>
      </c>
      <c r="C3" s="18">
        <v>0</v>
      </c>
      <c r="D3" s="117">
        <f t="shared" ref="D3:D22" si="0">B3-C3</f>
        <v>785000</v>
      </c>
      <c r="E3" s="20" t="s">
        <v>1029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 x14ac:dyDescent="0.25">
      <c r="A4" s="20" t="s">
        <v>3985</v>
      </c>
      <c r="B4" s="18">
        <v>-32000</v>
      </c>
      <c r="C4" s="18">
        <v>0</v>
      </c>
      <c r="D4" s="113">
        <f t="shared" si="0"/>
        <v>-32000</v>
      </c>
      <c r="E4" s="99" t="s">
        <v>3968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 x14ac:dyDescent="0.25">
      <c r="A5" s="30" t="s">
        <v>3987</v>
      </c>
      <c r="B5" s="18">
        <v>-750000</v>
      </c>
      <c r="C5" s="18">
        <v>0</v>
      </c>
      <c r="D5" s="113">
        <f t="shared" si="0"/>
        <v>-750000</v>
      </c>
      <c r="E5" s="20" t="s">
        <v>3774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 x14ac:dyDescent="0.25">
      <c r="A6" s="17" t="s">
        <v>4019</v>
      </c>
      <c r="B6" s="18">
        <v>-9396</v>
      </c>
      <c r="C6" s="18">
        <v>0</v>
      </c>
      <c r="D6" s="113">
        <f t="shared" si="0"/>
        <v>-9396</v>
      </c>
      <c r="E6" s="19" t="s">
        <v>4022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 x14ac:dyDescent="0.25">
      <c r="A7" s="17" t="s">
        <v>4023</v>
      </c>
      <c r="B7" s="18">
        <v>-43300</v>
      </c>
      <c r="C7" s="18">
        <v>0</v>
      </c>
      <c r="D7" s="113">
        <f t="shared" si="0"/>
        <v>-43300</v>
      </c>
      <c r="E7" s="19" t="s">
        <v>4022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 x14ac:dyDescent="0.25">
      <c r="A8" s="17" t="s">
        <v>3691</v>
      </c>
      <c r="B8" s="18">
        <v>360000</v>
      </c>
      <c r="C8" s="18">
        <v>0</v>
      </c>
      <c r="D8" s="113">
        <f t="shared" si="0"/>
        <v>360000</v>
      </c>
      <c r="E8" s="19" t="s">
        <v>4036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 x14ac:dyDescent="0.25">
      <c r="A9" s="17" t="s">
        <v>4040</v>
      </c>
      <c r="B9" s="18">
        <v>3000000</v>
      </c>
      <c r="C9" s="18">
        <v>0</v>
      </c>
      <c r="D9" s="113">
        <f t="shared" si="0"/>
        <v>3000000</v>
      </c>
      <c r="E9" s="21" t="s">
        <v>4039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 x14ac:dyDescent="0.25">
      <c r="A10" s="17" t="s">
        <v>4038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 x14ac:dyDescent="0.25">
      <c r="A11" s="17" t="s">
        <v>1217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 x14ac:dyDescent="0.25">
      <c r="A12" s="20" t="s">
        <v>1227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 x14ac:dyDescent="0.25">
      <c r="A13" s="20" t="s">
        <v>3670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 x14ac:dyDescent="0.25">
      <c r="A14" s="20" t="s">
        <v>3674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 x14ac:dyDescent="0.25">
      <c r="A15" s="23" t="s">
        <v>3676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 x14ac:dyDescent="0.25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 x14ac:dyDescent="0.25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 x14ac:dyDescent="0.25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 x14ac:dyDescent="0.25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 x14ac:dyDescent="0.25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 x14ac:dyDescent="0.25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 x14ac:dyDescent="0.25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 x14ac:dyDescent="0.25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 x14ac:dyDescent="0.25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 x14ac:dyDescent="0.25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 x14ac:dyDescent="0.25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 x14ac:dyDescent="0.25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 x14ac:dyDescent="0.25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 x14ac:dyDescent="0.25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 x14ac:dyDescent="0.25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 x14ac:dyDescent="0.25">
      <c r="A31" s="96"/>
      <c r="B31" s="96"/>
      <c r="C31" s="96"/>
      <c r="D31" s="42">
        <v>39030</v>
      </c>
      <c r="E31" s="54" t="s">
        <v>3967</v>
      </c>
      <c r="F31" s="96"/>
      <c r="G31" s="9" t="s">
        <v>1039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 x14ac:dyDescent="0.25">
      <c r="A32" s="96"/>
      <c r="B32" s="114"/>
      <c r="C32" s="96"/>
      <c r="D32" s="42">
        <v>32000</v>
      </c>
      <c r="E32" s="41" t="s">
        <v>3968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 x14ac:dyDescent="0.25">
      <c r="A33" s="96"/>
      <c r="B33" s="96"/>
      <c r="C33" s="96"/>
      <c r="D33" s="42">
        <v>-8208</v>
      </c>
      <c r="E33" s="41" t="s">
        <v>3971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 x14ac:dyDescent="0.25">
      <c r="A34" s="96"/>
      <c r="B34" s="96"/>
      <c r="C34" s="96"/>
      <c r="D34" s="42">
        <v>100000</v>
      </c>
      <c r="E34" s="41" t="s">
        <v>3972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 x14ac:dyDescent="0.25">
      <c r="A35" s="96"/>
      <c r="B35" s="96"/>
      <c r="C35" s="96"/>
      <c r="D35" s="42">
        <v>90000</v>
      </c>
      <c r="E35" s="41" t="s">
        <v>3974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 x14ac:dyDescent="0.25">
      <c r="A36" s="96"/>
      <c r="B36" s="96"/>
      <c r="C36" s="96"/>
      <c r="D36" s="42">
        <v>10000</v>
      </c>
      <c r="E36" s="41" t="s">
        <v>3977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 x14ac:dyDescent="0.25">
      <c r="A37" s="96"/>
      <c r="B37" s="96"/>
      <c r="C37" s="96"/>
      <c r="D37" s="114">
        <v>8185</v>
      </c>
      <c r="E37" s="41" t="s">
        <v>3978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 x14ac:dyDescent="0.25">
      <c r="A38" s="96"/>
      <c r="B38" s="96"/>
      <c r="C38" s="96"/>
      <c r="D38" s="114">
        <v>-5600000</v>
      </c>
      <c r="E38" s="41" t="s">
        <v>3980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 x14ac:dyDescent="0.25">
      <c r="A39" s="96"/>
      <c r="B39" s="96"/>
      <c r="C39" s="96"/>
      <c r="D39" s="114">
        <v>59600</v>
      </c>
      <c r="E39" s="41" t="s">
        <v>3981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 x14ac:dyDescent="0.25">
      <c r="A40" s="96"/>
      <c r="B40" s="96"/>
      <c r="C40" s="96"/>
      <c r="D40" s="114">
        <v>32300</v>
      </c>
      <c r="E40" s="41" t="s">
        <v>3982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 x14ac:dyDescent="0.25">
      <c r="A41" s="96"/>
      <c r="B41" s="96"/>
      <c r="C41" s="96"/>
      <c r="D41" s="114">
        <v>32000</v>
      </c>
      <c r="E41" s="41" t="s">
        <v>3988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 x14ac:dyDescent="0.25">
      <c r="A42" s="96"/>
      <c r="B42" s="96"/>
      <c r="C42" s="96"/>
      <c r="D42" s="114">
        <v>9997</v>
      </c>
      <c r="E42" s="41" t="s">
        <v>3989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 x14ac:dyDescent="0.25">
      <c r="A43" s="96"/>
      <c r="B43" s="96"/>
      <c r="C43" s="96"/>
      <c r="D43" s="114">
        <v>39927</v>
      </c>
      <c r="E43" s="41" t="s">
        <v>3990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 x14ac:dyDescent="0.25">
      <c r="A44" s="96"/>
      <c r="B44" s="96"/>
      <c r="C44" s="96"/>
      <c r="D44" s="114">
        <v>306673</v>
      </c>
      <c r="E44" s="41" t="s">
        <v>3991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 x14ac:dyDescent="0.25">
      <c r="A45" s="96"/>
      <c r="B45" s="96"/>
      <c r="C45" s="96"/>
      <c r="D45" s="114">
        <v>-2765</v>
      </c>
      <c r="E45" s="41" t="s">
        <v>3992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 x14ac:dyDescent="0.25">
      <c r="A46" s="96"/>
      <c r="B46" s="96"/>
      <c r="C46" s="96"/>
      <c r="D46" s="114">
        <v>206986</v>
      </c>
      <c r="E46" s="41" t="s">
        <v>3993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 x14ac:dyDescent="0.25">
      <c r="A47" s="96"/>
      <c r="B47" s="96"/>
      <c r="C47" s="96"/>
      <c r="D47" s="114">
        <v>-251451</v>
      </c>
      <c r="E47" s="41" t="s">
        <v>3994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 x14ac:dyDescent="0.25">
      <c r="A48" s="96"/>
      <c r="B48" s="96"/>
      <c r="C48" s="96"/>
      <c r="D48" s="114">
        <v>-7467154</v>
      </c>
      <c r="E48" s="41" t="s">
        <v>3995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 x14ac:dyDescent="0.25">
      <c r="A49" s="96"/>
      <c r="B49" s="96"/>
      <c r="C49" s="96"/>
      <c r="D49" s="114">
        <v>-1249833</v>
      </c>
      <c r="E49" s="54" t="s">
        <v>3996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 x14ac:dyDescent="0.25">
      <c r="A50" s="96"/>
      <c r="B50" s="96"/>
      <c r="C50" s="96"/>
      <c r="D50" s="114">
        <v>142700</v>
      </c>
      <c r="E50" s="41" t="s">
        <v>3998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 x14ac:dyDescent="0.25">
      <c r="A51" s="96"/>
      <c r="B51" s="96"/>
      <c r="C51" s="96"/>
      <c r="D51" s="114">
        <v>32725</v>
      </c>
      <c r="E51" s="41" t="s">
        <v>4000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 x14ac:dyDescent="0.25">
      <c r="A52" s="96"/>
      <c r="B52" s="96"/>
      <c r="C52" s="96"/>
      <c r="D52" s="114">
        <v>-149348</v>
      </c>
      <c r="E52" s="41" t="s">
        <v>4001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 x14ac:dyDescent="0.25">
      <c r="A53" s="96"/>
      <c r="B53" s="96"/>
      <c r="C53" s="96"/>
      <c r="D53" s="114">
        <v>147067</v>
      </c>
      <c r="E53" s="41" t="s">
        <v>4002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 x14ac:dyDescent="0.25">
      <c r="A54" s="96"/>
      <c r="B54" s="96"/>
      <c r="C54" s="96"/>
      <c r="D54" s="114">
        <v>-1100000</v>
      </c>
      <c r="E54" s="41" t="s">
        <v>4004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 x14ac:dyDescent="0.25">
      <c r="A55" s="96"/>
      <c r="B55" s="96"/>
      <c r="C55" s="96"/>
      <c r="D55" s="114">
        <v>-790000</v>
      </c>
      <c r="E55" s="41" t="s">
        <v>4005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 x14ac:dyDescent="0.25">
      <c r="A56" s="96"/>
      <c r="B56" s="96"/>
      <c r="C56" s="96"/>
      <c r="D56" s="114">
        <v>-3320</v>
      </c>
      <c r="E56" s="41" t="s">
        <v>4006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 x14ac:dyDescent="0.25">
      <c r="A57" s="96"/>
      <c r="B57" s="96"/>
      <c r="C57" s="96"/>
      <c r="D57" s="114">
        <v>16000</v>
      </c>
      <c r="E57" s="41" t="s">
        <v>4007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 x14ac:dyDescent="0.25">
      <c r="A58" s="96"/>
      <c r="B58" s="96"/>
      <c r="C58" s="96"/>
      <c r="D58" s="114">
        <v>450500</v>
      </c>
      <c r="E58" s="41" t="s">
        <v>4010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 x14ac:dyDescent="0.25">
      <c r="A59" s="96"/>
      <c r="B59" s="96"/>
      <c r="C59" s="96"/>
      <c r="D59" s="114">
        <v>16931</v>
      </c>
      <c r="E59" s="41" t="s">
        <v>4013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 x14ac:dyDescent="0.25">
      <c r="A60" s="96"/>
      <c r="B60" s="96"/>
      <c r="C60" s="96"/>
      <c r="D60" s="114">
        <v>-10000</v>
      </c>
      <c r="E60" s="41" t="s">
        <v>4014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 x14ac:dyDescent="0.25">
      <c r="A61" s="96"/>
      <c r="B61" s="96"/>
      <c r="C61" s="96"/>
      <c r="D61" s="114">
        <v>-15000</v>
      </c>
      <c r="E61" s="41" t="s">
        <v>4015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 x14ac:dyDescent="0.25">
      <c r="A62" s="96"/>
      <c r="B62" s="96"/>
      <c r="C62" s="96"/>
      <c r="D62" s="114">
        <v>10350</v>
      </c>
      <c r="E62" s="41" t="s">
        <v>4016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 x14ac:dyDescent="0.25">
      <c r="A63" s="96"/>
      <c r="B63" s="96"/>
      <c r="C63" s="96"/>
      <c r="D63" s="114">
        <v>9396</v>
      </c>
      <c r="E63" s="41" t="s">
        <v>4021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 x14ac:dyDescent="0.25">
      <c r="A64" s="96"/>
      <c r="B64" s="96"/>
      <c r="C64" s="96"/>
      <c r="D64" s="114">
        <v>43300</v>
      </c>
      <c r="E64" s="41" t="s">
        <v>4024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 x14ac:dyDescent="0.25">
      <c r="A65" s="96"/>
      <c r="B65" s="96"/>
      <c r="C65" s="96"/>
      <c r="D65" s="114">
        <v>315101</v>
      </c>
      <c r="E65" s="41" t="s">
        <v>4026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 x14ac:dyDescent="0.25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 x14ac:dyDescent="0.25">
      <c r="A67" s="96"/>
      <c r="B67" s="96"/>
      <c r="C67" s="96"/>
      <c r="D67" s="114">
        <v>12050</v>
      </c>
      <c r="E67" s="41" t="s">
        <v>4042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 x14ac:dyDescent="0.25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 x14ac:dyDescent="0.25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 x14ac:dyDescent="0.25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 x14ac:dyDescent="0.25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 x14ac:dyDescent="0.25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 x14ac:dyDescent="0.25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 x14ac:dyDescent="0.25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 x14ac:dyDescent="0.2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 x14ac:dyDescent="0.25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 x14ac:dyDescent="0.25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 x14ac:dyDescent="0.25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 x14ac:dyDescent="0.25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 x14ac:dyDescent="0.25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 x14ac:dyDescent="0.25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 x14ac:dyDescent="0.25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 x14ac:dyDescent="0.25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 x14ac:dyDescent="0.25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 x14ac:dyDescent="0.2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 x14ac:dyDescent="0.25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 x14ac:dyDescent="0.25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 x14ac:dyDescent="0.25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 x14ac:dyDescent="0.25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 x14ac:dyDescent="0.25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 x14ac:dyDescent="0.25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 x14ac:dyDescent="0.25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 x14ac:dyDescent="0.25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 x14ac:dyDescent="0.25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 x14ac:dyDescent="0.2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 x14ac:dyDescent="0.25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 x14ac:dyDescent="0.25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 x14ac:dyDescent="0.25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 x14ac:dyDescent="0.25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 x14ac:dyDescent="0.25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 x14ac:dyDescent="0.25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 x14ac:dyDescent="0.25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 x14ac:dyDescent="0.25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 x14ac:dyDescent="0.25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 x14ac:dyDescent="0.2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 x14ac:dyDescent="0.25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 x14ac:dyDescent="0.25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 x14ac:dyDescent="0.25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 x14ac:dyDescent="0.25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 x14ac:dyDescent="0.25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 x14ac:dyDescent="0.25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 x14ac:dyDescent="0.25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 x14ac:dyDescent="0.25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 x14ac:dyDescent="0.25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 x14ac:dyDescent="0.2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 x14ac:dyDescent="0.25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 x14ac:dyDescent="0.25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 x14ac:dyDescent="0.25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 x14ac:dyDescent="0.25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 x14ac:dyDescent="0.25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 x14ac:dyDescent="0.25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 x14ac:dyDescent="0.25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 x14ac:dyDescent="0.25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 x14ac:dyDescent="0.25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 x14ac:dyDescent="0.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 x14ac:dyDescent="0.25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 x14ac:dyDescent="0.25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 x14ac:dyDescent="0.25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 x14ac:dyDescent="0.25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 x14ac:dyDescent="0.25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 x14ac:dyDescent="0.25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 x14ac:dyDescent="0.25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 x14ac:dyDescent="0.25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 x14ac:dyDescent="0.2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 x14ac:dyDescent="0.25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 x14ac:dyDescent="0.25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 x14ac:dyDescent="0.25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 x14ac:dyDescent="0.25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 x14ac:dyDescent="0.25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 x14ac:dyDescent="0.25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 x14ac:dyDescent="0.25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 x14ac:dyDescent="0.25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 x14ac:dyDescent="0.25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 x14ac:dyDescent="0.2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 x14ac:dyDescent="0.25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 x14ac:dyDescent="0.25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 x14ac:dyDescent="0.25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 x14ac:dyDescent="0.25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 x14ac:dyDescent="0.25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 x14ac:dyDescent="0.25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 x14ac:dyDescent="0.25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 x14ac:dyDescent="0.25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 x14ac:dyDescent="0.25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 x14ac:dyDescent="0.2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 x14ac:dyDescent="0.25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 x14ac:dyDescent="0.25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 x14ac:dyDescent="0.25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 x14ac:dyDescent="0.25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 x14ac:dyDescent="0.25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 x14ac:dyDescent="0.25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 x14ac:dyDescent="0.25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 x14ac:dyDescent="0.25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 x14ac:dyDescent="0.25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 x14ac:dyDescent="0.2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 x14ac:dyDescent="0.25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 x14ac:dyDescent="0.25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 x14ac:dyDescent="0.25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 x14ac:dyDescent="0.25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 x14ac:dyDescent="0.25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 x14ac:dyDescent="0.25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 x14ac:dyDescent="0.25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 x14ac:dyDescent="0.25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 x14ac:dyDescent="0.25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 x14ac:dyDescent="0.2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 x14ac:dyDescent="0.25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 x14ac:dyDescent="0.25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 x14ac:dyDescent="0.25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 x14ac:dyDescent="0.25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 x14ac:dyDescent="0.25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 x14ac:dyDescent="0.25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 x14ac:dyDescent="0.25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 x14ac:dyDescent="0.25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 x14ac:dyDescent="0.25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 x14ac:dyDescent="0.2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 x14ac:dyDescent="0.25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 x14ac:dyDescent="0.25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 x14ac:dyDescent="0.25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 x14ac:dyDescent="0.25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 x14ac:dyDescent="0.25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 x14ac:dyDescent="0.25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 x14ac:dyDescent="0.25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 x14ac:dyDescent="0.25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 x14ac:dyDescent="0.25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 x14ac:dyDescent="0.2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 x14ac:dyDescent="0.25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 x14ac:dyDescent="0.25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 x14ac:dyDescent="0.25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 x14ac:dyDescent="0.25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 x14ac:dyDescent="0.25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 x14ac:dyDescent="0.25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 x14ac:dyDescent="0.25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 x14ac:dyDescent="0.25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 x14ac:dyDescent="0.25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 x14ac:dyDescent="0.2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 x14ac:dyDescent="0.25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 x14ac:dyDescent="0.25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 x14ac:dyDescent="0.25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 x14ac:dyDescent="0.25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 x14ac:dyDescent="0.25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 x14ac:dyDescent="0.25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 x14ac:dyDescent="0.25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 x14ac:dyDescent="0.25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 x14ac:dyDescent="0.25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 x14ac:dyDescent="0.2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 x14ac:dyDescent="0.25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 x14ac:dyDescent="0.25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 x14ac:dyDescent="0.25">
      <c r="D218" s="96"/>
      <c r="E218" s="96"/>
    </row>
    <row r="219" spans="1:21" x14ac:dyDescent="0.25">
      <c r="D219" s="96"/>
      <c r="E219" s="96"/>
    </row>
    <row r="220" spans="1:21" x14ac:dyDescent="0.25">
      <c r="D220" s="96"/>
      <c r="E220" s="96"/>
    </row>
    <row r="221" spans="1:21" x14ac:dyDescent="0.25">
      <c r="D221" s="96"/>
      <c r="E221" s="96"/>
    </row>
    <row r="222" spans="1:21" x14ac:dyDescent="0.25">
      <c r="D222" s="96"/>
      <c r="E222" s="96"/>
    </row>
    <row r="223" spans="1:21" x14ac:dyDescent="0.25">
      <c r="D223" s="96"/>
      <c r="E223" s="96"/>
    </row>
    <row r="224" spans="1:21" x14ac:dyDescent="0.25">
      <c r="D224" s="96"/>
      <c r="E224" s="96"/>
    </row>
    <row r="225" spans="4:5" x14ac:dyDescent="0.25">
      <c r="D225" s="96"/>
      <c r="E225" s="96"/>
    </row>
    <row r="226" spans="4:5" x14ac:dyDescent="0.2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 x14ac:dyDescent="0.25">
      <c r="A2" s="112" t="s">
        <v>4046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 x14ac:dyDescent="0.25">
      <c r="A3" s="20" t="s">
        <v>4043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4045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x14ac:dyDescent="0.25">
      <c r="A4" s="20" t="s">
        <v>4051</v>
      </c>
      <c r="B4" s="18">
        <v>-35800</v>
      </c>
      <c r="C4" s="18">
        <v>0</v>
      </c>
      <c r="D4" s="113">
        <f t="shared" si="0"/>
        <v>-35800</v>
      </c>
      <c r="E4" s="99" t="s">
        <v>3968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 x14ac:dyDescent="0.25">
      <c r="A5" s="30" t="s">
        <v>4050</v>
      </c>
      <c r="B5" s="18">
        <v>3600000</v>
      </c>
      <c r="C5" s="18">
        <v>0</v>
      </c>
      <c r="D5" s="113">
        <f t="shared" si="0"/>
        <v>3600000</v>
      </c>
      <c r="E5" s="20" t="s">
        <v>3896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 x14ac:dyDescent="0.25">
      <c r="A6" s="17" t="s">
        <v>4050</v>
      </c>
      <c r="B6" s="18">
        <v>-33377</v>
      </c>
      <c r="C6" s="18">
        <v>0</v>
      </c>
      <c r="D6" s="113">
        <f t="shared" si="0"/>
        <v>-33377</v>
      </c>
      <c r="E6" s="19" t="s">
        <v>4054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 x14ac:dyDescent="0.25">
      <c r="A7" s="17" t="s">
        <v>4073</v>
      </c>
      <c r="B7" s="18">
        <v>-9800000</v>
      </c>
      <c r="C7" s="18">
        <v>0</v>
      </c>
      <c r="D7" s="113">
        <f t="shared" si="0"/>
        <v>-9800000</v>
      </c>
      <c r="E7" s="19" t="s">
        <v>1221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 x14ac:dyDescent="0.25">
      <c r="A8" s="17" t="s">
        <v>4073</v>
      </c>
      <c r="B8" s="18">
        <v>18000000</v>
      </c>
      <c r="C8" s="18">
        <v>0</v>
      </c>
      <c r="D8" s="113">
        <f t="shared" si="0"/>
        <v>18000000</v>
      </c>
      <c r="E8" s="19" t="s">
        <v>4074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 x14ac:dyDescent="0.25">
      <c r="A9" s="17" t="s">
        <v>4073</v>
      </c>
      <c r="B9" s="18">
        <v>-9000000</v>
      </c>
      <c r="C9" s="18">
        <v>0</v>
      </c>
      <c r="D9" s="113">
        <f t="shared" si="0"/>
        <v>-9000000</v>
      </c>
      <c r="E9" s="21" t="s">
        <v>1221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 x14ac:dyDescent="0.25">
      <c r="A10" s="17" t="s">
        <v>4073</v>
      </c>
      <c r="B10" s="18">
        <v>-11600</v>
      </c>
      <c r="C10" s="18">
        <v>0</v>
      </c>
      <c r="D10" s="113">
        <f t="shared" si="0"/>
        <v>-11600</v>
      </c>
      <c r="E10" s="19" t="s">
        <v>4077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 x14ac:dyDescent="0.25">
      <c r="A11" s="17" t="s">
        <v>4073</v>
      </c>
      <c r="B11" s="18">
        <v>-3304327</v>
      </c>
      <c r="C11" s="18">
        <v>0</v>
      </c>
      <c r="D11" s="113">
        <f t="shared" si="0"/>
        <v>-3304327</v>
      </c>
      <c r="E11" s="19" t="s">
        <v>4078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 x14ac:dyDescent="0.25">
      <c r="A12" s="20" t="s">
        <v>4082</v>
      </c>
      <c r="B12" s="18">
        <v>-3000900</v>
      </c>
      <c r="C12" s="18">
        <v>0</v>
      </c>
      <c r="D12" s="113">
        <f t="shared" si="0"/>
        <v>-3000900</v>
      </c>
      <c r="E12" s="20" t="s">
        <v>4083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 x14ac:dyDescent="0.25">
      <c r="A13" s="20" t="s">
        <v>4087</v>
      </c>
      <c r="B13" s="18">
        <v>-2760900</v>
      </c>
      <c r="C13" s="18">
        <v>0</v>
      </c>
      <c r="D13" s="113">
        <f t="shared" si="0"/>
        <v>-2760900</v>
      </c>
      <c r="E13" s="20" t="s">
        <v>4088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 x14ac:dyDescent="0.25">
      <c r="A14" s="20" t="s">
        <v>4101</v>
      </c>
      <c r="B14" s="18">
        <v>1000000</v>
      </c>
      <c r="C14" s="18">
        <v>0</v>
      </c>
      <c r="D14" s="113">
        <f t="shared" si="0"/>
        <v>1000000</v>
      </c>
      <c r="E14" s="20" t="s">
        <v>4080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 x14ac:dyDescent="0.25">
      <c r="A15" s="23" t="s">
        <v>4117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 x14ac:dyDescent="0.25">
      <c r="A16" s="20" t="s">
        <v>4113</v>
      </c>
      <c r="B16" s="18">
        <v>-990000</v>
      </c>
      <c r="C16" s="18">
        <v>0</v>
      </c>
      <c r="D16" s="113">
        <f t="shared" si="0"/>
        <v>-990000</v>
      </c>
      <c r="E16" s="20" t="s">
        <v>3774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 x14ac:dyDescent="0.25">
      <c r="A17" s="20" t="s">
        <v>4113</v>
      </c>
      <c r="B17" s="18">
        <v>783000</v>
      </c>
      <c r="C17" s="18">
        <v>0</v>
      </c>
      <c r="D17" s="113">
        <f t="shared" si="0"/>
        <v>783000</v>
      </c>
      <c r="E17" s="20" t="s">
        <v>4121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 x14ac:dyDescent="0.25">
      <c r="A18" s="20" t="s">
        <v>4125</v>
      </c>
      <c r="B18" s="18">
        <v>-750500</v>
      </c>
      <c r="C18" s="18">
        <v>0</v>
      </c>
      <c r="D18" s="113">
        <f t="shared" si="0"/>
        <v>-750500</v>
      </c>
      <c r="E18" s="20" t="s">
        <v>4126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 x14ac:dyDescent="0.25">
      <c r="A19" s="20" t="s">
        <v>4138</v>
      </c>
      <c r="B19" s="18">
        <v>700000</v>
      </c>
      <c r="C19" s="18">
        <v>0</v>
      </c>
      <c r="D19" s="113">
        <f t="shared" si="0"/>
        <v>700000</v>
      </c>
      <c r="E19" s="20" t="s">
        <v>3896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 x14ac:dyDescent="0.25">
      <c r="A20" s="19" t="s">
        <v>4138</v>
      </c>
      <c r="B20" s="18">
        <v>-99000</v>
      </c>
      <c r="C20" s="18">
        <v>0</v>
      </c>
      <c r="D20" s="113">
        <f t="shared" si="0"/>
        <v>-99000</v>
      </c>
      <c r="E20" s="19" t="s">
        <v>4140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 x14ac:dyDescent="0.25">
      <c r="A21" s="19" t="s">
        <v>4141</v>
      </c>
      <c r="B21" s="18">
        <v>-205750</v>
      </c>
      <c r="C21" s="18">
        <v>0</v>
      </c>
      <c r="D21" s="113">
        <f t="shared" si="0"/>
        <v>-205750</v>
      </c>
      <c r="E21" s="19" t="s">
        <v>4142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 x14ac:dyDescent="0.25">
      <c r="A22" s="19" t="s">
        <v>4141</v>
      </c>
      <c r="B22" s="18">
        <v>-95000</v>
      </c>
      <c r="C22" s="18">
        <v>0</v>
      </c>
      <c r="D22" s="113">
        <f t="shared" si="0"/>
        <v>-95000</v>
      </c>
      <c r="E22" s="19" t="s">
        <v>4143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 x14ac:dyDescent="0.25">
      <c r="A23" s="19" t="s">
        <v>4163</v>
      </c>
      <c r="B23" s="18">
        <v>48650000</v>
      </c>
      <c r="C23" s="18">
        <v>0</v>
      </c>
      <c r="D23" s="113">
        <f t="shared" si="0"/>
        <v>48650000</v>
      </c>
      <c r="E23" s="19" t="s">
        <v>4164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 x14ac:dyDescent="0.25">
      <c r="A24" s="19" t="s">
        <v>4163</v>
      </c>
      <c r="B24" s="18">
        <v>-3005900</v>
      </c>
      <c r="C24" s="18">
        <v>0</v>
      </c>
      <c r="D24" s="113">
        <f t="shared" si="0"/>
        <v>-3005900</v>
      </c>
      <c r="E24" s="19" t="s">
        <v>4166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 x14ac:dyDescent="0.25">
      <c r="A25" s="19" t="s">
        <v>4171</v>
      </c>
      <c r="B25" s="18">
        <v>-33500000</v>
      </c>
      <c r="C25" s="18">
        <v>0</v>
      </c>
      <c r="D25" s="113">
        <f t="shared" si="0"/>
        <v>-33500000</v>
      </c>
      <c r="E25" s="19" t="s">
        <v>3774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 x14ac:dyDescent="0.25">
      <c r="A26" s="19" t="s">
        <v>4171</v>
      </c>
      <c r="B26" s="18">
        <v>-12435000</v>
      </c>
      <c r="C26" s="18">
        <v>0</v>
      </c>
      <c r="D26" s="113">
        <f t="shared" si="0"/>
        <v>-12435000</v>
      </c>
      <c r="E26" s="19" t="s">
        <v>3774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 x14ac:dyDescent="0.25">
      <c r="A27" s="171" t="s">
        <v>4184</v>
      </c>
      <c r="B27" s="18">
        <v>-18500</v>
      </c>
      <c r="C27" s="18">
        <v>0</v>
      </c>
      <c r="D27" s="18">
        <f t="shared" ref="D27" si="4">B27-C27</f>
        <v>-18500</v>
      </c>
      <c r="E27" s="171" t="s">
        <v>4185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 x14ac:dyDescent="0.25">
      <c r="A28" s="112" t="s">
        <v>4181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 x14ac:dyDescent="0.25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 x14ac:dyDescent="0.25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 x14ac:dyDescent="0.25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 x14ac:dyDescent="0.25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 x14ac:dyDescent="0.25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 x14ac:dyDescent="0.25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 x14ac:dyDescent="0.25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 x14ac:dyDescent="0.25">
      <c r="A36" s="96"/>
      <c r="B36" s="96"/>
      <c r="C36" s="96"/>
      <c r="D36" s="42">
        <v>814100</v>
      </c>
      <c r="E36" s="54" t="s">
        <v>4047</v>
      </c>
      <c r="F36" s="96"/>
      <c r="G36" s="9" t="s">
        <v>1039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 x14ac:dyDescent="0.25">
      <c r="A37" s="96"/>
      <c r="B37" s="114"/>
      <c r="C37" s="96"/>
      <c r="D37" s="42">
        <v>-80000</v>
      </c>
      <c r="E37" s="41" t="s">
        <v>4048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 x14ac:dyDescent="0.25">
      <c r="A38" s="96"/>
      <c r="B38" s="96"/>
      <c r="C38" s="96"/>
      <c r="D38" s="42">
        <v>-3600000</v>
      </c>
      <c r="E38" s="41" t="s">
        <v>4049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x14ac:dyDescent="0.25">
      <c r="A39" s="96"/>
      <c r="B39" s="96" t="s">
        <v>25</v>
      </c>
      <c r="C39" s="96"/>
      <c r="D39" s="42">
        <v>33377</v>
      </c>
      <c r="E39" s="41" t="s">
        <v>4055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 x14ac:dyDescent="0.25">
      <c r="A40" s="96"/>
      <c r="B40" s="96"/>
      <c r="C40" s="96"/>
      <c r="D40" s="114">
        <v>-2495233</v>
      </c>
      <c r="E40" s="54" t="s">
        <v>4072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 x14ac:dyDescent="0.25">
      <c r="A41" s="96"/>
      <c r="B41" s="96"/>
      <c r="C41" s="96"/>
      <c r="D41" s="114">
        <v>3304327</v>
      </c>
      <c r="E41" s="41" t="s">
        <v>4079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 x14ac:dyDescent="0.25">
      <c r="A42" s="96"/>
      <c r="B42" s="96"/>
      <c r="C42" s="96"/>
      <c r="D42" s="114">
        <v>10000</v>
      </c>
      <c r="E42" s="41" t="s">
        <v>4080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 x14ac:dyDescent="0.25">
      <c r="A43" s="96"/>
      <c r="B43" s="96"/>
      <c r="C43" s="96"/>
      <c r="D43" s="114">
        <v>3000900</v>
      </c>
      <c r="E43" s="41" t="s">
        <v>4081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 x14ac:dyDescent="0.25">
      <c r="A44" s="96"/>
      <c r="B44" s="96"/>
      <c r="C44" s="96"/>
      <c r="D44" s="114">
        <v>2760900</v>
      </c>
      <c r="E44" s="41" t="s">
        <v>4089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 x14ac:dyDescent="0.25">
      <c r="A45" s="96"/>
      <c r="B45" s="96"/>
      <c r="C45" s="96"/>
      <c r="D45" s="114">
        <v>-500000</v>
      </c>
      <c r="E45" s="41" t="s">
        <v>4091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 x14ac:dyDescent="0.25">
      <c r="A46" s="96"/>
      <c r="B46" s="96"/>
      <c r="C46" s="96"/>
      <c r="D46" s="114">
        <v>-200000</v>
      </c>
      <c r="E46" s="41" t="s">
        <v>1220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x14ac:dyDescent="0.25">
      <c r="A47" s="96"/>
      <c r="B47" s="96"/>
      <c r="C47" s="96"/>
      <c r="D47" s="114">
        <v>642064</v>
      </c>
      <c r="E47" s="41" t="s">
        <v>4100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 x14ac:dyDescent="0.25">
      <c r="A48" s="96"/>
      <c r="B48" s="96"/>
      <c r="C48" s="96"/>
      <c r="D48" s="114">
        <v>-1000000</v>
      </c>
      <c r="E48" s="41" t="s">
        <v>4102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 x14ac:dyDescent="0.25">
      <c r="A49" s="96"/>
      <c r="B49" s="96"/>
      <c r="C49" s="96"/>
      <c r="D49" s="114">
        <v>200000</v>
      </c>
      <c r="E49" s="41" t="s">
        <v>4103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 x14ac:dyDescent="0.25">
      <c r="A50" s="96"/>
      <c r="B50" s="96"/>
      <c r="C50" s="96"/>
      <c r="D50" s="114">
        <v>-110000</v>
      </c>
      <c r="E50" s="41" t="s">
        <v>791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 x14ac:dyDescent="0.25">
      <c r="A51" s="96"/>
      <c r="B51" s="96"/>
      <c r="C51" s="96"/>
      <c r="D51" s="114">
        <v>-1300000</v>
      </c>
      <c r="E51" s="41" t="s">
        <v>4114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 x14ac:dyDescent="0.25">
      <c r="A52" s="96"/>
      <c r="B52" s="96"/>
      <c r="C52" s="96"/>
      <c r="D52" s="114">
        <v>-5000</v>
      </c>
      <c r="E52" s="41" t="s">
        <v>4114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 x14ac:dyDescent="0.25">
      <c r="A53" s="96"/>
      <c r="B53" s="96"/>
      <c r="C53" s="96"/>
      <c r="D53" s="114">
        <v>-50000</v>
      </c>
      <c r="E53" s="41" t="s">
        <v>4119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x14ac:dyDescent="0.25">
      <c r="A54" s="96"/>
      <c r="B54" s="96"/>
      <c r="C54" s="96"/>
      <c r="D54" s="114">
        <v>-5000</v>
      </c>
      <c r="E54" s="41" t="s">
        <v>4120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 x14ac:dyDescent="0.25">
      <c r="A55" s="96"/>
      <c r="B55" s="96"/>
      <c r="C55" s="96"/>
      <c r="D55" s="114">
        <v>-94056</v>
      </c>
      <c r="E55" s="41" t="s">
        <v>4123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 x14ac:dyDescent="0.25">
      <c r="A56" s="96"/>
      <c r="B56" s="96"/>
      <c r="C56" s="96"/>
      <c r="D56" s="114">
        <v>37083</v>
      </c>
      <c r="E56" s="41" t="s">
        <v>4124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 x14ac:dyDescent="0.25">
      <c r="A57" s="96"/>
      <c r="B57" s="96"/>
      <c r="C57" s="96"/>
      <c r="D57" s="114">
        <v>-2000000</v>
      </c>
      <c r="E57" s="41" t="s">
        <v>4132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 x14ac:dyDescent="0.25">
      <c r="A58" s="96"/>
      <c r="B58" s="96"/>
      <c r="C58" s="96"/>
      <c r="D58" s="114">
        <v>50000</v>
      </c>
      <c r="E58" s="41" t="s">
        <v>4130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 x14ac:dyDescent="0.25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 x14ac:dyDescent="0.25">
      <c r="A60" s="96"/>
      <c r="B60" s="96"/>
      <c r="C60" s="96"/>
      <c r="D60" s="114">
        <v>1223</v>
      </c>
      <c r="E60" s="41" t="s">
        <v>4127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 x14ac:dyDescent="0.25">
      <c r="A61" s="96"/>
      <c r="B61" s="96"/>
      <c r="C61" s="96"/>
      <c r="D61" s="114">
        <v>-604742</v>
      </c>
      <c r="E61" s="41" t="s">
        <v>4128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 x14ac:dyDescent="0.25">
      <c r="A62" s="96"/>
      <c r="B62" s="96"/>
      <c r="C62" s="96"/>
      <c r="D62" s="114">
        <v>3405686</v>
      </c>
      <c r="E62" s="41" t="s">
        <v>4129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 x14ac:dyDescent="0.25">
      <c r="A63" s="96"/>
      <c r="B63" s="96"/>
      <c r="C63" s="96"/>
      <c r="D63" s="114">
        <v>-33237</v>
      </c>
      <c r="E63" s="41" t="s">
        <v>4133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 x14ac:dyDescent="0.25">
      <c r="A64" s="96"/>
      <c r="B64" s="96"/>
      <c r="C64" s="96"/>
      <c r="D64" s="114">
        <v>1660000</v>
      </c>
      <c r="E64" s="41" t="s">
        <v>4131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 x14ac:dyDescent="0.25">
      <c r="A65" s="96"/>
      <c r="B65" s="96"/>
      <c r="C65" s="96"/>
      <c r="D65" s="114">
        <v>80000</v>
      </c>
      <c r="E65" s="41" t="s">
        <v>4134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 x14ac:dyDescent="0.25">
      <c r="A66" s="96"/>
      <c r="B66" s="96"/>
      <c r="C66" s="96"/>
      <c r="D66" s="114">
        <v>3100000</v>
      </c>
      <c r="E66" s="41" t="s">
        <v>4135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 x14ac:dyDescent="0.25">
      <c r="A67" s="96"/>
      <c r="B67" s="96"/>
      <c r="C67" s="96"/>
      <c r="D67" s="114">
        <v>-435500</v>
      </c>
      <c r="E67" s="41" t="s">
        <v>4136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 x14ac:dyDescent="0.25">
      <c r="A68" s="96"/>
      <c r="B68" s="96"/>
      <c r="C68" s="96"/>
      <c r="D68" s="114">
        <v>-700000</v>
      </c>
      <c r="E68" s="41" t="s">
        <v>4137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 x14ac:dyDescent="0.25">
      <c r="A69" s="96"/>
      <c r="B69" s="96"/>
      <c r="C69" s="96"/>
      <c r="D69" s="114">
        <v>5000000</v>
      </c>
      <c r="E69" s="41" t="s">
        <v>4139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x14ac:dyDescent="0.25">
      <c r="A70" s="96"/>
      <c r="B70" s="96"/>
      <c r="C70" s="96"/>
      <c r="D70" s="114">
        <v>99000</v>
      </c>
      <c r="E70" s="41" t="s">
        <v>4140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 x14ac:dyDescent="0.25">
      <c r="A71" s="96"/>
      <c r="B71" s="96"/>
      <c r="C71" s="96"/>
      <c r="D71" s="114">
        <v>-403089</v>
      </c>
      <c r="E71" s="41" t="s">
        <v>4151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 x14ac:dyDescent="0.25">
      <c r="A72" s="96"/>
      <c r="B72" s="96"/>
      <c r="C72" s="96"/>
      <c r="D72" s="114">
        <v>-119170</v>
      </c>
      <c r="E72" s="41" t="s">
        <v>4152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 x14ac:dyDescent="0.25">
      <c r="A73" s="96"/>
      <c r="B73" s="96"/>
      <c r="C73" s="96"/>
      <c r="D73" s="114">
        <v>-3000000</v>
      </c>
      <c r="E73" s="41" t="s">
        <v>4154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 x14ac:dyDescent="0.25">
      <c r="A74" s="96"/>
      <c r="B74" s="96"/>
      <c r="C74" s="96"/>
      <c r="D74" s="114">
        <v>73355</v>
      </c>
      <c r="E74" s="41" t="s">
        <v>4155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 x14ac:dyDescent="0.25">
      <c r="A75" s="96"/>
      <c r="B75" s="96"/>
      <c r="C75" s="96"/>
      <c r="D75" s="114">
        <v>-45640000</v>
      </c>
      <c r="E75" s="41" t="s">
        <v>4156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 x14ac:dyDescent="0.25">
      <c r="A76" s="96"/>
      <c r="B76" s="96"/>
      <c r="C76" s="96"/>
      <c r="D76" s="114">
        <v>5000</v>
      </c>
      <c r="E76" s="41" t="s">
        <v>4167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 x14ac:dyDescent="0.25">
      <c r="A77" s="96"/>
      <c r="B77" s="96"/>
      <c r="C77" s="96"/>
      <c r="D77" s="114">
        <v>1405883</v>
      </c>
      <c r="E77" s="41" t="s">
        <v>4173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 x14ac:dyDescent="0.25">
      <c r="A78" s="96"/>
      <c r="B78" s="96"/>
      <c r="C78" s="96"/>
      <c r="D78" s="114">
        <v>938574</v>
      </c>
      <c r="E78" s="41" t="s">
        <v>4174</v>
      </c>
      <c r="F78" s="96"/>
      <c r="G78" s="96"/>
      <c r="H78" s="96"/>
      <c r="I78" s="96"/>
    </row>
    <row r="79" spans="1:20" x14ac:dyDescent="0.25">
      <c r="A79" s="96"/>
      <c r="B79" s="96"/>
      <c r="C79" s="96"/>
      <c r="D79" s="114">
        <v>-420825</v>
      </c>
      <c r="E79" s="41" t="s">
        <v>4175</v>
      </c>
      <c r="F79" s="96"/>
      <c r="G79" s="96"/>
      <c r="H79" s="96"/>
      <c r="I79" s="96"/>
    </row>
    <row r="80" spans="1:20" x14ac:dyDescent="0.25">
      <c r="A80" s="96"/>
      <c r="B80" s="96"/>
      <c r="C80" s="96"/>
      <c r="D80" s="114">
        <v>-160000</v>
      </c>
      <c r="E80" s="41" t="s">
        <v>4176</v>
      </c>
      <c r="F80" s="96"/>
      <c r="G80" s="96"/>
      <c r="H80" s="96"/>
      <c r="I80" s="96"/>
    </row>
    <row r="81" spans="1:9" x14ac:dyDescent="0.25">
      <c r="A81" s="96"/>
      <c r="B81" s="96"/>
      <c r="C81" s="96"/>
      <c r="D81" s="114">
        <v>2260000</v>
      </c>
      <c r="E81" s="41" t="s">
        <v>4178</v>
      </c>
      <c r="F81" s="96"/>
      <c r="G81" s="96"/>
      <c r="H81" s="96"/>
      <c r="I81" s="96"/>
    </row>
    <row r="82" spans="1:9" x14ac:dyDescent="0.25">
      <c r="A82" s="96"/>
      <c r="B82" s="96"/>
      <c r="C82" s="96"/>
      <c r="D82" s="114">
        <v>-150000</v>
      </c>
      <c r="E82" s="41" t="s">
        <v>4182</v>
      </c>
      <c r="F82" s="96"/>
      <c r="G82" s="96"/>
      <c r="H82" s="96"/>
      <c r="I82" s="96"/>
    </row>
    <row r="83" spans="1:9" x14ac:dyDescent="0.25">
      <c r="D83" s="114">
        <v>-150000</v>
      </c>
      <c r="E83" s="41" t="s">
        <v>4183</v>
      </c>
    </row>
    <row r="84" spans="1:9" x14ac:dyDescent="0.25">
      <c r="D84" s="114">
        <v>-150000</v>
      </c>
      <c r="E84" s="41" t="s">
        <v>1221</v>
      </c>
    </row>
    <row r="85" spans="1:9" x14ac:dyDescent="0.25">
      <c r="D85" s="114">
        <v>43500</v>
      </c>
      <c r="E85" s="41" t="s">
        <v>4186</v>
      </c>
    </row>
    <row r="86" spans="1:9" x14ac:dyDescent="0.25">
      <c r="D86" s="114"/>
      <c r="E86" s="41" t="s">
        <v>25</v>
      </c>
    </row>
    <row r="87" spans="1:9" x14ac:dyDescent="0.25">
      <c r="D87" s="114"/>
      <c r="E87" s="96"/>
    </row>
    <row r="88" spans="1:9" x14ac:dyDescent="0.25">
      <c r="D88" s="114">
        <f>SUM(D35:D87)</f>
        <v>-46434117</v>
      </c>
      <c r="E88" s="96" t="s">
        <v>6</v>
      </c>
    </row>
    <row r="89" spans="1:9" x14ac:dyDescent="0.25">
      <c r="D89" s="114"/>
      <c r="E89" s="41"/>
    </row>
    <row r="90" spans="1:9" x14ac:dyDescent="0.25">
      <c r="D90" s="96"/>
      <c r="E90" s="96"/>
    </row>
    <row r="91" spans="1:9" x14ac:dyDescent="0.25">
      <c r="D91" s="96"/>
      <c r="E91" s="96" t="s">
        <v>25</v>
      </c>
    </row>
    <row r="92" spans="1:9" x14ac:dyDescent="0.25">
      <c r="E92" t="s">
        <v>25</v>
      </c>
    </row>
    <row r="94" spans="1:9" x14ac:dyDescent="0.25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3" sqref="D73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 x14ac:dyDescent="0.25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 x14ac:dyDescent="0.25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 x14ac:dyDescent="0.25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 x14ac:dyDescent="0.25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 x14ac:dyDescent="0.25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 x14ac:dyDescent="0.25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 x14ac:dyDescent="0.25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 x14ac:dyDescent="0.25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 x14ac:dyDescent="0.25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 x14ac:dyDescent="0.25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 x14ac:dyDescent="0.25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 x14ac:dyDescent="0.25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 x14ac:dyDescent="0.25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 x14ac:dyDescent="0.25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 x14ac:dyDescent="0.25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 x14ac:dyDescent="0.25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 x14ac:dyDescent="0.25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 x14ac:dyDescent="0.25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 x14ac:dyDescent="0.25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 x14ac:dyDescent="0.25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 x14ac:dyDescent="0.25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 x14ac:dyDescent="0.25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 x14ac:dyDescent="0.25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 x14ac:dyDescent="0.25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 x14ac:dyDescent="0.25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 x14ac:dyDescent="0.25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 x14ac:dyDescent="0.25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 x14ac:dyDescent="0.25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 x14ac:dyDescent="0.25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 x14ac:dyDescent="0.25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 x14ac:dyDescent="0.25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 x14ac:dyDescent="0.25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 x14ac:dyDescent="0.25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 x14ac:dyDescent="0.25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 x14ac:dyDescent="0.25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 x14ac:dyDescent="0.25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 x14ac:dyDescent="0.25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 x14ac:dyDescent="0.25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 x14ac:dyDescent="0.25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 x14ac:dyDescent="0.25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 x14ac:dyDescent="0.25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 x14ac:dyDescent="0.25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 x14ac:dyDescent="0.25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 x14ac:dyDescent="0.25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 x14ac:dyDescent="0.25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 x14ac:dyDescent="0.25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 x14ac:dyDescent="0.25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 x14ac:dyDescent="0.25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 x14ac:dyDescent="0.25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 x14ac:dyDescent="0.25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 x14ac:dyDescent="0.25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 x14ac:dyDescent="0.25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 x14ac:dyDescent="0.25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 x14ac:dyDescent="0.25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 x14ac:dyDescent="0.25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 x14ac:dyDescent="0.25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 x14ac:dyDescent="0.25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 x14ac:dyDescent="0.25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 x14ac:dyDescent="0.25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 x14ac:dyDescent="0.25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 x14ac:dyDescent="0.25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 x14ac:dyDescent="0.25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 x14ac:dyDescent="0.25">
      <c r="A65" s="11" t="s">
        <v>1149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 x14ac:dyDescent="0.25">
      <c r="A66" s="11" t="s">
        <v>1152</v>
      </c>
      <c r="B66" s="3">
        <v>-64538</v>
      </c>
      <c r="C66" s="11" t="s">
        <v>872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 x14ac:dyDescent="0.25">
      <c r="A67" s="11" t="s">
        <v>1201</v>
      </c>
      <c r="B67" s="3">
        <v>1000000</v>
      </c>
      <c r="C67" s="11" t="s">
        <v>1206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 x14ac:dyDescent="0.25">
      <c r="A68" s="11" t="s">
        <v>1217</v>
      </c>
      <c r="B68" s="3">
        <v>-910500</v>
      </c>
      <c r="C68" s="11" t="s">
        <v>1218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 x14ac:dyDescent="0.25">
      <c r="A69" s="99" t="s">
        <v>1226</v>
      </c>
      <c r="B69" s="113">
        <v>-24550</v>
      </c>
      <c r="C69" s="99" t="s">
        <v>872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 x14ac:dyDescent="0.25">
      <c r="A70" s="99" t="s">
        <v>1227</v>
      </c>
      <c r="B70" s="113">
        <v>-75000</v>
      </c>
      <c r="C70" s="99" t="s">
        <v>1229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 x14ac:dyDescent="0.25">
      <c r="A71" s="99" t="s">
        <v>3676</v>
      </c>
      <c r="B71" s="113">
        <v>1471</v>
      </c>
      <c r="C71" s="99" t="s">
        <v>3679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 x14ac:dyDescent="0.25">
      <c r="A72" s="99" t="s">
        <v>4280</v>
      </c>
      <c r="B72" s="113">
        <v>-5000</v>
      </c>
      <c r="C72" s="99" t="s">
        <v>4281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 x14ac:dyDescent="0.25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 x14ac:dyDescent="0.25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 x14ac:dyDescent="0.25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 x14ac:dyDescent="0.25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 x14ac:dyDescent="0.25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 x14ac:dyDescent="0.25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 x14ac:dyDescent="0.25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 x14ac:dyDescent="0.25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 x14ac:dyDescent="0.25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 x14ac:dyDescent="0.25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 x14ac:dyDescent="0.25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 x14ac:dyDescent="0.25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 x14ac:dyDescent="0.25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 x14ac:dyDescent="0.25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1016</v>
      </c>
      <c r="S1" s="99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 x14ac:dyDescent="0.25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 x14ac:dyDescent="0.25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944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945</v>
      </c>
      <c r="AF3" s="107" t="s">
        <v>1022</v>
      </c>
      <c r="AG3" s="107" t="s">
        <v>1023</v>
      </c>
      <c r="AH3" s="107" t="s">
        <v>1124</v>
      </c>
      <c r="AI3" s="107" t="s">
        <v>1024</v>
      </c>
      <c r="AJ3" s="107" t="s">
        <v>1025</v>
      </c>
      <c r="AK3" s="107" t="s">
        <v>1125</v>
      </c>
      <c r="AL3" s="107" t="s">
        <v>946</v>
      </c>
    </row>
    <row r="4" spans="1:38" x14ac:dyDescent="0.25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3712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 x14ac:dyDescent="0.25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 x14ac:dyDescent="0.25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 x14ac:dyDescent="0.25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 x14ac:dyDescent="0.25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 x14ac:dyDescent="0.25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 x14ac:dyDescent="0.25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 x14ac:dyDescent="0.25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 x14ac:dyDescent="0.25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 x14ac:dyDescent="0.25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 x14ac:dyDescent="0.25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752</v>
      </c>
      <c r="AD14" s="96" t="s">
        <v>1089</v>
      </c>
      <c r="AE14" s="96"/>
      <c r="AF14" s="96"/>
      <c r="AG14" s="96"/>
      <c r="AI14" s="96"/>
      <c r="AJ14" s="96"/>
      <c r="AL14" s="96"/>
    </row>
    <row r="15" spans="1:38" x14ac:dyDescent="0.25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1026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 x14ac:dyDescent="0.25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1027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 x14ac:dyDescent="0.25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 x14ac:dyDescent="0.25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1057</v>
      </c>
      <c r="AB18" s="96">
        <v>8</v>
      </c>
      <c r="AD18" s="96"/>
      <c r="AE18" s="96"/>
      <c r="AF18" s="96"/>
      <c r="AG18" s="96"/>
    </row>
    <row r="19" spans="1:33" x14ac:dyDescent="0.25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1058</v>
      </c>
      <c r="AB19" s="96">
        <v>70</v>
      </c>
      <c r="AD19" s="96"/>
      <c r="AE19" s="96"/>
      <c r="AF19" s="96"/>
      <c r="AG19" s="96"/>
    </row>
    <row r="20" spans="1:33" x14ac:dyDescent="0.25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 x14ac:dyDescent="0.25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 x14ac:dyDescent="0.25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959</v>
      </c>
      <c r="Z22" s="99" t="s">
        <v>182</v>
      </c>
      <c r="AA22" s="96"/>
      <c r="AB22" s="96"/>
      <c r="AD22" s="96"/>
      <c r="AE22" s="96"/>
      <c r="AF22" s="96"/>
      <c r="AG22" s="96"/>
    </row>
    <row r="23" spans="1:33" x14ac:dyDescent="0.25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960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 x14ac:dyDescent="0.25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 x14ac:dyDescent="0.25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 x14ac:dyDescent="0.25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 x14ac:dyDescent="0.25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 x14ac:dyDescent="0.25">
      <c r="A28" s="87" t="s">
        <v>936</v>
      </c>
      <c r="B28" s="87" t="s">
        <v>962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 x14ac:dyDescent="0.25">
      <c r="A29" s="87" t="s">
        <v>1067</v>
      </c>
      <c r="B29" s="87" t="s">
        <v>962</v>
      </c>
      <c r="C29" s="87">
        <v>100</v>
      </c>
      <c r="D29" s="87" t="s">
        <v>951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 x14ac:dyDescent="0.25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 x14ac:dyDescent="0.25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 x14ac:dyDescent="0.25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 x14ac:dyDescent="0.25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 x14ac:dyDescent="0.25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955</v>
      </c>
      <c r="Z34" s="97">
        <f>Z32-AL12</f>
        <v>0</v>
      </c>
    </row>
    <row r="35" spans="1:26" x14ac:dyDescent="0.25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 x14ac:dyDescent="0.25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 x14ac:dyDescent="0.25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 x14ac:dyDescent="0.25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 x14ac:dyDescent="0.25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 x14ac:dyDescent="0.25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 x14ac:dyDescent="0.25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 x14ac:dyDescent="0.25">
      <c r="A44" s="118" t="s">
        <v>1112</v>
      </c>
      <c r="B44" s="118" t="s">
        <v>1127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1128</v>
      </c>
      <c r="U44" s="76"/>
    </row>
    <row r="45" spans="1:26" x14ac:dyDescent="0.25">
      <c r="A45" s="118" t="s">
        <v>1112</v>
      </c>
      <c r="B45" s="118" t="s">
        <v>1129</v>
      </c>
      <c r="C45" s="118">
        <v>100</v>
      </c>
      <c r="D45" s="118" t="s">
        <v>951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 x14ac:dyDescent="0.25">
      <c r="A46" s="121" t="s">
        <v>1112</v>
      </c>
      <c r="B46" s="121" t="s">
        <v>940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 x14ac:dyDescent="0.25">
      <c r="A47" s="121"/>
      <c r="B47" s="121"/>
      <c r="C47" s="121">
        <v>347</v>
      </c>
      <c r="D47" s="121" t="s">
        <v>951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 x14ac:dyDescent="0.25">
      <c r="A48" s="118" t="s">
        <v>3712</v>
      </c>
      <c r="B48" s="118" t="s">
        <v>956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 x14ac:dyDescent="0.25">
      <c r="A49" s="118" t="s">
        <v>25</v>
      </c>
      <c r="B49" s="118"/>
      <c r="C49" s="118">
        <v>200</v>
      </c>
      <c r="D49" s="118" t="s">
        <v>951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3712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 x14ac:dyDescent="0.25">
      <c r="A62" s="82" t="s">
        <v>3760</v>
      </c>
      <c r="B62" s="82" t="s">
        <v>1088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1017</v>
      </c>
      <c r="R71" s="11" t="s">
        <v>1018</v>
      </c>
      <c r="S71" s="99" t="s">
        <v>1126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1106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B2" sqref="B2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961</v>
      </c>
      <c r="B1" s="11">
        <v>23.5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 ht="19.5" customHeight="1" x14ac:dyDescent="0.25">
      <c r="A2" s="148" t="s">
        <v>967</v>
      </c>
      <c r="B2" s="86">
        <f>$S2/(1+($B$1-$O2+$P2)/36500)^$N2</f>
        <v>77951.432965158223</v>
      </c>
      <c r="C2" s="86">
        <f t="shared" ref="C2:C20" si="0">$S2/(1+($C$1-$O2+$P2)/36500)^$N2</f>
        <v>80044.015678394426</v>
      </c>
      <c r="D2" s="86">
        <f>$S2/(1+($D$1-$O2+$P2)/36500)^$N2</f>
        <v>80469.243020378824</v>
      </c>
      <c r="E2" s="86">
        <f>$S2/(1+($E$1-$O2+$P2)/36500)^$N2</f>
        <v>80896.735216376823</v>
      </c>
      <c r="F2" s="86">
        <f>$S2/(1+($F$1-$O2+$P2)/36500)^$N2</f>
        <v>81326.5043607634</v>
      </c>
      <c r="G2" s="86">
        <f>$S2/(1+($G$1-$O2+$P2)/36500)^$N2</f>
        <v>81758.562612644237</v>
      </c>
      <c r="H2" s="86">
        <f>$S2/(1+($H$1-$O2+$P2)/36500)^$N2</f>
        <v>82192.922196244093</v>
      </c>
      <c r="I2" s="86">
        <f>$S2/(1+($I$1-$O2+$P2)/36500)^$N2</f>
        <v>82629.595401219543</v>
      </c>
      <c r="J2" s="86">
        <f>$S2/(1+($J$1-$O2+$P2)/36500)^$N2</f>
        <v>83068.594583033439</v>
      </c>
      <c r="K2" s="86">
        <f>$S2/(1+($K$1-$O2+$P2)/36500)^$N2</f>
        <v>83509.932163313657</v>
      </c>
      <c r="L2" s="86">
        <f t="shared" ref="L2:L37" si="1">$S2/(1+($AC$5-$O2+$P2)/36500)^$N2</f>
        <v>80896.735216376823</v>
      </c>
      <c r="M2" s="148" t="s">
        <v>993</v>
      </c>
      <c r="N2" s="148">
        <f>601-$AD$19</f>
        <v>387</v>
      </c>
      <c r="O2" s="148">
        <v>0</v>
      </c>
      <c r="P2" s="148">
        <v>0</v>
      </c>
      <c r="Q2" s="148">
        <v>0</v>
      </c>
      <c r="R2" s="148">
        <f t="shared" ref="R2:R37" si="2">N2/30.5</f>
        <v>12.688524590163935</v>
      </c>
      <c r="S2" s="86">
        <v>100000</v>
      </c>
      <c r="T2" s="86">
        <v>73200</v>
      </c>
      <c r="U2" s="86">
        <f t="shared" ref="U2:U37" si="3">B2*(1+$AC$2/36500)^N2</f>
        <v>101602.05244451526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 ht="18" customHeight="1" x14ac:dyDescent="0.25">
      <c r="A3" s="191" t="s">
        <v>4248</v>
      </c>
      <c r="B3" s="192">
        <f>$S3/(1+($B$1-$O3+$P3)/36500)^$N3</f>
        <v>96335.774146293363</v>
      </c>
      <c r="C3" s="192">
        <f t="shared" si="0"/>
        <v>96719.005001701662</v>
      </c>
      <c r="D3" s="192">
        <f t="shared" ref="D3:D37" si="5">$S3/(1+($D$1-$O3+$P3)/36500)^$N3</f>
        <v>96795.837078337267</v>
      </c>
      <c r="E3" s="192">
        <f t="shared" ref="E3:E37" si="6">$S3/(1+($E$1-$O3+$P3)/36500)^$N3</f>
        <v>96872.731242345588</v>
      </c>
      <c r="F3" s="192">
        <f t="shared" ref="F3:F37" si="7">$S3/(1+($F$1-$O3+$P3)/36500)^$N3</f>
        <v>96949.687544751738</v>
      </c>
      <c r="G3" s="192">
        <f t="shared" ref="G3:G37" si="8">$S3/(1+($G$1-$O3+$P3)/36500)^$N3</f>
        <v>97026.706036619828</v>
      </c>
      <c r="H3" s="192">
        <f t="shared" ref="H3:H37" si="9">$S3/(1+($H$1-$O3+$P3)/36500)^$N3</f>
        <v>97103.786769060243</v>
      </c>
      <c r="I3" s="192">
        <f t="shared" ref="I3:I37" si="10">$S3/(1+($I$1-$O3+$P3)/36500)^$N3</f>
        <v>97180.929793223215</v>
      </c>
      <c r="J3" s="192">
        <f t="shared" ref="J3:J37" si="11">$S3/(1+($J$1-$O3+$P3)/36500)^$N3</f>
        <v>97258.135160302991</v>
      </c>
      <c r="K3" s="192">
        <f t="shared" ref="K3:K37" si="12">$S3/(1+($K$1-$O3+$P3)/36500)^$N3</f>
        <v>97335.402921538684</v>
      </c>
      <c r="L3" s="192">
        <f t="shared" si="1"/>
        <v>96872.731242345588</v>
      </c>
      <c r="M3" s="191" t="s">
        <v>4257</v>
      </c>
      <c r="N3" s="191">
        <f>272-$AD$19</f>
        <v>58</v>
      </c>
      <c r="O3" s="191">
        <v>0</v>
      </c>
      <c r="P3" s="191">
        <v>0</v>
      </c>
      <c r="Q3" s="191">
        <v>0</v>
      </c>
      <c r="R3" s="191"/>
      <c r="S3" s="192">
        <v>100000</v>
      </c>
      <c r="T3" s="192"/>
      <c r="U3" s="192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 x14ac:dyDescent="0.25">
      <c r="A4" s="87" t="s">
        <v>968</v>
      </c>
      <c r="B4" s="88">
        <f t="shared" ref="B4:B37" si="14">$S4/(1+($B$1-$O4+$P4)/36500)^$N4</f>
        <v>79368.977068099484</v>
      </c>
      <c r="C4" s="88">
        <f t="shared" si="0"/>
        <v>81343.557517258683</v>
      </c>
      <c r="D4" s="88">
        <f t="shared" si="5"/>
        <v>81744.346381373209</v>
      </c>
      <c r="E4" s="88">
        <f t="shared" si="6"/>
        <v>82147.115505143156</v>
      </c>
      <c r="F4" s="88">
        <f t="shared" si="7"/>
        <v>82551.874700165383</v>
      </c>
      <c r="G4" s="88">
        <f t="shared" si="8"/>
        <v>82958.633826766396</v>
      </c>
      <c r="H4" s="88">
        <f t="shared" si="9"/>
        <v>83367.402794283596</v>
      </c>
      <c r="I4" s="88">
        <f t="shared" si="10"/>
        <v>83778.191561274871</v>
      </c>
      <c r="J4" s="88">
        <f t="shared" si="11"/>
        <v>84191.01013578572</v>
      </c>
      <c r="K4" s="88">
        <f t="shared" si="12"/>
        <v>84605.868575600893</v>
      </c>
      <c r="L4" s="88">
        <f t="shared" si="1"/>
        <v>82147.115505143156</v>
      </c>
      <c r="M4" s="87" t="s">
        <v>994</v>
      </c>
      <c r="N4" s="87">
        <f>573-$AD$19</f>
        <v>359</v>
      </c>
      <c r="O4" s="87">
        <v>0</v>
      </c>
      <c r="P4" s="87">
        <v>0</v>
      </c>
      <c r="Q4" s="87">
        <v>0</v>
      </c>
      <c r="R4" s="87">
        <f t="shared" si="2"/>
        <v>11.770491803278688</v>
      </c>
      <c r="S4" s="88">
        <v>100000</v>
      </c>
      <c r="T4" s="88">
        <v>73600</v>
      </c>
      <c r="U4" s="88">
        <f t="shared" si="3"/>
        <v>101485.28526592675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 x14ac:dyDescent="0.25">
      <c r="A5" s="12" t="s">
        <v>969</v>
      </c>
      <c r="B5" s="57">
        <f t="shared" si="14"/>
        <v>95471.611171736382</v>
      </c>
      <c r="C5" s="57">
        <f t="shared" si="0"/>
        <v>95943.304661611328</v>
      </c>
      <c r="D5" s="57">
        <f t="shared" si="5"/>
        <v>96037.926537718886</v>
      </c>
      <c r="E5" s="57">
        <f t="shared" si="6"/>
        <v>96132.643029861196</v>
      </c>
      <c r="F5" s="57">
        <f t="shared" si="7"/>
        <v>96227.454233947923</v>
      </c>
      <c r="G5" s="57">
        <f t="shared" si="8"/>
        <v>96322.360245982782</v>
      </c>
      <c r="H5" s="57">
        <f t="shared" si="9"/>
        <v>96417.361162072601</v>
      </c>
      <c r="I5" s="57">
        <f t="shared" si="10"/>
        <v>96512.457078419422</v>
      </c>
      <c r="J5" s="57">
        <f t="shared" si="11"/>
        <v>96607.648091325653</v>
      </c>
      <c r="K5" s="57">
        <f t="shared" si="12"/>
        <v>96702.934297195272</v>
      </c>
      <c r="L5" s="57">
        <f t="shared" si="1"/>
        <v>96132.643029861196</v>
      </c>
      <c r="M5" s="12" t="s">
        <v>996</v>
      </c>
      <c r="N5" s="12">
        <f>286-$AD$19</f>
        <v>72</v>
      </c>
      <c r="O5" s="12">
        <v>0</v>
      </c>
      <c r="P5" s="12">
        <v>0</v>
      </c>
      <c r="Q5" s="12">
        <v>0</v>
      </c>
      <c r="R5" s="12">
        <f t="shared" si="2"/>
        <v>2.360655737704918</v>
      </c>
      <c r="S5" s="57">
        <v>100000</v>
      </c>
      <c r="T5" s="57">
        <v>86700</v>
      </c>
      <c r="U5" s="57">
        <f t="shared" si="3"/>
        <v>100296.13156259486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951</v>
      </c>
      <c r="AC5">
        <v>20</v>
      </c>
    </row>
    <row r="6" spans="1:39" ht="21.75" customHeight="1" x14ac:dyDescent="0.25">
      <c r="A6" s="148" t="s">
        <v>985</v>
      </c>
      <c r="B6" s="86">
        <f>$S6/(1+($B$1-$O6+$P6)/36500)^$N6</f>
        <v>84863.57210380779</v>
      </c>
      <c r="C6" s="86">
        <f t="shared" si="0"/>
        <v>86357.879051183947</v>
      </c>
      <c r="D6" s="86">
        <f t="shared" si="5"/>
        <v>86659.895628971644</v>
      </c>
      <c r="E6" s="86">
        <f t="shared" si="6"/>
        <v>86962.972596054591</v>
      </c>
      <c r="F6" s="86">
        <f t="shared" si="7"/>
        <v>87267.113690092825</v>
      </c>
      <c r="G6" s="86">
        <f t="shared" si="8"/>
        <v>87572.322661957805</v>
      </c>
      <c r="H6" s="86">
        <f t="shared" si="9"/>
        <v>87878.603275808491</v>
      </c>
      <c r="I6" s="86">
        <f t="shared" si="10"/>
        <v>88185.959309112281</v>
      </c>
      <c r="J6" s="86">
        <f t="shared" si="11"/>
        <v>88494.394552708851</v>
      </c>
      <c r="K6" s="86">
        <f t="shared" si="12"/>
        <v>88803.91281086141</v>
      </c>
      <c r="L6" s="86">
        <f t="shared" si="1"/>
        <v>86962.972596054591</v>
      </c>
      <c r="M6" s="148" t="s">
        <v>995</v>
      </c>
      <c r="N6" s="148">
        <f>469-$AD$19</f>
        <v>255</v>
      </c>
      <c r="O6" s="148">
        <v>0</v>
      </c>
      <c r="P6" s="148">
        <v>0</v>
      </c>
      <c r="Q6" s="148">
        <v>0</v>
      </c>
      <c r="R6" s="148">
        <f t="shared" si="2"/>
        <v>8.3606557377049189</v>
      </c>
      <c r="S6" s="86">
        <v>100000</v>
      </c>
      <c r="T6" s="86">
        <v>78300</v>
      </c>
      <c r="U6" s="86">
        <f t="shared" si="3"/>
        <v>101052.75227991045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 x14ac:dyDescent="0.25">
      <c r="A7" s="191" t="s">
        <v>986</v>
      </c>
      <c r="B7" s="192">
        <f t="shared" si="14"/>
        <v>84863.57210380779</v>
      </c>
      <c r="C7" s="192">
        <f t="shared" si="0"/>
        <v>86357.879051183947</v>
      </c>
      <c r="D7" s="192">
        <f t="shared" si="5"/>
        <v>86659.895628971644</v>
      </c>
      <c r="E7" s="192">
        <f t="shared" si="6"/>
        <v>86962.972596054591</v>
      </c>
      <c r="F7" s="192">
        <f t="shared" si="7"/>
        <v>87267.113690092825</v>
      </c>
      <c r="G7" s="192">
        <f t="shared" si="8"/>
        <v>87572.322661957805</v>
      </c>
      <c r="H7" s="192">
        <f t="shared" si="9"/>
        <v>87878.603275808491</v>
      </c>
      <c r="I7" s="192">
        <f t="shared" si="10"/>
        <v>88185.959309112281</v>
      </c>
      <c r="J7" s="192">
        <f t="shared" si="11"/>
        <v>88494.394552708851</v>
      </c>
      <c r="K7" s="192">
        <f t="shared" si="12"/>
        <v>88803.91281086141</v>
      </c>
      <c r="L7" s="192">
        <f t="shared" si="1"/>
        <v>86962.972596054591</v>
      </c>
      <c r="M7" s="191" t="s">
        <v>995</v>
      </c>
      <c r="N7" s="191">
        <f>469-$AD$19</f>
        <v>255</v>
      </c>
      <c r="O7" s="191">
        <v>0</v>
      </c>
      <c r="P7" s="191">
        <v>0</v>
      </c>
      <c r="Q7" s="191">
        <v>0</v>
      </c>
      <c r="R7" s="191">
        <f t="shared" si="2"/>
        <v>8.3606557377049189</v>
      </c>
      <c r="S7" s="192">
        <v>100000</v>
      </c>
      <c r="T7" s="192">
        <v>77700</v>
      </c>
      <c r="U7" s="192">
        <f t="shared" si="3"/>
        <v>101052.75227991045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 x14ac:dyDescent="0.25">
      <c r="A8" s="87" t="s">
        <v>987</v>
      </c>
      <c r="B8" s="88">
        <f t="shared" si="14"/>
        <v>76904.914424465911</v>
      </c>
      <c r="C8" s="88">
        <f t="shared" si="0"/>
        <v>79083.00222121882</v>
      </c>
      <c r="D8" s="88">
        <f t="shared" si="5"/>
        <v>79525.985310644028</v>
      </c>
      <c r="E8" s="88">
        <f t="shared" si="6"/>
        <v>79971.455883811825</v>
      </c>
      <c r="F8" s="88">
        <f t="shared" si="7"/>
        <v>80419.427943048009</v>
      </c>
      <c r="G8" s="88">
        <f t="shared" si="8"/>
        <v>80869.915569670979</v>
      </c>
      <c r="H8" s="88">
        <f t="shared" si="9"/>
        <v>81322.932924481283</v>
      </c>
      <c r="I8" s="88">
        <f t="shared" si="10"/>
        <v>81778.494248172981</v>
      </c>
      <c r="J8" s="88">
        <f t="shared" si="11"/>
        <v>82236.613861809601</v>
      </c>
      <c r="K8" s="88">
        <f t="shared" si="12"/>
        <v>82697.306167284711</v>
      </c>
      <c r="L8" s="88">
        <f t="shared" si="1"/>
        <v>79971.455883811825</v>
      </c>
      <c r="M8" s="87" t="s">
        <v>999</v>
      </c>
      <c r="N8" s="87">
        <f>622-$AD$19</f>
        <v>408</v>
      </c>
      <c r="O8" s="87">
        <v>0</v>
      </c>
      <c r="P8" s="87">
        <v>0</v>
      </c>
      <c r="Q8" s="87">
        <v>0</v>
      </c>
      <c r="R8" s="87">
        <f t="shared" si="2"/>
        <v>13.377049180327869</v>
      </c>
      <c r="S8" s="88">
        <v>100000</v>
      </c>
      <c r="T8" s="88">
        <v>71800</v>
      </c>
      <c r="U8" s="90">
        <f t="shared" si="3"/>
        <v>101689.71598736112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 x14ac:dyDescent="0.25">
      <c r="A9" s="148" t="s">
        <v>4249</v>
      </c>
      <c r="B9" s="86">
        <f t="shared" si="14"/>
        <v>97145.213558820076</v>
      </c>
      <c r="C9" s="86">
        <f t="shared" si="0"/>
        <v>97444.912672376173</v>
      </c>
      <c r="D9" s="86">
        <f t="shared" si="5"/>
        <v>97504.965821989594</v>
      </c>
      <c r="E9" s="86">
        <f t="shared" si="6"/>
        <v>97565.056803983272</v>
      </c>
      <c r="F9" s="86">
        <f t="shared" si="7"/>
        <v>97625.185642710756</v>
      </c>
      <c r="G9" s="86">
        <f t="shared" si="8"/>
        <v>97685.352362538673</v>
      </c>
      <c r="H9" s="86">
        <f t="shared" si="9"/>
        <v>97745.556987852586</v>
      </c>
      <c r="I9" s="86">
        <f t="shared" si="10"/>
        <v>97805.799543051849</v>
      </c>
      <c r="J9" s="86">
        <f t="shared" si="11"/>
        <v>97866.08005255273</v>
      </c>
      <c r="K9" s="86">
        <f t="shared" si="12"/>
        <v>97926.398540789363</v>
      </c>
      <c r="L9" s="86">
        <f t="shared" si="1"/>
        <v>97565.056803983272</v>
      </c>
      <c r="M9" s="148" t="s">
        <v>4258</v>
      </c>
      <c r="N9" s="148">
        <f>259-$AD$19</f>
        <v>45</v>
      </c>
      <c r="O9" s="148">
        <v>0</v>
      </c>
      <c r="P9" s="148">
        <v>0</v>
      </c>
      <c r="Q9" s="148">
        <v>0</v>
      </c>
      <c r="R9" s="148">
        <f t="shared" si="2"/>
        <v>1.4754098360655739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 x14ac:dyDescent="0.25">
      <c r="A10" s="191" t="s">
        <v>988</v>
      </c>
      <c r="B10" s="192">
        <f t="shared" si="14"/>
        <v>73848.905570332703</v>
      </c>
      <c r="C10" s="192">
        <f t="shared" si="0"/>
        <v>76268.63733557536</v>
      </c>
      <c r="D10" s="192">
        <f t="shared" si="5"/>
        <v>76762.036276694562</v>
      </c>
      <c r="E10" s="192">
        <f t="shared" si="6"/>
        <v>77258.633947138325</v>
      </c>
      <c r="F10" s="192">
        <f t="shared" si="7"/>
        <v>77758.451128656394</v>
      </c>
      <c r="G10" s="192">
        <f t="shared" si="8"/>
        <v>78261.508738278426</v>
      </c>
      <c r="H10" s="192">
        <f t="shared" si="9"/>
        <v>78767.827829244343</v>
      </c>
      <c r="I10" s="192">
        <f t="shared" si="10"/>
        <v>79277.429591850101</v>
      </c>
      <c r="J10" s="192">
        <f t="shared" si="11"/>
        <v>79790.335354369105</v>
      </c>
      <c r="K10" s="192">
        <f t="shared" si="12"/>
        <v>80306.566583958818</v>
      </c>
      <c r="L10" s="192">
        <f t="shared" si="1"/>
        <v>77258.633947138325</v>
      </c>
      <c r="M10" s="191" t="s">
        <v>1000</v>
      </c>
      <c r="N10" s="191">
        <f>685-$AD$19</f>
        <v>471</v>
      </c>
      <c r="O10" s="191">
        <v>0</v>
      </c>
      <c r="P10" s="191">
        <v>0</v>
      </c>
      <c r="Q10" s="191">
        <v>0</v>
      </c>
      <c r="R10" s="191">
        <f t="shared" si="2"/>
        <v>15.442622950819672</v>
      </c>
      <c r="S10" s="192">
        <v>100000</v>
      </c>
      <c r="T10" s="192">
        <v>70000</v>
      </c>
      <c r="U10" s="192">
        <f t="shared" si="3"/>
        <v>101953.16070031514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 x14ac:dyDescent="0.25">
      <c r="A11" s="87" t="s">
        <v>989</v>
      </c>
      <c r="B11" s="88">
        <f t="shared" si="14"/>
        <v>75191.845354989171</v>
      </c>
      <c r="C11" s="88">
        <f t="shared" si="0"/>
        <v>77506.884622030513</v>
      </c>
      <c r="D11" s="88">
        <f t="shared" si="5"/>
        <v>77978.395804625019</v>
      </c>
      <c r="E11" s="88">
        <f t="shared" si="6"/>
        <v>78452.781928093711</v>
      </c>
      <c r="F11" s="88">
        <f t="shared" si="7"/>
        <v>78930.060561520033</v>
      </c>
      <c r="G11" s="88">
        <f t="shared" si="8"/>
        <v>79410.249381574104</v>
      </c>
      <c r="H11" s="88">
        <f t="shared" si="9"/>
        <v>79893.366173218543</v>
      </c>
      <c r="I11" s="88">
        <f t="shared" si="10"/>
        <v>80379.428830332501</v>
      </c>
      <c r="J11" s="88">
        <f t="shared" si="11"/>
        <v>80868.45535640599</v>
      </c>
      <c r="K11" s="88">
        <f t="shared" si="12"/>
        <v>81360.463865218873</v>
      </c>
      <c r="L11" s="88">
        <f t="shared" si="1"/>
        <v>78452.781928093711</v>
      </c>
      <c r="M11" s="87" t="s">
        <v>1001</v>
      </c>
      <c r="N11" s="87">
        <f>657-$AD$19</f>
        <v>443</v>
      </c>
      <c r="O11" s="87">
        <v>0</v>
      </c>
      <c r="P11" s="87">
        <v>0</v>
      </c>
      <c r="Q11" s="87">
        <v>0</v>
      </c>
      <c r="R11" s="87">
        <f t="shared" si="2"/>
        <v>14.524590163934427</v>
      </c>
      <c r="S11" s="88">
        <v>100000</v>
      </c>
      <c r="T11" s="88">
        <v>70700</v>
      </c>
      <c r="U11" s="88">
        <f t="shared" si="3"/>
        <v>101835.99000703949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 x14ac:dyDescent="0.25">
      <c r="A12" s="148" t="s">
        <v>990</v>
      </c>
      <c r="B12" s="86">
        <f t="shared" si="14"/>
        <v>75191.845354989171</v>
      </c>
      <c r="C12" s="86">
        <f t="shared" si="0"/>
        <v>77506.884622030513</v>
      </c>
      <c r="D12" s="86">
        <f t="shared" si="5"/>
        <v>77978.395804625019</v>
      </c>
      <c r="E12" s="86">
        <f t="shared" si="6"/>
        <v>78452.781928093711</v>
      </c>
      <c r="F12" s="86">
        <f t="shared" si="7"/>
        <v>78930.060561520033</v>
      </c>
      <c r="G12" s="86">
        <f t="shared" si="8"/>
        <v>79410.249381574104</v>
      </c>
      <c r="H12" s="86">
        <f t="shared" si="9"/>
        <v>79893.366173218543</v>
      </c>
      <c r="I12" s="86">
        <f t="shared" si="10"/>
        <v>80379.428830332501</v>
      </c>
      <c r="J12" s="86">
        <f t="shared" si="11"/>
        <v>80868.45535640599</v>
      </c>
      <c r="K12" s="86">
        <f t="shared" si="12"/>
        <v>81360.463865218873</v>
      </c>
      <c r="L12" s="86">
        <f t="shared" si="1"/>
        <v>78452.781928093711</v>
      </c>
      <c r="M12" s="148" t="s">
        <v>1001</v>
      </c>
      <c r="N12" s="148">
        <f>657-$AD$19</f>
        <v>443</v>
      </c>
      <c r="O12" s="148">
        <v>0</v>
      </c>
      <c r="P12" s="148">
        <v>0</v>
      </c>
      <c r="Q12" s="148">
        <v>0</v>
      </c>
      <c r="R12" s="148">
        <f t="shared" si="2"/>
        <v>14.524590163934427</v>
      </c>
      <c r="S12" s="86">
        <v>100000</v>
      </c>
      <c r="T12" s="86">
        <v>71000</v>
      </c>
      <c r="U12" s="86">
        <f t="shared" si="3"/>
        <v>101835.99000703949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 x14ac:dyDescent="0.25">
      <c r="A13" s="191" t="s">
        <v>991</v>
      </c>
      <c r="B13" s="192">
        <f t="shared" si="14"/>
        <v>77951.432965158223</v>
      </c>
      <c r="C13" s="192">
        <f t="shared" si="0"/>
        <v>80044.015678394426</v>
      </c>
      <c r="D13" s="192">
        <f t="shared" si="5"/>
        <v>80469.243020378824</v>
      </c>
      <c r="E13" s="192">
        <f t="shared" si="6"/>
        <v>80896.735216376823</v>
      </c>
      <c r="F13" s="192">
        <f t="shared" si="7"/>
        <v>81326.5043607634</v>
      </c>
      <c r="G13" s="192">
        <f t="shared" si="8"/>
        <v>81758.562612644237</v>
      </c>
      <c r="H13" s="192">
        <f t="shared" si="9"/>
        <v>82192.922196244093</v>
      </c>
      <c r="I13" s="192">
        <f t="shared" si="10"/>
        <v>82629.595401219543</v>
      </c>
      <c r="J13" s="192">
        <f t="shared" si="11"/>
        <v>83068.594583033439</v>
      </c>
      <c r="K13" s="192">
        <f t="shared" si="12"/>
        <v>83509.932163313657</v>
      </c>
      <c r="L13" s="192">
        <f t="shared" si="1"/>
        <v>80896.735216376823</v>
      </c>
      <c r="M13" s="191" t="s">
        <v>993</v>
      </c>
      <c r="N13" s="191">
        <f>601-$AD$19</f>
        <v>387</v>
      </c>
      <c r="O13" s="191">
        <v>0</v>
      </c>
      <c r="P13" s="191">
        <v>0</v>
      </c>
      <c r="Q13" s="191">
        <v>0</v>
      </c>
      <c r="R13" s="191">
        <f t="shared" si="2"/>
        <v>12.688524590163935</v>
      </c>
      <c r="S13" s="192">
        <v>100000</v>
      </c>
      <c r="T13" s="192">
        <v>73100</v>
      </c>
      <c r="U13" s="192">
        <f t="shared" si="3"/>
        <v>101602.05244451526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 x14ac:dyDescent="0.25">
      <c r="A14" s="87" t="s">
        <v>3856</v>
      </c>
      <c r="B14" s="88">
        <f t="shared" si="14"/>
        <v>82547.089300865948</v>
      </c>
      <c r="C14" s="88">
        <f t="shared" si="0"/>
        <v>84248.219384556345</v>
      </c>
      <c r="D14" s="88">
        <f t="shared" si="5"/>
        <v>84592.643495147582</v>
      </c>
      <c r="E14" s="88">
        <f t="shared" si="6"/>
        <v>84938.480427057497</v>
      </c>
      <c r="F14" s="88">
        <f t="shared" si="7"/>
        <v>85285.73599512309</v>
      </c>
      <c r="G14" s="88">
        <f t="shared" si="8"/>
        <v>85634.416038177354</v>
      </c>
      <c r="H14" s="88">
        <f t="shared" si="9"/>
        <v>85984.526419181857</v>
      </c>
      <c r="I14" s="88">
        <f t="shared" si="10"/>
        <v>86336.073025296966</v>
      </c>
      <c r="J14" s="88">
        <f t="shared" si="11"/>
        <v>86689.061768000945</v>
      </c>
      <c r="K14" s="88">
        <f t="shared" si="12"/>
        <v>87043.498583194974</v>
      </c>
      <c r="L14" s="88">
        <f t="shared" si="1"/>
        <v>84938.480427057497</v>
      </c>
      <c r="M14" s="87" t="s">
        <v>3857</v>
      </c>
      <c r="N14" s="87">
        <f>512-$AD$19</f>
        <v>298</v>
      </c>
      <c r="O14" s="87">
        <v>0</v>
      </c>
      <c r="P14" s="87">
        <v>0</v>
      </c>
      <c r="Q14" s="87">
        <v>0</v>
      </c>
      <c r="R14" s="87">
        <f t="shared" si="2"/>
        <v>9.7704918032786878</v>
      </c>
      <c r="S14" s="88">
        <v>100000</v>
      </c>
      <c r="T14" s="88">
        <v>50000</v>
      </c>
      <c r="U14" s="88">
        <f>B14*(1+$AC$2/36500)^N14</f>
        <v>101231.36405310976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 x14ac:dyDescent="0.25">
      <c r="A15" s="12" t="s">
        <v>3910</v>
      </c>
      <c r="B15" s="57">
        <f t="shared" si="14"/>
        <v>65054.565432132942</v>
      </c>
      <c r="C15" s="57">
        <f t="shared" si="0"/>
        <v>68098.278702395124</v>
      </c>
      <c r="D15" s="57">
        <f t="shared" si="5"/>
        <v>68723.927110853387</v>
      </c>
      <c r="E15" s="57">
        <f t="shared" si="6"/>
        <v>69355.332306525437</v>
      </c>
      <c r="F15" s="57">
        <f t="shared" si="7"/>
        <v>69992.547339337209</v>
      </c>
      <c r="G15" s="57">
        <f t="shared" si="8"/>
        <v>70635.625748785984</v>
      </c>
      <c r="H15" s="57">
        <f t="shared" si="9"/>
        <v>71284.621568526505</v>
      </c>
      <c r="I15" s="57">
        <f t="shared" si="10"/>
        <v>71939.589330883551</v>
      </c>
      <c r="J15" s="57">
        <f t="shared" si="11"/>
        <v>72600.584071495905</v>
      </c>
      <c r="K15" s="57">
        <f t="shared" si="12"/>
        <v>73267.661333977245</v>
      </c>
      <c r="L15" s="57">
        <f t="shared" si="1"/>
        <v>69355.332306525437</v>
      </c>
      <c r="M15" s="12" t="s">
        <v>3911</v>
      </c>
      <c r="N15" s="12">
        <f>882-$AD$19</f>
        <v>668</v>
      </c>
      <c r="O15" s="12">
        <v>0</v>
      </c>
      <c r="P15" s="12">
        <v>0</v>
      </c>
      <c r="Q15" s="12">
        <v>0</v>
      </c>
      <c r="R15" s="12">
        <f t="shared" si="2"/>
        <v>21.901639344262296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 x14ac:dyDescent="0.25">
      <c r="A16" s="148" t="s">
        <v>3959</v>
      </c>
      <c r="B16" s="86">
        <f t="shared" si="14"/>
        <v>63892.67927706</v>
      </c>
      <c r="C16" s="86">
        <f t="shared" si="0"/>
        <v>67010.342976082364</v>
      </c>
      <c r="D16" s="86">
        <f t="shared" si="5"/>
        <v>67651.925017510424</v>
      </c>
      <c r="E16" s="86">
        <f t="shared" si="6"/>
        <v>68299.658715265978</v>
      </c>
      <c r="F16" s="86">
        <f t="shared" si="7"/>
        <v>68953.603138489852</v>
      </c>
      <c r="G16" s="86">
        <f t="shared" si="8"/>
        <v>69613.817924302828</v>
      </c>
      <c r="H16" s="86">
        <f t="shared" si="9"/>
        <v>70280.363283337807</v>
      </c>
      <c r="I16" s="86">
        <f t="shared" si="10"/>
        <v>70953.300005206518</v>
      </c>
      <c r="J16" s="86">
        <f t="shared" si="11"/>
        <v>71632.689464110648</v>
      </c>
      <c r="K16" s="86">
        <f t="shared" si="12"/>
        <v>72318.593624480462</v>
      </c>
      <c r="L16" s="86">
        <f t="shared" si="1"/>
        <v>68299.658715265978</v>
      </c>
      <c r="M16" s="148" t="s">
        <v>4235</v>
      </c>
      <c r="N16" s="148">
        <f>910-$AD$19</f>
        <v>696</v>
      </c>
      <c r="O16" s="148">
        <v>0</v>
      </c>
      <c r="P16" s="148">
        <v>0</v>
      </c>
      <c r="Q16" s="148">
        <v>0</v>
      </c>
      <c r="R16" s="148">
        <f t="shared" si="2"/>
        <v>22.819672131147541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 x14ac:dyDescent="0.25">
      <c r="A17" s="191" t="s">
        <v>4250</v>
      </c>
      <c r="B17" s="192">
        <f t="shared" si="14"/>
        <v>96708.520078741058</v>
      </c>
      <c r="C17" s="192">
        <f t="shared" si="0"/>
        <v>97053.3649125558</v>
      </c>
      <c r="D17" s="192">
        <f t="shared" si="5"/>
        <v>97122.484137410022</v>
      </c>
      <c r="E17" s="192">
        <f t="shared" si="6"/>
        <v>97191.653534746438</v>
      </c>
      <c r="F17" s="192">
        <f t="shared" si="7"/>
        <v>97260.87314167367</v>
      </c>
      <c r="G17" s="192">
        <f t="shared" si="8"/>
        <v>97330.142995324932</v>
      </c>
      <c r="H17" s="192">
        <f t="shared" si="9"/>
        <v>97399.463132864708</v>
      </c>
      <c r="I17" s="192">
        <f t="shared" si="10"/>
        <v>97468.833591482966</v>
      </c>
      <c r="J17" s="192">
        <f t="shared" si="11"/>
        <v>97538.25440839876</v>
      </c>
      <c r="K17" s="192">
        <f t="shared" si="12"/>
        <v>97607.725620861063</v>
      </c>
      <c r="L17" s="192">
        <f t="shared" si="1"/>
        <v>97191.653534746438</v>
      </c>
      <c r="M17" s="191" t="s">
        <v>4259</v>
      </c>
      <c r="N17" s="191">
        <f>266-$AD$19</f>
        <v>52</v>
      </c>
      <c r="O17" s="191">
        <v>0</v>
      </c>
      <c r="P17" s="191">
        <v>0</v>
      </c>
      <c r="Q17" s="191">
        <v>0</v>
      </c>
      <c r="R17" s="191">
        <f t="shared" si="2"/>
        <v>1.7049180327868851</v>
      </c>
      <c r="S17" s="192">
        <v>100000</v>
      </c>
      <c r="T17" s="192"/>
      <c r="U17" s="192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 x14ac:dyDescent="0.25">
      <c r="A18" s="87" t="s">
        <v>4251</v>
      </c>
      <c r="B18" s="88">
        <f t="shared" si="14"/>
        <v>94615.200017862953</v>
      </c>
      <c r="C18" s="88">
        <f t="shared" si="0"/>
        <v>95173.82554988873</v>
      </c>
      <c r="D18" s="88">
        <f t="shared" si="5"/>
        <v>95285.950429870747</v>
      </c>
      <c r="E18" s="88">
        <f t="shared" si="6"/>
        <v>95398.208942693964</v>
      </c>
      <c r="F18" s="88">
        <f t="shared" si="7"/>
        <v>95510.601249460204</v>
      </c>
      <c r="G18" s="88">
        <f t="shared" si="8"/>
        <v>95623.127511462473</v>
      </c>
      <c r="H18" s="88">
        <f t="shared" si="9"/>
        <v>95735.787890195745</v>
      </c>
      <c r="I18" s="88">
        <f t="shared" si="10"/>
        <v>95848.582547347658</v>
      </c>
      <c r="J18" s="88">
        <f t="shared" si="11"/>
        <v>95961.511644804836</v>
      </c>
      <c r="K18" s="88">
        <f t="shared" si="12"/>
        <v>96074.57534465444</v>
      </c>
      <c r="L18" s="88">
        <f t="shared" si="1"/>
        <v>95398.208942693964</v>
      </c>
      <c r="M18" s="87" t="s">
        <v>4260</v>
      </c>
      <c r="N18" s="87">
        <f>300-$AD$19</f>
        <v>86</v>
      </c>
      <c r="O18" s="87">
        <v>0</v>
      </c>
      <c r="P18" s="87">
        <v>0</v>
      </c>
      <c r="Q18" s="87">
        <v>0</v>
      </c>
      <c r="R18" s="87">
        <f t="shared" si="2"/>
        <v>2.819672131147541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1003</v>
      </c>
      <c r="AD18" t="s">
        <v>1042</v>
      </c>
      <c r="AF18" s="26"/>
    </row>
    <row r="19" spans="1:32" ht="21.75" customHeight="1" x14ac:dyDescent="0.25">
      <c r="A19" s="12" t="s">
        <v>4252</v>
      </c>
      <c r="B19" s="57">
        <f t="shared" si="14"/>
        <v>59219.840730648211</v>
      </c>
      <c r="C19" s="57">
        <f t="shared" si="0"/>
        <v>62613.198336250236</v>
      </c>
      <c r="D19" s="57">
        <f t="shared" si="5"/>
        <v>63314.88435326222</v>
      </c>
      <c r="E19" s="57">
        <f t="shared" si="6"/>
        <v>64024.443708940584</v>
      </c>
      <c r="F19" s="57">
        <f t="shared" si="7"/>
        <v>64741.964856505219</v>
      </c>
      <c r="G19" s="57">
        <f t="shared" si="8"/>
        <v>65467.537244103056</v>
      </c>
      <c r="H19" s="57">
        <f t="shared" si="9"/>
        <v>66201.251326081954</v>
      </c>
      <c r="I19" s="57">
        <f t="shared" si="10"/>
        <v>66943.198574261158</v>
      </c>
      <c r="J19" s="57">
        <f t="shared" si="11"/>
        <v>67693.471489429852</v>
      </c>
      <c r="K19" s="57">
        <f t="shared" si="12"/>
        <v>68452.163612946068</v>
      </c>
      <c r="L19" s="57">
        <f t="shared" si="1"/>
        <v>64024.443708940584</v>
      </c>
      <c r="M19" s="12" t="s">
        <v>4261</v>
      </c>
      <c r="N19" s="12">
        <f>1028-$AD$19</f>
        <v>814</v>
      </c>
      <c r="O19" s="12">
        <v>0</v>
      </c>
      <c r="P19" s="12">
        <v>0</v>
      </c>
      <c r="Q19" s="12">
        <v>0</v>
      </c>
      <c r="R19" s="12">
        <f t="shared" si="2"/>
        <v>26.688524590163933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1051</v>
      </c>
      <c r="AD19">
        <v>214</v>
      </c>
      <c r="AF19" s="26"/>
    </row>
    <row r="20" spans="1:32" ht="22.5" customHeight="1" x14ac:dyDescent="0.25">
      <c r="A20" s="148" t="s">
        <v>4253</v>
      </c>
      <c r="B20" s="86">
        <f t="shared" si="14"/>
        <v>82547.089300865948</v>
      </c>
      <c r="C20" s="86">
        <f t="shared" si="0"/>
        <v>84248.219384556345</v>
      </c>
      <c r="D20" s="86">
        <f t="shared" si="5"/>
        <v>84592.643495147582</v>
      </c>
      <c r="E20" s="86">
        <f t="shared" si="6"/>
        <v>84938.480427057497</v>
      </c>
      <c r="F20" s="86">
        <f t="shared" si="7"/>
        <v>85285.73599512309</v>
      </c>
      <c r="G20" s="86">
        <f t="shared" si="8"/>
        <v>85634.416038177354</v>
      </c>
      <c r="H20" s="86">
        <f t="shared" si="9"/>
        <v>85984.526419181857</v>
      </c>
      <c r="I20" s="86">
        <f t="shared" si="10"/>
        <v>86336.073025296966</v>
      </c>
      <c r="J20" s="86">
        <f t="shared" si="11"/>
        <v>86689.061768000945</v>
      </c>
      <c r="K20" s="86">
        <f t="shared" si="12"/>
        <v>87043.498583194974</v>
      </c>
      <c r="L20" s="86">
        <f t="shared" si="1"/>
        <v>84938.480427057497</v>
      </c>
      <c r="M20" s="148" t="s">
        <v>3857</v>
      </c>
      <c r="N20" s="148">
        <f>512-$AD$19</f>
        <v>298</v>
      </c>
      <c r="O20" s="148">
        <v>0</v>
      </c>
      <c r="P20" s="148">
        <v>0</v>
      </c>
      <c r="Q20" s="148">
        <v>0</v>
      </c>
      <c r="R20" s="148">
        <f t="shared" si="2"/>
        <v>9.7704918032786878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 x14ac:dyDescent="0.25">
      <c r="A21" s="191" t="s">
        <v>4254</v>
      </c>
      <c r="B21" s="192">
        <f t="shared" si="14"/>
        <v>66579.519143300407</v>
      </c>
      <c r="C21" s="192">
        <f>$S21/(1+($C$1-$O21+$P21)/36500)^$N21</f>
        <v>69523.047028252069</v>
      </c>
      <c r="D21" s="192">
        <f t="shared" si="5"/>
        <v>70127.213247832333</v>
      </c>
      <c r="E21" s="192">
        <f t="shared" si="6"/>
        <v>70736.638146623591</v>
      </c>
      <c r="F21" s="192">
        <f t="shared" si="7"/>
        <v>71351.367569265771</v>
      </c>
      <c r="G21" s="192">
        <f t="shared" si="8"/>
        <v>71971.4477606742</v>
      </c>
      <c r="H21" s="192">
        <f t="shared" si="9"/>
        <v>72596.925369599208</v>
      </c>
      <c r="I21" s="192">
        <f t="shared" si="10"/>
        <v>73227.847452104979</v>
      </c>
      <c r="J21" s="192">
        <f t="shared" si="11"/>
        <v>73864.261475165156</v>
      </c>
      <c r="K21" s="192">
        <f t="shared" si="12"/>
        <v>74506.215320265022</v>
      </c>
      <c r="L21" s="192">
        <f t="shared" si="1"/>
        <v>70736.638146623591</v>
      </c>
      <c r="M21" s="191" t="s">
        <v>4262</v>
      </c>
      <c r="N21" s="191">
        <f>846-$AD$19</f>
        <v>632</v>
      </c>
      <c r="O21" s="191">
        <v>0</v>
      </c>
      <c r="P21" s="191">
        <v>0</v>
      </c>
      <c r="Q21" s="191">
        <v>0</v>
      </c>
      <c r="R21" s="191">
        <f t="shared" si="2"/>
        <v>20.721311475409838</v>
      </c>
      <c r="S21" s="192">
        <v>100000</v>
      </c>
      <c r="T21" s="192"/>
      <c r="U21" s="192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 x14ac:dyDescent="0.25">
      <c r="A22" s="191" t="s">
        <v>4325</v>
      </c>
      <c r="B22" s="192">
        <f t="shared" si="14"/>
        <v>79317.909373023707</v>
      </c>
      <c r="C22" s="192">
        <f>$S22/(1+($C$1-$O22+$P22)/36500)^$N22</f>
        <v>81296.784025079847</v>
      </c>
      <c r="D22" s="192">
        <f t="shared" si="5"/>
        <v>81698.460944404462</v>
      </c>
      <c r="E22" s="192">
        <f t="shared" si="6"/>
        <v>82102.128037725226</v>
      </c>
      <c r="F22" s="192">
        <f t="shared" si="7"/>
        <v>82507.795193144426</v>
      </c>
      <c r="G22" s="192">
        <f t="shared" si="8"/>
        <v>82915.472348009891</v>
      </c>
      <c r="H22" s="192">
        <f t="shared" si="9"/>
        <v>83325.169489200009</v>
      </c>
      <c r="I22" s="192">
        <f t="shared" si="10"/>
        <v>83736.896653336225</v>
      </c>
      <c r="J22" s="192">
        <f t="shared" si="11"/>
        <v>84150.663927053538</v>
      </c>
      <c r="K22" s="192">
        <f t="shared" si="12"/>
        <v>84566.481447255603</v>
      </c>
      <c r="L22" s="192">
        <f t="shared" si="1"/>
        <v>82102.128037725226</v>
      </c>
      <c r="M22" s="191" t="s">
        <v>4326</v>
      </c>
      <c r="N22" s="191">
        <f>574-$AD$19</f>
        <v>360</v>
      </c>
      <c r="O22" s="191">
        <v>0</v>
      </c>
      <c r="P22" s="191"/>
      <c r="Q22" s="191">
        <v>0</v>
      </c>
      <c r="R22" s="191">
        <f t="shared" si="2"/>
        <v>11.803278688524591</v>
      </c>
      <c r="S22" s="192">
        <v>100000</v>
      </c>
      <c r="T22" s="192"/>
      <c r="U22" s="192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 x14ac:dyDescent="0.25">
      <c r="A23" s="87" t="s">
        <v>4255</v>
      </c>
      <c r="B23" s="88">
        <f t="shared" si="14"/>
        <v>83832.100294718824</v>
      </c>
      <c r="C23" s="88">
        <f t="shared" ref="C23:C37" si="16">$S23/(1+($C$1-$O23+$P23)/36500)^$N23</f>
        <v>85419.266857635448</v>
      </c>
      <c r="D23" s="88">
        <f t="shared" si="5"/>
        <v>85740.301246754607</v>
      </c>
      <c r="E23" s="88">
        <f t="shared" si="6"/>
        <v>86062.546611377446</v>
      </c>
      <c r="F23" s="88">
        <f t="shared" si="7"/>
        <v>86386.007536111822</v>
      </c>
      <c r="G23" s="88">
        <f t="shared" si="8"/>
        <v>86710.688622970119</v>
      </c>
      <c r="H23" s="88">
        <f t="shared" si="9"/>
        <v>87036.594491466356</v>
      </c>
      <c r="I23" s="88">
        <f t="shared" si="10"/>
        <v>87363.729778655354</v>
      </c>
      <c r="J23" s="88">
        <f t="shared" si="11"/>
        <v>87692.09913921704</v>
      </c>
      <c r="K23" s="88">
        <f t="shared" si="12"/>
        <v>88021.707245527607</v>
      </c>
      <c r="L23" s="88">
        <f t="shared" si="1"/>
        <v>86062.546611377446</v>
      </c>
      <c r="M23" s="87" t="s">
        <v>4263</v>
      </c>
      <c r="N23" s="87">
        <f>488-$AD$19</f>
        <v>274</v>
      </c>
      <c r="O23" s="87">
        <v>0</v>
      </c>
      <c r="P23" s="87">
        <v>0</v>
      </c>
      <c r="Q23" s="87">
        <v>0</v>
      </c>
      <c r="R23" s="87">
        <f t="shared" si="2"/>
        <v>8.9836065573770494</v>
      </c>
      <c r="S23" s="88">
        <v>100000</v>
      </c>
      <c r="T23" s="88"/>
      <c r="U23" s="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952</v>
      </c>
      <c r="AD23" t="s">
        <v>1052</v>
      </c>
      <c r="AE23" s="25"/>
      <c r="AF23" s="26"/>
    </row>
    <row r="24" spans="1:32" x14ac:dyDescent="0.25">
      <c r="A24" s="148" t="s">
        <v>4256</v>
      </c>
      <c r="B24" s="86">
        <f t="shared" si="14"/>
        <v>82176.018258077384</v>
      </c>
      <c r="C24" s="86">
        <f t="shared" si="16"/>
        <v>83909.697847985357</v>
      </c>
      <c r="D24" s="86">
        <f t="shared" si="5"/>
        <v>84260.812838992773</v>
      </c>
      <c r="E24" s="86">
        <f t="shared" si="6"/>
        <v>84613.401886497712</v>
      </c>
      <c r="F24" s="86">
        <f t="shared" si="7"/>
        <v>84967.471199224165</v>
      </c>
      <c r="G24" s="86">
        <f t="shared" si="8"/>
        <v>85323.027012115883</v>
      </c>
      <c r="H24" s="86">
        <f t="shared" si="9"/>
        <v>85680.075586481369</v>
      </c>
      <c r="I24" s="86">
        <f t="shared" si="10"/>
        <v>86038.623210075297</v>
      </c>
      <c r="J24" s="86">
        <f t="shared" si="11"/>
        <v>86398.676197229739</v>
      </c>
      <c r="K24" s="86">
        <f t="shared" si="12"/>
        <v>86760.240888971413</v>
      </c>
      <c r="L24" s="86">
        <f t="shared" si="1"/>
        <v>84613.401886497712</v>
      </c>
      <c r="M24" s="148" t="s">
        <v>4264</v>
      </c>
      <c r="N24" s="148">
        <f>519-$AD$19</f>
        <v>305</v>
      </c>
      <c r="O24" s="148">
        <v>0</v>
      </c>
      <c r="P24" s="148">
        <v>0</v>
      </c>
      <c r="Q24" s="148">
        <v>0</v>
      </c>
      <c r="R24" s="148">
        <f t="shared" si="2"/>
        <v>10</v>
      </c>
      <c r="S24" s="86">
        <v>100000</v>
      </c>
      <c r="T24" s="86"/>
      <c r="U24" s="86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 x14ac:dyDescent="0.25">
      <c r="A25" s="191" t="s">
        <v>1005</v>
      </c>
      <c r="B25" s="192">
        <f t="shared" si="14"/>
        <v>79600.393564657017</v>
      </c>
      <c r="C25" s="192">
        <f t="shared" si="16"/>
        <v>86317.605698649757</v>
      </c>
      <c r="D25" s="192">
        <f t="shared" si="5"/>
        <v>87727.652543125281</v>
      </c>
      <c r="E25" s="192">
        <f t="shared" si="6"/>
        <v>89160.753087944642</v>
      </c>
      <c r="F25" s="192">
        <f t="shared" si="7"/>
        <v>90617.284575354846</v>
      </c>
      <c r="G25" s="192">
        <f t="shared" si="8"/>
        <v>92097.630426030359</v>
      </c>
      <c r="H25" s="192">
        <f t="shared" si="9"/>
        <v>93602.18034028112</v>
      </c>
      <c r="I25" s="192">
        <f t="shared" si="10"/>
        <v>95131.330400851191</v>
      </c>
      <c r="J25" s="192">
        <f t="shared" si="11"/>
        <v>96685.483177835893</v>
      </c>
      <c r="K25" s="192">
        <f t="shared" si="12"/>
        <v>98265.04783471486</v>
      </c>
      <c r="L25" s="192">
        <f t="shared" si="1"/>
        <v>89160.753087944642</v>
      </c>
      <c r="M25" s="191" t="s">
        <v>1006</v>
      </c>
      <c r="N25" s="191">
        <f>1397-$AD$19</f>
        <v>1183</v>
      </c>
      <c r="O25" s="191">
        <v>17</v>
      </c>
      <c r="P25" s="191">
        <f>$AI$2</f>
        <v>0.54</v>
      </c>
      <c r="Q25" s="191">
        <v>6</v>
      </c>
      <c r="R25" s="191">
        <f t="shared" si="2"/>
        <v>38.786885245901637</v>
      </c>
      <c r="S25" s="192">
        <v>100000</v>
      </c>
      <c r="T25" s="192">
        <v>96000</v>
      </c>
      <c r="U25" s="192">
        <f t="shared" si="3"/>
        <v>178933.75352079337</v>
      </c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 x14ac:dyDescent="0.25">
      <c r="A26" s="87" t="s">
        <v>962</v>
      </c>
      <c r="B26" s="88">
        <f t="shared" si="14"/>
        <v>97150.412427591407</v>
      </c>
      <c r="C26" s="88">
        <f t="shared" si="16"/>
        <v>99507.385213605608</v>
      </c>
      <c r="D26" s="88">
        <f t="shared" si="5"/>
        <v>99985.617475697742</v>
      </c>
      <c r="E26" s="88">
        <f t="shared" si="6"/>
        <v>100466.15471937263</v>
      </c>
      <c r="F26" s="88">
        <f t="shared" si="7"/>
        <v>100949.00808597998</v>
      </c>
      <c r="G26" s="88">
        <f t="shared" si="8"/>
        <v>101434.18877086644</v>
      </c>
      <c r="H26" s="88">
        <f t="shared" si="9"/>
        <v>101921.70802365569</v>
      </c>
      <c r="I26" s="88">
        <f t="shared" si="10"/>
        <v>102411.57714848942</v>
      </c>
      <c r="J26" s="88">
        <f t="shared" si="11"/>
        <v>102903.80750432581</v>
      </c>
      <c r="K26" s="88">
        <f t="shared" si="12"/>
        <v>103398.41050517812</v>
      </c>
      <c r="L26" s="88">
        <f t="shared" si="1"/>
        <v>100466.15471937263</v>
      </c>
      <c r="M26" s="87" t="s">
        <v>977</v>
      </c>
      <c r="N26" s="87">
        <f>564-$AD$19</f>
        <v>350</v>
      </c>
      <c r="O26" s="87">
        <v>21</v>
      </c>
      <c r="P26" s="87">
        <f t="shared" ref="P26:P31" si="17">$AI$1</f>
        <v>0.51500000000000001</v>
      </c>
      <c r="Q26" s="87">
        <v>3</v>
      </c>
      <c r="R26" s="87">
        <f t="shared" si="2"/>
        <v>11.475409836065573</v>
      </c>
      <c r="S26" s="88">
        <v>100000</v>
      </c>
      <c r="T26" s="88">
        <v>100000</v>
      </c>
      <c r="U26" s="88">
        <f t="shared" si="3"/>
        <v>123458.4161450005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 x14ac:dyDescent="0.25">
      <c r="A27" s="12" t="s">
        <v>963</v>
      </c>
      <c r="B27" s="57">
        <f t="shared" si="14"/>
        <v>92258.078865232193</v>
      </c>
      <c r="C27" s="57">
        <f t="shared" si="16"/>
        <v>94606.121482768125</v>
      </c>
      <c r="D27" s="57">
        <f t="shared" si="5"/>
        <v>95082.872673808728</v>
      </c>
      <c r="E27" s="57">
        <f t="shared" si="6"/>
        <v>95562.032949452856</v>
      </c>
      <c r="F27" s="57">
        <f t="shared" si="7"/>
        <v>96043.614516341448</v>
      </c>
      <c r="G27" s="57">
        <f t="shared" si="8"/>
        <v>96527.629643167864</v>
      </c>
      <c r="H27" s="57">
        <f t="shared" si="9"/>
        <v>97014.090660932256</v>
      </c>
      <c r="I27" s="57">
        <f t="shared" si="10"/>
        <v>97503.009963304939</v>
      </c>
      <c r="J27" s="57">
        <f t="shared" si="11"/>
        <v>97994.400006930751</v>
      </c>
      <c r="K27" s="57">
        <f t="shared" si="12"/>
        <v>98488.273311726982</v>
      </c>
      <c r="L27" s="57">
        <f t="shared" si="1"/>
        <v>95562.032949452856</v>
      </c>
      <c r="M27" s="12" t="s">
        <v>978</v>
      </c>
      <c r="N27" s="12">
        <f>581-$AD$19</f>
        <v>367</v>
      </c>
      <c r="O27" s="12">
        <v>16</v>
      </c>
      <c r="P27" s="12">
        <f t="shared" si="17"/>
        <v>0.51500000000000001</v>
      </c>
      <c r="Q27" s="12">
        <v>3</v>
      </c>
      <c r="R27" s="12">
        <f t="shared" si="2"/>
        <v>12.032786885245901</v>
      </c>
      <c r="S27" s="57">
        <v>100000</v>
      </c>
      <c r="T27" s="57">
        <v>92000</v>
      </c>
      <c r="U27" s="57">
        <f t="shared" si="3"/>
        <v>118613.89895889669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 x14ac:dyDescent="0.25">
      <c r="A28" s="148" t="s">
        <v>956</v>
      </c>
      <c r="B28" s="86">
        <f t="shared" si="14"/>
        <v>96598.292726850981</v>
      </c>
      <c r="C28" s="86">
        <f t="shared" si="16"/>
        <v>99410.556465214075</v>
      </c>
      <c r="D28" s="86">
        <f t="shared" si="5"/>
        <v>99982.782307872927</v>
      </c>
      <c r="E28" s="86">
        <f t="shared" si="6"/>
        <v>100558.30989652989</v>
      </c>
      <c r="F28" s="86">
        <f t="shared" si="7"/>
        <v>101137.1583279054</v>
      </c>
      <c r="G28" s="86">
        <f t="shared" si="8"/>
        <v>101719.34680942482</v>
      </c>
      <c r="H28" s="86">
        <f t="shared" si="9"/>
        <v>102304.89465988221</v>
      </c>
      <c r="I28" s="86">
        <f t="shared" si="10"/>
        <v>102893.82131006036</v>
      </c>
      <c r="J28" s="86">
        <f t="shared" si="11"/>
        <v>103486.14630342191</v>
      </c>
      <c r="K28" s="86">
        <f t="shared" si="12"/>
        <v>104081.88929673041</v>
      </c>
      <c r="L28" s="86">
        <f t="shared" si="1"/>
        <v>100558.30989652989</v>
      </c>
      <c r="M28" s="148" t="s">
        <v>979</v>
      </c>
      <c r="N28" s="148">
        <f>633-$AD$19</f>
        <v>419</v>
      </c>
      <c r="O28" s="148">
        <v>21</v>
      </c>
      <c r="P28" s="148">
        <f t="shared" si="17"/>
        <v>0.51500000000000001</v>
      </c>
      <c r="Q28" s="148">
        <v>3</v>
      </c>
      <c r="R28" s="148">
        <f t="shared" si="2"/>
        <v>13.737704918032787</v>
      </c>
      <c r="S28" s="86">
        <v>100000</v>
      </c>
      <c r="T28" s="86">
        <v>100000</v>
      </c>
      <c r="U28" s="86">
        <f t="shared" si="3"/>
        <v>128695.49764697831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 x14ac:dyDescent="0.25">
      <c r="A29" s="91" t="s">
        <v>949</v>
      </c>
      <c r="B29" s="90">
        <f t="shared" si="14"/>
        <v>96057.24473762585</v>
      </c>
      <c r="C29" s="94">
        <f t="shared" si="16"/>
        <v>99315.2232162539</v>
      </c>
      <c r="D29" s="90">
        <f t="shared" si="5"/>
        <v>99979.988308091037</v>
      </c>
      <c r="E29" s="90">
        <f t="shared" si="6"/>
        <v>100649.21219399272</v>
      </c>
      <c r="F29" s="90">
        <f t="shared" si="7"/>
        <v>101322.92484223447</v>
      </c>
      <c r="G29" s="90">
        <f t="shared" si="8"/>
        <v>102001.15642291504</v>
      </c>
      <c r="H29" s="90">
        <f t="shared" si="9"/>
        <v>102683.93730934258</v>
      </c>
      <c r="I29" s="90">
        <f t="shared" si="10"/>
        <v>103371.29807937425</v>
      </c>
      <c r="J29" s="90">
        <f t="shared" si="11"/>
        <v>104063.26951684373</v>
      </c>
      <c r="K29" s="90">
        <f t="shared" si="12"/>
        <v>104759.88261291206</v>
      </c>
      <c r="L29" s="92">
        <f t="shared" si="1"/>
        <v>100649.21219399272</v>
      </c>
      <c r="M29" s="91" t="s">
        <v>980</v>
      </c>
      <c r="N29" s="91">
        <f>701-$AD$19</f>
        <v>487</v>
      </c>
      <c r="O29" s="91">
        <v>21</v>
      </c>
      <c r="P29" s="91">
        <f t="shared" si="17"/>
        <v>0.51500000000000001</v>
      </c>
      <c r="Q29" s="91">
        <v>3</v>
      </c>
      <c r="R29" s="91">
        <f t="shared" si="2"/>
        <v>15.967213114754099</v>
      </c>
      <c r="S29" s="92">
        <v>100000</v>
      </c>
      <c r="T29" s="92">
        <v>100000</v>
      </c>
      <c r="U29" s="92">
        <f t="shared" si="3"/>
        <v>134073.98515850594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 x14ac:dyDescent="0.25">
      <c r="A30" s="93" t="s">
        <v>964</v>
      </c>
      <c r="B30" s="90">
        <f t="shared" si="14"/>
        <v>91879.026375588743</v>
      </c>
      <c r="C30" s="94">
        <f t="shared" si="16"/>
        <v>95170.846926111364</v>
      </c>
      <c r="D30" s="90">
        <f t="shared" si="5"/>
        <v>95843.258315488056</v>
      </c>
      <c r="E30" s="90">
        <f t="shared" si="6"/>
        <v>96520.429806919623</v>
      </c>
      <c r="F30" s="90">
        <f t="shared" si="7"/>
        <v>97202.395163796769</v>
      </c>
      <c r="G30" s="90">
        <f t="shared" si="8"/>
        <v>97889.188389434014</v>
      </c>
      <c r="H30" s="90">
        <f t="shared" si="9"/>
        <v>98580.843728835331</v>
      </c>
      <c r="I30" s="90">
        <f t="shared" si="10"/>
        <v>99277.395670348575</v>
      </c>
      <c r="J30" s="90">
        <f t="shared" si="11"/>
        <v>99978.878947480232</v>
      </c>
      <c r="K30" s="90">
        <f t="shared" si="12"/>
        <v>100685.32854055587</v>
      </c>
      <c r="L30" s="94">
        <f t="shared" si="1"/>
        <v>96520.429806919623</v>
      </c>
      <c r="M30" s="93" t="s">
        <v>1004</v>
      </c>
      <c r="N30" s="93">
        <f>728-$AD$19</f>
        <v>514</v>
      </c>
      <c r="O30" s="93">
        <v>18</v>
      </c>
      <c r="P30" s="93">
        <f t="shared" si="17"/>
        <v>0.51500000000000001</v>
      </c>
      <c r="Q30" s="93">
        <v>3</v>
      </c>
      <c r="R30" s="93">
        <f t="shared" si="2"/>
        <v>16.852459016393443</v>
      </c>
      <c r="S30" s="94">
        <v>100000</v>
      </c>
      <c r="T30" s="94">
        <v>95000</v>
      </c>
      <c r="U30" s="94">
        <f t="shared" si="3"/>
        <v>130634.98551143723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 x14ac:dyDescent="0.25">
      <c r="A31" s="148" t="s">
        <v>965</v>
      </c>
      <c r="B31" s="86">
        <f t="shared" si="14"/>
        <v>90452.876253889161</v>
      </c>
      <c r="C31" s="86">
        <f t="shared" si="16"/>
        <v>93328.411594305857</v>
      </c>
      <c r="D31" s="86">
        <f t="shared" si="5"/>
        <v>93914.420866203844</v>
      </c>
      <c r="E31" s="86">
        <f t="shared" si="6"/>
        <v>94504.117793612881</v>
      </c>
      <c r="F31" s="86">
        <f t="shared" si="7"/>
        <v>95097.525633278638</v>
      </c>
      <c r="G31" s="86">
        <f t="shared" si="8"/>
        <v>95694.667788982741</v>
      </c>
      <c r="H31" s="86">
        <f t="shared" si="9"/>
        <v>96295.567812396897</v>
      </c>
      <c r="I31" s="86">
        <f t="shared" si="10"/>
        <v>96900.249404077433</v>
      </c>
      <c r="J31" s="86">
        <f t="shared" si="11"/>
        <v>97508.736414389248</v>
      </c>
      <c r="K31" s="86">
        <f t="shared" si="12"/>
        <v>98121.052844427031</v>
      </c>
      <c r="L31" s="86">
        <f t="shared" si="1"/>
        <v>94504.117793612881</v>
      </c>
      <c r="M31" s="148" t="s">
        <v>981</v>
      </c>
      <c r="N31" s="148">
        <f>671-$AD$19</f>
        <v>457</v>
      </c>
      <c r="O31" s="148">
        <v>16</v>
      </c>
      <c r="P31" s="148">
        <f t="shared" si="17"/>
        <v>0.51500000000000001</v>
      </c>
      <c r="Q31" s="148">
        <v>3</v>
      </c>
      <c r="R31" s="148">
        <f t="shared" si="2"/>
        <v>14.983606557377049</v>
      </c>
      <c r="S31" s="86">
        <v>100000</v>
      </c>
      <c r="T31" s="86">
        <v>90600</v>
      </c>
      <c r="U31" s="86">
        <f t="shared" si="3"/>
        <v>123684.69707926756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 x14ac:dyDescent="0.25">
      <c r="A32" s="91" t="s">
        <v>966</v>
      </c>
      <c r="B32" s="90">
        <f t="shared" si="14"/>
        <v>82618.969449044991</v>
      </c>
      <c r="C32" s="94">
        <f t="shared" si="16"/>
        <v>87098.203639925661</v>
      </c>
      <c r="D32" s="90">
        <f t="shared" si="5"/>
        <v>88022.818641473175</v>
      </c>
      <c r="E32" s="90">
        <f t="shared" si="6"/>
        <v>88957.26201464099</v>
      </c>
      <c r="F32" s="90">
        <f t="shared" si="7"/>
        <v>89901.638368753658</v>
      </c>
      <c r="G32" s="90">
        <f t="shared" si="8"/>
        <v>90856.053428030864</v>
      </c>
      <c r="H32" s="90">
        <f t="shared" si="9"/>
        <v>91820.614043401307</v>
      </c>
      <c r="I32" s="90">
        <f t="shared" si="10"/>
        <v>92795.428204664757</v>
      </c>
      <c r="J32" s="90">
        <f t="shared" si="11"/>
        <v>93780.605052502724</v>
      </c>
      <c r="K32" s="90">
        <f t="shared" si="12"/>
        <v>94776.25489088356</v>
      </c>
      <c r="L32" s="92">
        <f t="shared" si="1"/>
        <v>88957.26201464099</v>
      </c>
      <c r="M32" s="91" t="s">
        <v>982</v>
      </c>
      <c r="N32" s="91">
        <f>985-$AD$19</f>
        <v>771</v>
      </c>
      <c r="O32" s="91">
        <v>15</v>
      </c>
      <c r="P32" s="91">
        <f>$AI$2</f>
        <v>0.54</v>
      </c>
      <c r="Q32" s="91">
        <v>6</v>
      </c>
      <c r="R32" s="91">
        <f t="shared" si="2"/>
        <v>25.278688524590162</v>
      </c>
      <c r="S32" s="92">
        <v>100000</v>
      </c>
      <c r="T32" s="92">
        <v>85800</v>
      </c>
      <c r="U32" s="92">
        <f t="shared" si="3"/>
        <v>140069.78080588096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 x14ac:dyDescent="0.25">
      <c r="A33" s="93" t="s">
        <v>940</v>
      </c>
      <c r="B33" s="90">
        <f t="shared" si="14"/>
        <v>90855.428732060871</v>
      </c>
      <c r="C33" s="94">
        <f t="shared" si="16"/>
        <v>91786.828785265461</v>
      </c>
      <c r="D33" s="90">
        <f t="shared" si="5"/>
        <v>91974.259168066987</v>
      </c>
      <c r="E33" s="90">
        <f t="shared" si="6"/>
        <v>92162.074861114903</v>
      </c>
      <c r="F33" s="90">
        <f t="shared" si="7"/>
        <v>92350.27666180706</v>
      </c>
      <c r="G33" s="90">
        <f t="shared" si="8"/>
        <v>92538.865369193591</v>
      </c>
      <c r="H33" s="90">
        <f t="shared" si="9"/>
        <v>92727.841783998098</v>
      </c>
      <c r="I33" s="90">
        <f t="shared" si="10"/>
        <v>92917.206708605387</v>
      </c>
      <c r="J33" s="90">
        <f t="shared" si="11"/>
        <v>93106.960947074724</v>
      </c>
      <c r="K33" s="90">
        <f t="shared" si="12"/>
        <v>93297.10530514596</v>
      </c>
      <c r="L33" s="94">
        <f t="shared" si="1"/>
        <v>92162.074861114903</v>
      </c>
      <c r="M33" s="93" t="s">
        <v>983</v>
      </c>
      <c r="N33" s="93">
        <f>363-$AD$19</f>
        <v>149</v>
      </c>
      <c r="O33" s="93">
        <v>0</v>
      </c>
      <c r="P33" s="93">
        <v>0</v>
      </c>
      <c r="Q33" s="93">
        <v>0</v>
      </c>
      <c r="R33" s="93">
        <f t="shared" si="2"/>
        <v>4.8852459016393439</v>
      </c>
      <c r="S33" s="94">
        <v>100000</v>
      </c>
      <c r="T33" s="94">
        <v>82800</v>
      </c>
      <c r="U33" s="94">
        <f>B33*(1+$AC$2/36500)^N33</f>
        <v>100613.79828488224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 x14ac:dyDescent="0.25">
      <c r="A34" s="89" t="s">
        <v>971</v>
      </c>
      <c r="B34" s="90">
        <f>$S34/(1+($B$1-$O34+$P34)/36500)^$N34</f>
        <v>88969.47794267071</v>
      </c>
      <c r="C34" s="94">
        <f t="shared" si="16"/>
        <v>95642.435287528817</v>
      </c>
      <c r="D34" s="90">
        <f t="shared" si="5"/>
        <v>97035.98096617253</v>
      </c>
      <c r="E34" s="90">
        <f t="shared" si="6"/>
        <v>98449.850628887449</v>
      </c>
      <c r="F34" s="90">
        <f t="shared" si="7"/>
        <v>99884.340972689955</v>
      </c>
      <c r="G34" s="90">
        <f t="shared" si="8"/>
        <v>101339.75303000481</v>
      </c>
      <c r="H34" s="90">
        <f t="shared" si="9"/>
        <v>102816.39223214574</v>
      </c>
      <c r="I34" s="90">
        <f t="shared" si="10"/>
        <v>104314.56847360784</v>
      </c>
      <c r="J34" s="90">
        <f t="shared" si="11"/>
        <v>105834.5961773512</v>
      </c>
      <c r="K34" s="90">
        <f t="shared" si="12"/>
        <v>107376.79436109004</v>
      </c>
      <c r="L34" s="90">
        <f t="shared" si="1"/>
        <v>98449.850628887449</v>
      </c>
      <c r="M34" s="89" t="s">
        <v>974</v>
      </c>
      <c r="N34" s="89">
        <f>1270-$AD$19</f>
        <v>1056</v>
      </c>
      <c r="O34" s="89">
        <v>20</v>
      </c>
      <c r="P34" s="89">
        <f>$AI$2</f>
        <v>0.54</v>
      </c>
      <c r="Q34" s="89">
        <v>6</v>
      </c>
      <c r="R34" s="89">
        <f t="shared" si="2"/>
        <v>34.622950819672134</v>
      </c>
      <c r="S34" s="90">
        <v>100000</v>
      </c>
      <c r="T34" s="90">
        <v>100000</v>
      </c>
      <c r="U34" s="90">
        <f t="shared" si="3"/>
        <v>183338.36771994931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 x14ac:dyDescent="0.25">
      <c r="A35" s="148" t="s">
        <v>975</v>
      </c>
      <c r="B35" s="86">
        <f t="shared" si="14"/>
        <v>99230.123468586375</v>
      </c>
      <c r="C35" s="86">
        <f t="shared" si="16"/>
        <v>100186.20177381579</v>
      </c>
      <c r="D35" s="86">
        <f t="shared" si="5"/>
        <v>100378.52793129206</v>
      </c>
      <c r="E35" s="86">
        <f t="shared" si="6"/>
        <v>100571.22593709212</v>
      </c>
      <c r="F35" s="86">
        <f t="shared" si="7"/>
        <v>100764.29651526781</v>
      </c>
      <c r="G35" s="86">
        <f t="shared" si="8"/>
        <v>100957.74039128485</v>
      </c>
      <c r="H35" s="86">
        <f t="shared" si="9"/>
        <v>101151.55829203897</v>
      </c>
      <c r="I35" s="86">
        <f t="shared" si="10"/>
        <v>101345.75094584758</v>
      </c>
      <c r="J35" s="86">
        <f t="shared" si="11"/>
        <v>101540.31908245597</v>
      </c>
      <c r="K35" s="86">
        <f t="shared" si="12"/>
        <v>101735.26343304139</v>
      </c>
      <c r="L35" s="86">
        <f t="shared" si="1"/>
        <v>100571.22593709212</v>
      </c>
      <c r="M35" s="148" t="s">
        <v>976</v>
      </c>
      <c r="N35" s="148">
        <f>354-$AD$19</f>
        <v>140</v>
      </c>
      <c r="O35" s="148">
        <v>22</v>
      </c>
      <c r="P35" s="148">
        <f>AI1</f>
        <v>0.51500000000000001</v>
      </c>
      <c r="Q35" s="148">
        <v>3</v>
      </c>
      <c r="R35" s="148">
        <f t="shared" si="2"/>
        <v>4.5901639344262293</v>
      </c>
      <c r="S35" s="86">
        <v>100000</v>
      </c>
      <c r="T35" s="86">
        <v>103000</v>
      </c>
      <c r="U35" s="86">
        <f t="shared" si="3"/>
        <v>109212.9033588001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 x14ac:dyDescent="0.25">
      <c r="A36" s="191" t="s">
        <v>997</v>
      </c>
      <c r="B36" s="192">
        <f t="shared" si="14"/>
        <v>96230.547063173522</v>
      </c>
      <c r="C36" s="192">
        <f t="shared" si="16"/>
        <v>100000</v>
      </c>
      <c r="D36" s="192">
        <f t="shared" si="5"/>
        <v>100771.45894246231</v>
      </c>
      <c r="E36" s="192">
        <f t="shared" si="6"/>
        <v>101548.88006457148</v>
      </c>
      <c r="F36" s="192">
        <f t="shared" si="7"/>
        <v>102332.30952735209</v>
      </c>
      <c r="G36" s="192">
        <f t="shared" si="8"/>
        <v>103121.79384983024</v>
      </c>
      <c r="H36" s="192">
        <f t="shared" si="9"/>
        <v>103917.37991189196</v>
      </c>
      <c r="I36" s="192">
        <f t="shared" si="10"/>
        <v>104719.1149570041</v>
      </c>
      <c r="J36" s="192">
        <f t="shared" si="11"/>
        <v>105527.04659509404</v>
      </c>
      <c r="K36" s="192">
        <f t="shared" si="12"/>
        <v>106341.22280536669</v>
      </c>
      <c r="L36" s="192">
        <f t="shared" si="1"/>
        <v>101548.88006457148</v>
      </c>
      <c r="M36" s="191" t="s">
        <v>998</v>
      </c>
      <c r="N36" s="191">
        <f>775-$AD$19</f>
        <v>561</v>
      </c>
      <c r="O36" s="191">
        <v>21</v>
      </c>
      <c r="P36" s="191">
        <v>0</v>
      </c>
      <c r="Q36" s="191">
        <v>1</v>
      </c>
      <c r="R36" s="191">
        <f t="shared" si="2"/>
        <v>18.393442622950818</v>
      </c>
      <c r="S36" s="192">
        <v>100000</v>
      </c>
      <c r="T36" s="192">
        <v>104000</v>
      </c>
      <c r="U36" s="192">
        <f t="shared" si="3"/>
        <v>141296.69343814102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 x14ac:dyDescent="0.25">
      <c r="A37" s="87" t="s">
        <v>1046</v>
      </c>
      <c r="B37" s="88">
        <f t="shared" si="14"/>
        <v>80620.073763558496</v>
      </c>
      <c r="C37" s="88">
        <f t="shared" si="16"/>
        <v>87029.086261040255</v>
      </c>
      <c r="D37" s="88">
        <f t="shared" si="5"/>
        <v>88370.831895205629</v>
      </c>
      <c r="E37" s="88">
        <f t="shared" si="6"/>
        <v>89733.282307234447</v>
      </c>
      <c r="F37" s="88">
        <f t="shared" si="7"/>
        <v>91116.757287335058</v>
      </c>
      <c r="G37" s="88">
        <f t="shared" si="8"/>
        <v>92521.581569509406</v>
      </c>
      <c r="H37" s="88">
        <f t="shared" si="9"/>
        <v>93948.084907986253</v>
      </c>
      <c r="I37" s="88">
        <f t="shared" si="10"/>
        <v>95396.602154771987</v>
      </c>
      <c r="J37" s="88">
        <f t="shared" si="11"/>
        <v>96867.473338811877</v>
      </c>
      <c r="K37" s="88">
        <f t="shared" si="12"/>
        <v>98361.04374580372</v>
      </c>
      <c r="L37" s="88">
        <f t="shared" si="1"/>
        <v>89733.282307234447</v>
      </c>
      <c r="M37" s="87" t="s">
        <v>1047</v>
      </c>
      <c r="N37" s="87">
        <f>1331-$AD$19</f>
        <v>1117</v>
      </c>
      <c r="O37" s="87">
        <v>17</v>
      </c>
      <c r="P37" s="87">
        <f>AI2</f>
        <v>0.54</v>
      </c>
      <c r="Q37" s="87">
        <v>6</v>
      </c>
      <c r="R37" s="87">
        <f t="shared" si="2"/>
        <v>36.622950819672134</v>
      </c>
      <c r="S37" s="88">
        <v>100000</v>
      </c>
      <c r="T37" s="88"/>
      <c r="U37" s="88">
        <f t="shared" si="3"/>
        <v>173218.58180339733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85"/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 x14ac:dyDescent="0.25">
      <c r="A39" s="25"/>
      <c r="B39" s="170" t="s">
        <v>4041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 x14ac:dyDescent="0.25">
      <c r="A43" s="25"/>
      <c r="B43" s="25"/>
      <c r="C43" s="25"/>
      <c r="D43" s="25"/>
      <c r="E43" s="25"/>
      <c r="F43" s="25" t="s">
        <v>25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 t="s">
        <v>25</v>
      </c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 x14ac:dyDescent="0.25">
      <c r="A45" s="25"/>
      <c r="B45" s="25"/>
      <c r="C45" s="25"/>
      <c r="D45" s="25"/>
      <c r="E45" s="25"/>
      <c r="F45" s="25"/>
      <c r="G45" s="25"/>
      <c r="H45" s="25" t="s">
        <v>25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 x14ac:dyDescent="0.25">
      <c r="D49" t="s">
        <v>1107</v>
      </c>
      <c r="E49">
        <v>7.2499999999999995E-2</v>
      </c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 x14ac:dyDescent="0.25">
      <c r="D50" t="s">
        <v>1108</v>
      </c>
      <c r="E50">
        <v>7.2499999999999995E-2</v>
      </c>
      <c r="AD50" s="25"/>
      <c r="AE50" s="26"/>
    </row>
    <row r="51" spans="1:31" x14ac:dyDescent="0.25">
      <c r="D51" t="s">
        <v>1109</v>
      </c>
      <c r="E51">
        <v>0.125</v>
      </c>
      <c r="AD51" s="25"/>
      <c r="AE51" s="26"/>
    </row>
    <row r="52" spans="1:31" x14ac:dyDescent="0.25">
      <c r="D52" t="s">
        <v>3788</v>
      </c>
      <c r="E52">
        <v>0.49</v>
      </c>
      <c r="AD52" s="25"/>
      <c r="AE52" s="26"/>
    </row>
    <row r="53" spans="1:31" x14ac:dyDescent="0.25">
      <c r="D53" t="s">
        <v>3789</v>
      </c>
      <c r="E53">
        <v>1.03</v>
      </c>
      <c r="H53">
        <v>120377</v>
      </c>
      <c r="I53" s="90">
        <v>72.585300000000004</v>
      </c>
      <c r="J53" s="90">
        <f>H53*I53</f>
        <v>8737600.6580999997</v>
      </c>
      <c r="AD53" s="25"/>
      <c r="AE53" s="26"/>
    </row>
    <row r="54" spans="1:31" x14ac:dyDescent="0.25">
      <c r="H54">
        <v>25183</v>
      </c>
      <c r="I54" s="90">
        <v>71.859800000000007</v>
      </c>
      <c r="J54" s="90">
        <f>H54*I54</f>
        <v>1809645.3434000001</v>
      </c>
      <c r="AD54" s="25"/>
      <c r="AE54" s="26"/>
    </row>
    <row r="55" spans="1:31" x14ac:dyDescent="0.25">
      <c r="AD55" s="25"/>
      <c r="AE55" s="26"/>
    </row>
    <row r="56" spans="1:31" x14ac:dyDescent="0.25">
      <c r="H56">
        <v>145560</v>
      </c>
      <c r="I56">
        <v>72.252300000000005</v>
      </c>
      <c r="J56">
        <f>H56*I56</f>
        <v>10517044.788000001</v>
      </c>
      <c r="L56" s="114">
        <f>J53+J54-J56</f>
        <v>30201.213499998674</v>
      </c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>
        <v>605</v>
      </c>
      <c r="B62" t="s">
        <v>4247</v>
      </c>
      <c r="AD62" s="25"/>
      <c r="AE62" s="26"/>
    </row>
    <row r="63" spans="1:31" x14ac:dyDescent="0.25">
      <c r="A63">
        <v>611</v>
      </c>
      <c r="B63" t="s">
        <v>4239</v>
      </c>
      <c r="AD63" s="25"/>
      <c r="AE63" s="26"/>
    </row>
    <row r="64" spans="1:31" x14ac:dyDescent="0.25">
      <c r="AD64" s="25"/>
      <c r="AE64" s="26"/>
    </row>
    <row r="65" spans="1:31" x14ac:dyDescent="0.25">
      <c r="A65">
        <v>701</v>
      </c>
      <c r="B65" t="s">
        <v>4240</v>
      </c>
      <c r="AD65" s="25"/>
      <c r="AE65" s="26"/>
    </row>
    <row r="66" spans="1:31" x14ac:dyDescent="0.25">
      <c r="A66">
        <v>702</v>
      </c>
      <c r="B66" t="s">
        <v>4241</v>
      </c>
      <c r="AD66" s="25"/>
      <c r="AE66" s="26"/>
    </row>
    <row r="67" spans="1:31" x14ac:dyDescent="0.25">
      <c r="A67">
        <v>704</v>
      </c>
      <c r="B67" t="s">
        <v>4242</v>
      </c>
      <c r="AD67" s="25"/>
      <c r="AE67" s="26"/>
    </row>
    <row r="68" spans="1:31" x14ac:dyDescent="0.25">
      <c r="A68">
        <v>705</v>
      </c>
      <c r="B68" t="s">
        <v>4243</v>
      </c>
      <c r="AD68" s="25"/>
      <c r="AE68" s="26"/>
    </row>
    <row r="69" spans="1:31" x14ac:dyDescent="0.25">
      <c r="A69">
        <v>706</v>
      </c>
      <c r="B69" t="s">
        <v>4244</v>
      </c>
      <c r="AD69" s="25"/>
      <c r="AE69" s="26"/>
    </row>
    <row r="70" spans="1:31" x14ac:dyDescent="0.25">
      <c r="A70" s="25">
        <v>711</v>
      </c>
      <c r="B70" s="25" t="s">
        <v>4245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6"/>
      <c r="S70" s="26"/>
      <c r="T70" s="26"/>
      <c r="AD70" s="25"/>
      <c r="AE70" s="26"/>
    </row>
    <row r="71" spans="1:31" x14ac:dyDescent="0.25">
      <c r="A71" s="122">
        <v>712</v>
      </c>
      <c r="B71" s="122" t="s">
        <v>4246</v>
      </c>
      <c r="AD71" s="25"/>
      <c r="AE71" s="26"/>
    </row>
    <row r="72" spans="1:31" x14ac:dyDescent="0.25">
      <c r="AD72" s="25"/>
      <c r="AE72" s="26"/>
    </row>
    <row r="73" spans="1:31" x14ac:dyDescent="0.25">
      <c r="S73" t="s">
        <v>25</v>
      </c>
      <c r="AD73" s="25"/>
      <c r="AE73" s="26"/>
    </row>
    <row r="74" spans="1:31" x14ac:dyDescent="0.25">
      <c r="T74" t="s">
        <v>25</v>
      </c>
      <c r="AD74" s="25"/>
      <c r="AE74" s="26"/>
    </row>
    <row r="75" spans="1:31" x14ac:dyDescent="0.25">
      <c r="AD75" s="25"/>
      <c r="AE75" s="26"/>
    </row>
    <row r="76" spans="1:31" x14ac:dyDescent="0.25">
      <c r="AD76" s="25"/>
      <c r="AE76" s="26"/>
    </row>
    <row r="77" spans="1:31" x14ac:dyDescent="0.25">
      <c r="AD77" s="25"/>
      <c r="AE77" s="26"/>
    </row>
    <row r="78" spans="1:31" x14ac:dyDescent="0.25">
      <c r="AD78" s="25"/>
      <c r="AE78" s="26"/>
    </row>
    <row r="79" spans="1:31" x14ac:dyDescent="0.25">
      <c r="AD79" s="25"/>
      <c r="AE79" s="26"/>
    </row>
    <row r="80" spans="1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39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1059</v>
      </c>
    </row>
    <row r="2" spans="1:1" x14ac:dyDescent="0.25">
      <c r="A2" t="s">
        <v>1060</v>
      </c>
    </row>
    <row r="3" spans="1:1" x14ac:dyDescent="0.25">
      <c r="A3" t="s">
        <v>1061</v>
      </c>
    </row>
    <row r="4" spans="1:1" x14ac:dyDescent="0.25">
      <c r="A4" t="s">
        <v>1062</v>
      </c>
    </row>
    <row r="5" spans="1:1" x14ac:dyDescent="0.25">
      <c r="A5" t="s">
        <v>1063</v>
      </c>
    </row>
    <row r="6" spans="1:1" x14ac:dyDescent="0.25">
      <c r="A6" t="s">
        <v>1090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 x14ac:dyDescent="0.2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 x14ac:dyDescent="0.25">
      <c r="A1" s="99" t="s">
        <v>1114</v>
      </c>
      <c r="B1" s="99">
        <v>24</v>
      </c>
      <c r="C1" s="99"/>
      <c r="D1" s="99"/>
      <c r="F1" s="99" t="s">
        <v>1244</v>
      </c>
      <c r="G1" s="99" t="s">
        <v>1245</v>
      </c>
      <c r="I1" s="99" t="s">
        <v>1166</v>
      </c>
      <c r="J1" s="99"/>
      <c r="U1" s="96"/>
      <c r="V1" s="96"/>
      <c r="W1" s="96"/>
      <c r="X1" s="96"/>
      <c r="Y1" s="96"/>
      <c r="Z1" s="96"/>
    </row>
    <row r="2" spans="1:35" x14ac:dyDescent="0.25">
      <c r="A2" s="99" t="s">
        <v>1113</v>
      </c>
      <c r="B2" s="99">
        <v>21.6</v>
      </c>
      <c r="C2" s="99"/>
      <c r="D2" s="99"/>
      <c r="F2" s="132">
        <v>-0.1</v>
      </c>
      <c r="G2" s="132">
        <v>-0.44</v>
      </c>
      <c r="I2" s="99" t="s">
        <v>3962</v>
      </c>
      <c r="J2" s="99" t="s">
        <v>3689</v>
      </c>
      <c r="L2" s="99" t="s">
        <v>3698</v>
      </c>
      <c r="M2" s="99"/>
      <c r="U2" s="96"/>
      <c r="V2" s="96"/>
      <c r="W2" s="96"/>
      <c r="X2" s="96"/>
      <c r="Y2" s="96"/>
      <c r="Z2" s="96"/>
    </row>
    <row r="3" spans="1:35" x14ac:dyDescent="0.25">
      <c r="A3" s="99" t="s">
        <v>1115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1137</v>
      </c>
      <c r="J3" s="99" t="s">
        <v>3690</v>
      </c>
      <c r="L3" s="99" t="s">
        <v>3699</v>
      </c>
      <c r="M3" s="99">
        <v>6145</v>
      </c>
      <c r="U3" s="96"/>
      <c r="V3" s="96"/>
      <c r="W3" s="96"/>
      <c r="X3" s="96"/>
      <c r="Y3" s="96"/>
      <c r="Z3" s="96"/>
    </row>
    <row r="4" spans="1:35" x14ac:dyDescent="0.25">
      <c r="A4" s="99" t="s">
        <v>1116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3685</v>
      </c>
      <c r="J4" s="99" t="s">
        <v>3686</v>
      </c>
      <c r="L4" s="99" t="s">
        <v>3705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 x14ac:dyDescent="0.25">
      <c r="A5" s="99" t="s">
        <v>1117</v>
      </c>
      <c r="B5" s="99">
        <v>1230</v>
      </c>
      <c r="C5" s="99"/>
      <c r="D5" s="99"/>
      <c r="F5" s="132">
        <v>0.2</v>
      </c>
      <c r="G5" s="132">
        <v>0.46</v>
      </c>
      <c r="I5" s="99"/>
      <c r="J5" s="99"/>
      <c r="L5" s="99" t="s">
        <v>3709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 x14ac:dyDescent="0.25">
      <c r="A6" s="99" t="s">
        <v>1118</v>
      </c>
      <c r="B6" s="99">
        <v>14300</v>
      </c>
      <c r="C6" s="99"/>
      <c r="D6" s="99"/>
      <c r="F6" s="132">
        <v>0.25</v>
      </c>
      <c r="G6" s="132">
        <v>0.61</v>
      </c>
      <c r="I6" s="99"/>
      <c r="J6" s="99"/>
      <c r="L6" s="99" t="s">
        <v>3712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 x14ac:dyDescent="0.25">
      <c r="A7" s="99" t="s">
        <v>1120</v>
      </c>
      <c r="B7" s="99">
        <v>5000</v>
      </c>
      <c r="C7" s="99"/>
      <c r="D7" s="99"/>
      <c r="F7" s="132">
        <v>0.5</v>
      </c>
      <c r="G7" s="132">
        <v>1.36</v>
      </c>
      <c r="I7" s="99" t="s">
        <v>3687</v>
      </c>
      <c r="J7" s="99" t="s">
        <v>3680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 x14ac:dyDescent="0.25">
      <c r="A8" s="99" t="s">
        <v>4285</v>
      </c>
      <c r="B8" s="95">
        <f>B2*B4*B5*B6/(B1*B3)+B7</f>
        <v>4144749.302250803</v>
      </c>
      <c r="C8" s="99">
        <f>B2*B4*B5/(B1*B3)+B7/B6</f>
        <v>289.8426085490072</v>
      </c>
      <c r="D8" s="99" t="s">
        <v>4288</v>
      </c>
      <c r="I8" s="99" t="s">
        <v>3885</v>
      </c>
      <c r="J8" s="99" t="s">
        <v>3681</v>
      </c>
      <c r="L8" s="99"/>
      <c r="M8" s="99"/>
      <c r="U8" s="96"/>
      <c r="V8" s="96"/>
      <c r="W8" s="96"/>
      <c r="X8" s="96"/>
      <c r="Y8" s="96"/>
      <c r="Z8" s="96"/>
    </row>
    <row r="9" spans="1:35" x14ac:dyDescent="0.25">
      <c r="A9" s="69" t="s">
        <v>4286</v>
      </c>
      <c r="B9" s="95">
        <v>4395000</v>
      </c>
      <c r="C9" s="99"/>
      <c r="D9" s="99"/>
      <c r="I9" s="99" t="s">
        <v>3691</v>
      </c>
      <c r="J9" s="99" t="s">
        <v>3692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 x14ac:dyDescent="0.25">
      <c r="A10" s="69" t="s">
        <v>4287</v>
      </c>
      <c r="B10" s="95">
        <f>B9-B8</f>
        <v>250250.69774919702</v>
      </c>
      <c r="C10" s="99"/>
      <c r="D10" s="99"/>
      <c r="I10" s="59">
        <v>35679</v>
      </c>
      <c r="J10" s="69" t="s">
        <v>3723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 x14ac:dyDescent="0.25">
      <c r="A11" s="99"/>
      <c r="B11" s="99"/>
      <c r="C11" s="99"/>
      <c r="D11" s="99"/>
      <c r="I11" s="59" t="s">
        <v>4180</v>
      </c>
      <c r="J11" s="69" t="s">
        <v>4179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 x14ac:dyDescent="0.2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 x14ac:dyDescent="0.25">
      <c r="I13" s="99" t="s">
        <v>3693</v>
      </c>
      <c r="J13" s="99" t="s">
        <v>3694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 x14ac:dyDescent="0.25">
      <c r="I14" s="99" t="s">
        <v>3886</v>
      </c>
      <c r="J14" s="99" t="s">
        <v>3684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 x14ac:dyDescent="0.2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 x14ac:dyDescent="0.25">
      <c r="I16" s="99" t="s">
        <v>3695</v>
      </c>
      <c r="J16" s="99" t="s">
        <v>3696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 x14ac:dyDescent="0.25">
      <c r="I17" s="99" t="s">
        <v>3688</v>
      </c>
      <c r="J17" s="99" t="s">
        <v>3697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 x14ac:dyDescent="0.25">
      <c r="I18" s="59">
        <v>35715</v>
      </c>
      <c r="J18" s="99" t="s">
        <v>3724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 x14ac:dyDescent="0.2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 x14ac:dyDescent="0.2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 x14ac:dyDescent="0.25">
      <c r="O21" s="99"/>
      <c r="P21" s="99"/>
      <c r="Q21" s="194" t="s">
        <v>1091</v>
      </c>
      <c r="R21" s="194"/>
      <c r="S21" s="194"/>
      <c r="T21" s="194"/>
      <c r="U21" s="96"/>
      <c r="V21" s="96"/>
      <c r="W21" s="96"/>
      <c r="X21" s="96"/>
      <c r="Y21" s="96"/>
      <c r="Z21" s="96"/>
    </row>
    <row r="22" spans="5:35" x14ac:dyDescent="0.25">
      <c r="O22" s="99"/>
      <c r="P22" s="99"/>
      <c r="Q22" s="194"/>
      <c r="R22" s="194"/>
      <c r="S22" s="194"/>
      <c r="T22" s="194"/>
      <c r="U22" s="96"/>
      <c r="V22" s="96"/>
      <c r="W22" s="96"/>
      <c r="X22" s="96"/>
      <c r="Y22" s="96"/>
      <c r="Z22" s="96"/>
    </row>
    <row r="23" spans="5:35" ht="15.75" x14ac:dyDescent="0.25">
      <c r="O23" s="181"/>
      <c r="P23" s="99" t="s">
        <v>4092</v>
      </c>
      <c r="Q23" s="195" t="s">
        <v>1092</v>
      </c>
      <c r="R23" s="196" t="s">
        <v>1093</v>
      </c>
      <c r="S23" s="195" t="s">
        <v>1094</v>
      </c>
      <c r="T23" s="197" t="s">
        <v>1095</v>
      </c>
      <c r="AD23" t="s">
        <v>25</v>
      </c>
    </row>
    <row r="24" spans="5:35" x14ac:dyDescent="0.25">
      <c r="O24" s="99"/>
      <c r="P24" s="99"/>
      <c r="Q24" s="195"/>
      <c r="R24" s="196"/>
      <c r="S24" s="195"/>
      <c r="T24" s="197"/>
    </row>
    <row r="25" spans="5:35" x14ac:dyDescent="0.25">
      <c r="O25" s="176" t="s">
        <v>4150</v>
      </c>
      <c r="P25" s="176">
        <v>2182188507</v>
      </c>
      <c r="Q25" s="177" t="s">
        <v>1096</v>
      </c>
      <c r="R25" s="177" t="s">
        <v>4093</v>
      </c>
      <c r="S25" s="177" t="s">
        <v>4098</v>
      </c>
      <c r="T25" s="177" t="s">
        <v>1097</v>
      </c>
    </row>
    <row r="26" spans="5:35" x14ac:dyDescent="0.25">
      <c r="O26" s="176"/>
      <c r="P26" s="176">
        <v>2123095122</v>
      </c>
      <c r="Q26" s="178" t="s">
        <v>1098</v>
      </c>
      <c r="R26" s="178" t="s">
        <v>1099</v>
      </c>
      <c r="S26" s="178" t="s">
        <v>1100</v>
      </c>
      <c r="T26" s="178" t="s">
        <v>1101</v>
      </c>
      <c r="U26" s="96"/>
      <c r="V26" s="96"/>
      <c r="W26" s="96"/>
      <c r="X26" s="96"/>
      <c r="Y26" s="96"/>
      <c r="Z26" s="96"/>
      <c r="AA26" s="96"/>
      <c r="AB26" s="96"/>
    </row>
    <row r="27" spans="5:35" ht="30" x14ac:dyDescent="0.25">
      <c r="O27" s="176" t="s">
        <v>4229</v>
      </c>
      <c r="P27" s="176">
        <v>2188831909</v>
      </c>
      <c r="Q27" s="99" t="s">
        <v>4095</v>
      </c>
      <c r="R27" s="99" t="s">
        <v>4096</v>
      </c>
      <c r="S27" s="99" t="s">
        <v>4097</v>
      </c>
      <c r="T27" s="179" t="s">
        <v>4099</v>
      </c>
      <c r="U27" s="96"/>
      <c r="V27" s="96"/>
      <c r="W27" s="96"/>
      <c r="X27" s="96"/>
      <c r="Y27" s="96"/>
      <c r="Z27" s="96"/>
      <c r="AA27" s="96"/>
      <c r="AB27" s="96"/>
    </row>
    <row r="28" spans="5:35" ht="60" x14ac:dyDescent="0.25">
      <c r="E28" t="s">
        <v>25</v>
      </c>
      <c r="T28" s="22" t="s">
        <v>4085</v>
      </c>
      <c r="U28" s="96"/>
      <c r="V28" s="96"/>
      <c r="W28" s="96"/>
      <c r="X28" s="96"/>
      <c r="Y28" s="96"/>
      <c r="Z28" s="96"/>
      <c r="AA28" s="96"/>
      <c r="AB28" s="96"/>
    </row>
    <row r="29" spans="5:35" x14ac:dyDescent="0.2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 x14ac:dyDescent="0.2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 x14ac:dyDescent="0.2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 x14ac:dyDescent="0.2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 x14ac:dyDescent="0.25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 x14ac:dyDescent="0.25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 x14ac:dyDescent="0.25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 x14ac:dyDescent="0.25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 x14ac:dyDescent="0.25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 x14ac:dyDescent="0.25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 x14ac:dyDescent="0.25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 x14ac:dyDescent="0.25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 x14ac:dyDescent="0.25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 x14ac:dyDescent="0.25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 x14ac:dyDescent="0.25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 x14ac:dyDescent="0.25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 x14ac:dyDescent="0.25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 x14ac:dyDescent="0.25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 x14ac:dyDescent="0.25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 x14ac:dyDescent="0.25"/>
    <row r="51" spans="1:38" x14ac:dyDescent="0.25">
      <c r="R51" s="96"/>
      <c r="S51" s="96"/>
      <c r="T51" s="96"/>
      <c r="U51" s="96"/>
      <c r="V51" s="96"/>
      <c r="W51" s="96"/>
      <c r="X51" s="96"/>
      <c r="Y51" s="96"/>
      <c r="Z51" s="96"/>
    </row>
    <row r="52" spans="1:38" x14ac:dyDescent="0.25">
      <c r="R52" s="96"/>
      <c r="S52" s="96"/>
      <c r="T52" s="96"/>
      <c r="U52" s="96"/>
      <c r="V52" s="96"/>
      <c r="W52" s="96"/>
      <c r="X52" s="96"/>
      <c r="Y52" s="96"/>
      <c r="Z52" s="96"/>
    </row>
    <row r="53" spans="1:38" x14ac:dyDescent="0.25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 x14ac:dyDescent="0.25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 x14ac:dyDescent="0.25">
      <c r="R55" s="96"/>
      <c r="S55" s="96"/>
      <c r="T55" s="96"/>
      <c r="U55" s="96"/>
      <c r="V55" s="96"/>
      <c r="W55" s="96"/>
      <c r="X55" s="96"/>
      <c r="Y55" s="96"/>
      <c r="Z55" s="96"/>
    </row>
    <row r="56" spans="1:38" x14ac:dyDescent="0.25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 x14ac:dyDescent="0.25">
      <c r="R57" s="96"/>
      <c r="S57" s="96"/>
      <c r="T57" s="96"/>
      <c r="U57" s="96"/>
      <c r="V57" s="96"/>
      <c r="W57" s="96"/>
      <c r="X57" s="96"/>
      <c r="Y57" s="96"/>
      <c r="Z57" s="96"/>
    </row>
    <row r="58" spans="1:38" x14ac:dyDescent="0.25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 x14ac:dyDescent="0.25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 x14ac:dyDescent="0.25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 x14ac:dyDescent="0.25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 x14ac:dyDescent="0.25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 x14ac:dyDescent="0.25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 x14ac:dyDescent="0.25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 x14ac:dyDescent="0.25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 x14ac:dyDescent="0.25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 x14ac:dyDescent="0.25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 x14ac:dyDescent="0.25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 x14ac:dyDescent="0.25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 x14ac:dyDescent="0.25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 x14ac:dyDescent="0.25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 x14ac:dyDescent="0.25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 x14ac:dyDescent="0.25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 x14ac:dyDescent="0.25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 x14ac:dyDescent="0.25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 x14ac:dyDescent="0.25">
      <c r="A76" s="115"/>
      <c r="B76" s="115"/>
      <c r="C76" s="115"/>
      <c r="D76" s="115"/>
      <c r="E76" s="115"/>
      <c r="F76" s="115">
        <v>2.1869999999999998</v>
      </c>
      <c r="G76" s="115">
        <f>F76*1.05</f>
        <v>2.2963499999999999</v>
      </c>
      <c r="H76" s="115"/>
      <c r="I76" s="115"/>
      <c r="J76" s="115"/>
    </row>
    <row r="77" spans="1:26" x14ac:dyDescent="0.25">
      <c r="A77" s="115"/>
      <c r="B77" s="115"/>
      <c r="C77" s="115"/>
      <c r="D77" s="115"/>
      <c r="E77" s="115"/>
      <c r="F77" s="115"/>
      <c r="G77" s="115">
        <f>F76*0.95</f>
        <v>2.0776499999999998</v>
      </c>
      <c r="H77" s="115"/>
      <c r="I77" s="115"/>
      <c r="J77" s="115"/>
    </row>
    <row r="80" spans="1:26" x14ac:dyDescent="0.25">
      <c r="H80" s="130"/>
      <c r="I80" s="130"/>
      <c r="J80" s="130"/>
    </row>
    <row r="81" spans="1:12" x14ac:dyDescent="0.25">
      <c r="H81" s="130"/>
      <c r="I81" s="130"/>
      <c r="J81" s="130"/>
    </row>
    <row r="82" spans="1:12" x14ac:dyDescent="0.25">
      <c r="H82" s="130"/>
      <c r="I82" s="130"/>
      <c r="J82" s="130"/>
    </row>
    <row r="83" spans="1:12" x14ac:dyDescent="0.25">
      <c r="H83" s="130"/>
      <c r="I83" s="130"/>
      <c r="J83" s="130"/>
      <c r="K83" s="96"/>
    </row>
    <row r="84" spans="1:12" x14ac:dyDescent="0.25">
      <c r="H84" s="130"/>
      <c r="I84" s="130"/>
      <c r="J84" s="130"/>
      <c r="K84" s="96"/>
    </row>
    <row r="85" spans="1:12" x14ac:dyDescent="0.25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 x14ac:dyDescent="0.25">
      <c r="A86" s="96"/>
      <c r="B86" s="96"/>
      <c r="C86" s="96"/>
      <c r="D86" s="96"/>
      <c r="E86" s="96"/>
      <c r="F86" s="96"/>
      <c r="H86" s="130"/>
      <c r="I86" s="130"/>
      <c r="J86" s="130"/>
    </row>
    <row r="87" spans="1:12" x14ac:dyDescent="0.25">
      <c r="A87" s="96"/>
      <c r="B87" s="96"/>
      <c r="C87" s="96"/>
      <c r="D87" s="96"/>
      <c r="E87" s="96"/>
      <c r="F87" s="96"/>
    </row>
    <row r="88" spans="1:12" x14ac:dyDescent="0.25">
      <c r="A88" s="96"/>
      <c r="B88" s="96"/>
      <c r="C88" s="96"/>
      <c r="D88" s="96"/>
      <c r="E88" s="96"/>
      <c r="F88" s="96"/>
    </row>
    <row r="89" spans="1:12" x14ac:dyDescent="0.25">
      <c r="A89" s="99" t="s">
        <v>3882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</row>
    <row r="90" spans="1:12" x14ac:dyDescent="0.25">
      <c r="A90" s="99" t="s">
        <v>3858</v>
      </c>
      <c r="B90" s="99" t="s">
        <v>3881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</row>
    <row r="91" spans="1:12" x14ac:dyDescent="0.25">
      <c r="A91" s="143" t="s">
        <v>3859</v>
      </c>
      <c r="B91" s="89">
        <f>116-'اوراق بدون ریسک'!$AD$19</f>
        <v>-98</v>
      </c>
      <c r="C91" s="144">
        <f>$B$89/(1+(C$90/36500))^$B91</f>
        <v>3148509.4268712038</v>
      </c>
      <c r="D91" s="144">
        <f>$B$89/(1+(D$90/36500))^$B91</f>
        <v>3156970.0237653656</v>
      </c>
      <c r="E91" s="144">
        <f t="shared" ref="E91:K106" si="0">$B$89/(1+(E$90/36500))^$B91</f>
        <v>3165453.1231591152</v>
      </c>
      <c r="F91" s="144">
        <f t="shared" si="0"/>
        <v>3173958.7842833246</v>
      </c>
      <c r="G91" s="144">
        <f t="shared" si="0"/>
        <v>3182487.0665230257</v>
      </c>
      <c r="H91" s="144">
        <f t="shared" si="0"/>
        <v>3191038.0294182282</v>
      </c>
      <c r="I91" s="144">
        <f t="shared" si="0"/>
        <v>3199611.7326637721</v>
      </c>
      <c r="J91" s="144">
        <f t="shared" si="0"/>
        <v>3208208.2361099804</v>
      </c>
      <c r="K91" s="144">
        <f>$B$89/(1+(K$90/36500))^$B91</f>
        <v>3216827.5997631294</v>
      </c>
      <c r="L91" s="99"/>
    </row>
    <row r="92" spans="1:12" x14ac:dyDescent="0.25">
      <c r="A92" s="145" t="s">
        <v>3860</v>
      </c>
      <c r="B92" s="91">
        <f>120-'اوراق بدون ریسک'!$AD$19</f>
        <v>-94</v>
      </c>
      <c r="C92" s="146">
        <f t="shared" ref="C92:K112" si="1">$B$89/(1+(C$90/36500))^$B92</f>
        <v>3142306.3181033102</v>
      </c>
      <c r="D92" s="146">
        <f t="shared" si="1"/>
        <v>3150405.152278515</v>
      </c>
      <c r="E92" s="146">
        <f t="shared" si="0"/>
        <v>3158524.6373870769</v>
      </c>
      <c r="F92" s="146">
        <f t="shared" si="0"/>
        <v>3166664.8255184572</v>
      </c>
      <c r="G92" s="146">
        <f t="shared" si="0"/>
        <v>3174825.7688919599</v>
      </c>
      <c r="H92" s="146">
        <f t="shared" si="0"/>
        <v>3183007.5198574541</v>
      </c>
      <c r="I92" s="146">
        <f t="shared" si="0"/>
        <v>3191210.1308951727</v>
      </c>
      <c r="J92" s="146">
        <f t="shared" si="0"/>
        <v>3199433.6546162856</v>
      </c>
      <c r="K92" s="146">
        <f t="shared" si="0"/>
        <v>3207678.1437632772</v>
      </c>
      <c r="L92" s="99">
        <v>27</v>
      </c>
    </row>
    <row r="93" spans="1:12" x14ac:dyDescent="0.25">
      <c r="A93" s="147" t="s">
        <v>3861</v>
      </c>
      <c r="B93" s="148">
        <f>137-'اوراق بدون ریسک'!$AD$19</f>
        <v>-77</v>
      </c>
      <c r="C93" s="149">
        <f t="shared" si="1"/>
        <v>3116079.1579030892</v>
      </c>
      <c r="D93" s="149">
        <f t="shared" si="1"/>
        <v>3122656.4058796666</v>
      </c>
      <c r="E93" s="149">
        <f t="shared" si="0"/>
        <v>3129247.3560755816</v>
      </c>
      <c r="F93" s="149">
        <f t="shared" si="0"/>
        <v>3135852.036659963</v>
      </c>
      <c r="G93" s="149">
        <f t="shared" si="0"/>
        <v>3142470.4758589836</v>
      </c>
      <c r="H93" s="149">
        <f t="shared" si="0"/>
        <v>3149102.7019563015</v>
      </c>
      <c r="I93" s="149">
        <f t="shared" si="0"/>
        <v>3155748.7432927461</v>
      </c>
      <c r="J93" s="149">
        <f t="shared" si="0"/>
        <v>3162408.6282666423</v>
      </c>
      <c r="K93" s="149">
        <f t="shared" si="0"/>
        <v>3169082.3853339623</v>
      </c>
      <c r="L93" s="144">
        <f t="shared" ref="L93:L114" si="2">$B$89/(1+(L$92/36500))^$B91</f>
        <v>3225469.8837857852</v>
      </c>
    </row>
    <row r="94" spans="1:12" x14ac:dyDescent="0.25">
      <c r="A94" s="150" t="s">
        <v>3862</v>
      </c>
      <c r="B94" s="151">
        <f>116-'اوراق بدون ریسک'!$AD$19</f>
        <v>-98</v>
      </c>
      <c r="C94" s="152">
        <f t="shared" si="1"/>
        <v>3148509.4268712038</v>
      </c>
      <c r="D94" s="152">
        <f t="shared" si="1"/>
        <v>3156970.0237653656</v>
      </c>
      <c r="E94" s="152">
        <f t="shared" si="0"/>
        <v>3165453.1231591152</v>
      </c>
      <c r="F94" s="152">
        <f t="shared" si="0"/>
        <v>3173958.7842833246</v>
      </c>
      <c r="G94" s="152">
        <f t="shared" si="0"/>
        <v>3182487.0665230257</v>
      </c>
      <c r="H94" s="152">
        <f t="shared" si="0"/>
        <v>3191038.0294182282</v>
      </c>
      <c r="I94" s="152">
        <f t="shared" si="0"/>
        <v>3199611.7326637721</v>
      </c>
      <c r="J94" s="152">
        <f t="shared" si="0"/>
        <v>3208208.2361099804</v>
      </c>
      <c r="K94" s="152">
        <f t="shared" si="0"/>
        <v>3216827.5997631294</v>
      </c>
      <c r="L94" s="146">
        <f t="shared" si="2"/>
        <v>3215943.6512102112</v>
      </c>
    </row>
    <row r="95" spans="1:12" x14ac:dyDescent="0.25">
      <c r="A95" s="153" t="s">
        <v>3863</v>
      </c>
      <c r="B95" s="154">
        <f>167-'اوراق بدون ریسک'!$AD$19</f>
        <v>-47</v>
      </c>
      <c r="C95" s="155">
        <f t="shared" si="1"/>
        <v>3070328.8023125352</v>
      </c>
      <c r="D95" s="155">
        <f t="shared" si="1"/>
        <v>3074282.9175005262</v>
      </c>
      <c r="E95" s="155">
        <f t="shared" si="0"/>
        <v>3078242.0165024768</v>
      </c>
      <c r="F95" s="155">
        <f t="shared" si="0"/>
        <v>3082206.1054633204</v>
      </c>
      <c r="G95" s="155">
        <f t="shared" si="0"/>
        <v>3086175.1905353465</v>
      </c>
      <c r="H95" s="155">
        <f t="shared" si="0"/>
        <v>3090149.2778783948</v>
      </c>
      <c r="I95" s="155">
        <f t="shared" si="0"/>
        <v>3094128.3736596191</v>
      </c>
      <c r="J95" s="155">
        <f t="shared" si="0"/>
        <v>3098112.4840536141</v>
      </c>
      <c r="K95" s="155">
        <f t="shared" si="0"/>
        <v>3102101.6152424519</v>
      </c>
      <c r="L95" s="149">
        <f t="shared" si="2"/>
        <v>3175770.0430084015</v>
      </c>
    </row>
    <row r="96" spans="1:12" x14ac:dyDescent="0.25">
      <c r="A96" s="158" t="s">
        <v>3864</v>
      </c>
      <c r="B96" s="23">
        <f>181-'اوراق بدون ریسک'!$AD$19</f>
        <v>-33</v>
      </c>
      <c r="C96" s="159">
        <f t="shared" si="1"/>
        <v>3049209.113149351</v>
      </c>
      <c r="D96" s="159">
        <f t="shared" si="1"/>
        <v>3051965.7811097307</v>
      </c>
      <c r="E96" s="159">
        <f t="shared" si="0"/>
        <v>3054724.8656761176</v>
      </c>
      <c r="F96" s="159">
        <f t="shared" si="0"/>
        <v>3057486.3689007461</v>
      </c>
      <c r="G96" s="159">
        <f t="shared" si="0"/>
        <v>3060250.292837502</v>
      </c>
      <c r="H96" s="159">
        <f t="shared" si="0"/>
        <v>3063016.6395420525</v>
      </c>
      <c r="I96" s="159">
        <f t="shared" si="0"/>
        <v>3065785.4110716768</v>
      </c>
      <c r="J96" s="159">
        <f t="shared" si="0"/>
        <v>3068556.6094853478</v>
      </c>
      <c r="K96" s="159">
        <f t="shared" si="0"/>
        <v>3071330.2368437541</v>
      </c>
      <c r="L96" s="152">
        <f t="shared" si="2"/>
        <v>3225469.8837857852</v>
      </c>
    </row>
    <row r="97" spans="1:12" x14ac:dyDescent="0.25">
      <c r="A97" s="160" t="s">
        <v>3865</v>
      </c>
      <c r="B97" s="87">
        <f>197-'اوراق بدون ریسک'!$AD$19</f>
        <v>-17</v>
      </c>
      <c r="C97" s="140">
        <f t="shared" si="1"/>
        <v>3025250.1546377949</v>
      </c>
      <c r="D97" s="140">
        <f t="shared" si="1"/>
        <v>3026658.7893050942</v>
      </c>
      <c r="E97" s="140">
        <f t="shared" si="0"/>
        <v>3028068.041270039</v>
      </c>
      <c r="F97" s="140">
        <f t="shared" si="0"/>
        <v>3029477.910786232</v>
      </c>
      <c r="G97" s="140">
        <f t="shared" si="0"/>
        <v>3030888.3981073513</v>
      </c>
      <c r="H97" s="140">
        <f t="shared" si="0"/>
        <v>3032299.5034872219</v>
      </c>
      <c r="I97" s="140">
        <f t="shared" si="0"/>
        <v>3033711.2271797261</v>
      </c>
      <c r="J97" s="140">
        <f t="shared" si="0"/>
        <v>3035123.5694388468</v>
      </c>
      <c r="K97" s="140">
        <f t="shared" si="0"/>
        <v>3036536.5305186734</v>
      </c>
      <c r="L97" s="155">
        <f t="shared" si="2"/>
        <v>3106095.7734156614</v>
      </c>
    </row>
    <row r="98" spans="1:12" x14ac:dyDescent="0.25">
      <c r="A98" s="161" t="s">
        <v>3866</v>
      </c>
      <c r="B98" s="23">
        <f>214-'اوراق بدون ریسک'!$AD$19</f>
        <v>0</v>
      </c>
      <c r="C98" s="106">
        <f t="shared" si="1"/>
        <v>3000000</v>
      </c>
      <c r="D98" s="106">
        <f t="shared" si="1"/>
        <v>3000000</v>
      </c>
      <c r="E98" s="106">
        <f t="shared" si="0"/>
        <v>3000000</v>
      </c>
      <c r="F98" s="106">
        <f t="shared" si="0"/>
        <v>3000000</v>
      </c>
      <c r="G98" s="106">
        <f t="shared" si="0"/>
        <v>3000000</v>
      </c>
      <c r="H98" s="106">
        <f t="shared" si="0"/>
        <v>3000000</v>
      </c>
      <c r="I98" s="106">
        <f t="shared" si="0"/>
        <v>3000000</v>
      </c>
      <c r="J98" s="106">
        <f t="shared" si="0"/>
        <v>3000000</v>
      </c>
      <c r="K98" s="106">
        <f t="shared" si="0"/>
        <v>3000000</v>
      </c>
      <c r="L98" s="159">
        <f t="shared" si="2"/>
        <v>3074106.2952092839</v>
      </c>
    </row>
    <row r="99" spans="1:12" x14ac:dyDescent="0.25">
      <c r="A99" s="162" t="s">
        <v>3867</v>
      </c>
      <c r="B99" s="163">
        <f>272-'اوراق بدون ریسک'!$AD$19</f>
        <v>58</v>
      </c>
      <c r="C99" s="164">
        <f t="shared" si="1"/>
        <v>2915427.8937966963</v>
      </c>
      <c r="D99" s="164">
        <f t="shared" si="1"/>
        <v>2910801.1810985948</v>
      </c>
      <c r="E99" s="164">
        <f t="shared" si="0"/>
        <v>2906181.937270368</v>
      </c>
      <c r="F99" s="164">
        <f t="shared" si="0"/>
        <v>2901570.1500510499</v>
      </c>
      <c r="G99" s="164">
        <f t="shared" si="0"/>
        <v>2896965.8072002046</v>
      </c>
      <c r="H99" s="164">
        <f t="shared" si="0"/>
        <v>2892368.8964976608</v>
      </c>
      <c r="I99" s="164">
        <f t="shared" si="0"/>
        <v>2887779.405743768</v>
      </c>
      <c r="J99" s="164">
        <f t="shared" si="0"/>
        <v>2883197.3227592334</v>
      </c>
      <c r="K99" s="164">
        <f t="shared" si="0"/>
        <v>2878622.6353850467</v>
      </c>
      <c r="L99" s="140">
        <f t="shared" si="2"/>
        <v>3037950.1106733978</v>
      </c>
    </row>
    <row r="100" spans="1:12" x14ac:dyDescent="0.25">
      <c r="A100" s="147" t="s">
        <v>3868</v>
      </c>
      <c r="B100" s="148">
        <f>302-'اوراق بدون ریسک'!$AD$19</f>
        <v>88</v>
      </c>
      <c r="C100" s="149">
        <f t="shared" si="1"/>
        <v>2872623.5053069079</v>
      </c>
      <c r="D100" s="149">
        <f t="shared" si="1"/>
        <v>2865709.5703652655</v>
      </c>
      <c r="E100" s="149">
        <f t="shared" si="0"/>
        <v>2858812.4647728032</v>
      </c>
      <c r="F100" s="149">
        <f t="shared" si="0"/>
        <v>2851932.1471057129</v>
      </c>
      <c r="G100" s="149">
        <f t="shared" si="0"/>
        <v>2845068.5760433786</v>
      </c>
      <c r="H100" s="149">
        <f t="shared" si="0"/>
        <v>2838221.7103677685</v>
      </c>
      <c r="I100" s="149">
        <f t="shared" si="0"/>
        <v>2831391.5089636226</v>
      </c>
      <c r="J100" s="149">
        <f t="shared" si="0"/>
        <v>2824577.9308179868</v>
      </c>
      <c r="K100" s="149">
        <f t="shared" si="0"/>
        <v>2817780.9350199034</v>
      </c>
      <c r="L100" s="106">
        <f t="shared" si="2"/>
        <v>3000000</v>
      </c>
    </row>
    <row r="101" spans="1:12" x14ac:dyDescent="0.25">
      <c r="A101" s="150" t="s">
        <v>3869</v>
      </c>
      <c r="B101" s="151">
        <f>319-'اوراق بدون ریسک'!$AD$19</f>
        <v>105</v>
      </c>
      <c r="C101" s="152">
        <f t="shared" si="1"/>
        <v>2848647.2441656711</v>
      </c>
      <c r="D101" s="152">
        <f t="shared" si="1"/>
        <v>2840468.4206473292</v>
      </c>
      <c r="E101" s="152">
        <f t="shared" si="0"/>
        <v>2832313.3025509096</v>
      </c>
      <c r="F101" s="152">
        <f t="shared" si="0"/>
        <v>2824181.8205225598</v>
      </c>
      <c r="G101" s="152">
        <f t="shared" si="0"/>
        <v>2816073.9054133347</v>
      </c>
      <c r="H101" s="152">
        <f t="shared" si="0"/>
        <v>2807989.4882781939</v>
      </c>
      <c r="I101" s="152">
        <f t="shared" si="0"/>
        <v>2799928.5003759013</v>
      </c>
      <c r="J101" s="152">
        <f t="shared" si="0"/>
        <v>2791890.8731681854</v>
      </c>
      <c r="K101" s="152">
        <f t="shared" si="0"/>
        <v>2783876.5383190657</v>
      </c>
      <c r="L101" s="164">
        <f t="shared" si="2"/>
        <v>2874055.3314824789</v>
      </c>
    </row>
    <row r="102" spans="1:12" x14ac:dyDescent="0.25">
      <c r="A102" s="147" t="s">
        <v>3870</v>
      </c>
      <c r="B102" s="148">
        <f>334-'اوراق بدون ریسک'!$AD$19</f>
        <v>120</v>
      </c>
      <c r="C102" s="149">
        <f t="shared" si="1"/>
        <v>2827657.9613665836</v>
      </c>
      <c r="D102" s="149">
        <f t="shared" si="1"/>
        <v>2818381.5107040224</v>
      </c>
      <c r="E102" s="149">
        <f t="shared" si="0"/>
        <v>2809135.7452480146</v>
      </c>
      <c r="F102" s="149">
        <f t="shared" si="0"/>
        <v>2799920.5626601027</v>
      </c>
      <c r="G102" s="149">
        <f t="shared" si="0"/>
        <v>2790735.8609460597</v>
      </c>
      <c r="H102" s="149">
        <f t="shared" si="0"/>
        <v>2781581.5384542616</v>
      </c>
      <c r="I102" s="149">
        <f t="shared" si="0"/>
        <v>2772457.4938751208</v>
      </c>
      <c r="J102" s="149">
        <f t="shared" si="0"/>
        <v>2763363.6262396462</v>
      </c>
      <c r="K102" s="149">
        <f t="shared" si="0"/>
        <v>2754299.8349182261</v>
      </c>
      <c r="L102" s="149">
        <f t="shared" si="2"/>
        <v>2811000.4807602051</v>
      </c>
    </row>
    <row r="103" spans="1:12" x14ac:dyDescent="0.25">
      <c r="A103" s="150" t="s">
        <v>3871</v>
      </c>
      <c r="B103" s="151">
        <f>349-'اوراق بدون ریسک'!$AD$19</f>
        <v>135</v>
      </c>
      <c r="C103" s="152">
        <f t="shared" si="1"/>
        <v>2806823.3309181235</v>
      </c>
      <c r="D103" s="152">
        <f t="shared" si="1"/>
        <v>2796466.3441208242</v>
      </c>
      <c r="E103" s="152">
        <f t="shared" si="0"/>
        <v>2786147.8559320774</v>
      </c>
      <c r="F103" s="152">
        <f t="shared" si="0"/>
        <v>2775867.722197968</v>
      </c>
      <c r="G103" s="152">
        <f t="shared" si="0"/>
        <v>2765625.7993084211</v>
      </c>
      <c r="H103" s="152">
        <f t="shared" si="0"/>
        <v>2755421.9441946265</v>
      </c>
      <c r="I103" s="152">
        <f t="shared" si="0"/>
        <v>2745256.0143276392</v>
      </c>
      <c r="J103" s="152">
        <f t="shared" si="0"/>
        <v>2735127.8677160256</v>
      </c>
      <c r="K103" s="152">
        <f t="shared" si="0"/>
        <v>2725037.3629037356</v>
      </c>
      <c r="L103" s="152">
        <f t="shared" si="2"/>
        <v>2775885.4276943151</v>
      </c>
    </row>
    <row r="104" spans="1:12" x14ac:dyDescent="0.25">
      <c r="A104" s="162" t="s">
        <v>3872</v>
      </c>
      <c r="B104" s="163">
        <f>361-'اوراق بدون ریسک'!$AD$19</f>
        <v>147</v>
      </c>
      <c r="C104" s="164">
        <f t="shared" si="1"/>
        <v>2790266.2102232217</v>
      </c>
      <c r="D104" s="164">
        <f t="shared" si="1"/>
        <v>2779056.9683071254</v>
      </c>
      <c r="E104" s="164">
        <f t="shared" si="0"/>
        <v>2767893.0619894355</v>
      </c>
      <c r="F104" s="164">
        <f t="shared" si="0"/>
        <v>2756774.3066771831</v>
      </c>
      <c r="G104" s="164">
        <f t="shared" si="0"/>
        <v>2745700.5185341877</v>
      </c>
      <c r="H104" s="164">
        <f t="shared" si="0"/>
        <v>2734671.5144773843</v>
      </c>
      <c r="I104" s="164">
        <f t="shared" si="0"/>
        <v>2723687.112174429</v>
      </c>
      <c r="J104" s="164">
        <f t="shared" si="0"/>
        <v>2712747.1300402656</v>
      </c>
      <c r="K104" s="164">
        <f t="shared" si="0"/>
        <v>2701851.3872339604</v>
      </c>
      <c r="L104" s="149">
        <f t="shared" si="2"/>
        <v>2745266.0196195361</v>
      </c>
    </row>
    <row r="105" spans="1:12" x14ac:dyDescent="0.25">
      <c r="A105" s="156" t="s">
        <v>3873</v>
      </c>
      <c r="B105" s="93">
        <f>372-'اوراق بدون ریسک'!$AD$19</f>
        <v>158</v>
      </c>
      <c r="C105" s="157">
        <f t="shared" si="1"/>
        <v>2775174.6627384694</v>
      </c>
      <c r="D105" s="157">
        <f t="shared" si="1"/>
        <v>2763193.6008019904</v>
      </c>
      <c r="E105" s="157">
        <f t="shared" si="0"/>
        <v>2751264.5897928337</v>
      </c>
      <c r="F105" s="157">
        <f t="shared" si="0"/>
        <v>2739387.4021632071</v>
      </c>
      <c r="G105" s="157">
        <f t="shared" si="0"/>
        <v>2727561.8113664328</v>
      </c>
      <c r="H105" s="157">
        <f t="shared" si="0"/>
        <v>2715787.5918519278</v>
      </c>
      <c r="I105" s="157">
        <f t="shared" si="0"/>
        <v>2704064.5190615612</v>
      </c>
      <c r="J105" s="157">
        <f t="shared" si="0"/>
        <v>2692392.3694248963</v>
      </c>
      <c r="K105" s="157">
        <f t="shared" si="0"/>
        <v>2680770.9203547346</v>
      </c>
      <c r="L105" s="152">
        <f t="shared" si="2"/>
        <v>2714984.3589681559</v>
      </c>
    </row>
    <row r="106" spans="1:12" x14ac:dyDescent="0.25">
      <c r="A106" s="150" t="s">
        <v>3874</v>
      </c>
      <c r="B106" s="151">
        <f>391-'اوراق بدون ریسک'!$AD$19</f>
        <v>177</v>
      </c>
      <c r="C106" s="152">
        <f t="shared" si="1"/>
        <v>2749299.4488409711</v>
      </c>
      <c r="D106" s="152">
        <f t="shared" si="1"/>
        <v>2736006.2248092978</v>
      </c>
      <c r="E106" s="152">
        <f t="shared" si="0"/>
        <v>2722777.6366285388</v>
      </c>
      <c r="F106" s="152">
        <f t="shared" si="0"/>
        <v>2709613.3682618001</v>
      </c>
      <c r="G106" s="152">
        <f t="shared" si="0"/>
        <v>2696513.1052262266</v>
      </c>
      <c r="H106" s="152">
        <f t="shared" si="0"/>
        <v>2683476.5345846671</v>
      </c>
      <c r="I106" s="152">
        <f t="shared" si="0"/>
        <v>2670503.3449388747</v>
      </c>
      <c r="J106" s="152">
        <f t="shared" si="0"/>
        <v>2657593.2264215075</v>
      </c>
      <c r="K106" s="152">
        <f t="shared" si="0"/>
        <v>2644745.8706884589</v>
      </c>
      <c r="L106" s="164">
        <f t="shared" si="2"/>
        <v>2690999.7036557142</v>
      </c>
    </row>
    <row r="107" spans="1:12" x14ac:dyDescent="0.25">
      <c r="A107" s="156" t="s">
        <v>3875</v>
      </c>
      <c r="B107" s="93">
        <f>407-'اوراق بدون ریسک'!$AD$19</f>
        <v>193</v>
      </c>
      <c r="C107" s="157">
        <f t="shared" si="1"/>
        <v>2727697.0106393509</v>
      </c>
      <c r="D107" s="157">
        <f t="shared" si="1"/>
        <v>2713319.1791231213</v>
      </c>
      <c r="E107" s="157">
        <f t="shared" si="1"/>
        <v>2699017.5244914545</v>
      </c>
      <c r="F107" s="157">
        <f t="shared" si="1"/>
        <v>2684791.6410732749</v>
      </c>
      <c r="G107" s="157">
        <f t="shared" si="1"/>
        <v>2670641.1253690785</v>
      </c>
      <c r="H107" s="157">
        <f t="shared" si="1"/>
        <v>2656565.5760385501</v>
      </c>
      <c r="I107" s="157">
        <f t="shared" si="1"/>
        <v>2642564.5938898581</v>
      </c>
      <c r="J107" s="157">
        <f t="shared" si="1"/>
        <v>2628637.7818676713</v>
      </c>
      <c r="K107" s="157">
        <f t="shared" si="1"/>
        <v>2614784.7450415567</v>
      </c>
      <c r="L107" s="157">
        <f t="shared" si="2"/>
        <v>2669199.9502428574</v>
      </c>
    </row>
    <row r="108" spans="1:12" x14ac:dyDescent="0.25">
      <c r="A108" s="147" t="s">
        <v>3876</v>
      </c>
      <c r="B108" s="148">
        <f>573-'اوراق بدون ریسک'!$AD$19</f>
        <v>359</v>
      </c>
      <c r="C108" s="149">
        <f t="shared" si="1"/>
        <v>2513345.746838246</v>
      </c>
      <c r="D108" s="149">
        <f t="shared" si="1"/>
        <v>2488759.0148029919</v>
      </c>
      <c r="E108" s="149">
        <f t="shared" si="1"/>
        <v>2464413.4651542949</v>
      </c>
      <c r="F108" s="149">
        <f t="shared" si="1"/>
        <v>2440306.7255177605</v>
      </c>
      <c r="G108" s="149">
        <f t="shared" si="1"/>
        <v>2416436.446919038</v>
      </c>
      <c r="H108" s="149">
        <f t="shared" si="1"/>
        <v>2392800.3035511998</v>
      </c>
      <c r="I108" s="149">
        <f t="shared" si="1"/>
        <v>2369395.9925471465</v>
      </c>
      <c r="J108" s="149">
        <f t="shared" si="1"/>
        <v>2346221.2337520206</v>
      </c>
      <c r="K108" s="149">
        <f t="shared" si="1"/>
        <v>2323273.7694984055</v>
      </c>
      <c r="L108" s="152">
        <f t="shared" si="2"/>
        <v>2631960.9709114246</v>
      </c>
    </row>
    <row r="109" spans="1:12" x14ac:dyDescent="0.25">
      <c r="A109" s="156" t="s">
        <v>3877</v>
      </c>
      <c r="B109" s="93">
        <f>579-'اوراق بدون ریسک'!$AD$19</f>
        <v>365</v>
      </c>
      <c r="C109" s="157">
        <f t="shared" si="1"/>
        <v>2505921.8169501801</v>
      </c>
      <c r="D109" s="157">
        <f t="shared" si="1"/>
        <v>2481000.0467879344</v>
      </c>
      <c r="E109" s="157">
        <f t="shared" si="1"/>
        <v>2456326.7996522035</v>
      </c>
      <c r="F109" s="157">
        <f t="shared" si="1"/>
        <v>2431899.5905365474</v>
      </c>
      <c r="G109" s="157">
        <f t="shared" si="1"/>
        <v>2407715.9593497161</v>
      </c>
      <c r="H109" s="157">
        <f t="shared" si="1"/>
        <v>2383773.4706639838</v>
      </c>
      <c r="I109" s="157">
        <f t="shared" si="1"/>
        <v>2360069.7134687626</v>
      </c>
      <c r="J109" s="157">
        <f t="shared" si="1"/>
        <v>2336602.3009244213</v>
      </c>
      <c r="K109" s="157">
        <f t="shared" si="1"/>
        <v>2313368.8701191335</v>
      </c>
      <c r="L109" s="157">
        <f t="shared" si="2"/>
        <v>2601005.0905946563</v>
      </c>
    </row>
    <row r="110" spans="1:12" x14ac:dyDescent="0.25">
      <c r="A110" s="150" t="s">
        <v>3878</v>
      </c>
      <c r="B110" s="151">
        <f>753-'اوراق بدون ریسک'!$AD$19</f>
        <v>539</v>
      </c>
      <c r="C110" s="152">
        <f t="shared" si="1"/>
        <v>2299909.0753627531</v>
      </c>
      <c r="D110" s="152">
        <f t="shared" si="1"/>
        <v>2266212.526147835</v>
      </c>
      <c r="E110" s="152">
        <f t="shared" si="1"/>
        <v>2233010.5760815032</v>
      </c>
      <c r="F110" s="152">
        <f t="shared" si="1"/>
        <v>2200295.9521738025</v>
      </c>
      <c r="G110" s="152">
        <f t="shared" si="1"/>
        <v>2168061.4885779936</v>
      </c>
      <c r="H110" s="152">
        <f t="shared" si="1"/>
        <v>2136300.1250076857</v>
      </c>
      <c r="I110" s="152">
        <f t="shared" si="1"/>
        <v>2105004.9051810568</v>
      </c>
      <c r="J110" s="152">
        <f t="shared" si="1"/>
        <v>2074168.9752850281</v>
      </c>
      <c r="K110" s="152">
        <f t="shared" si="1"/>
        <v>2043785.5824628703</v>
      </c>
      <c r="L110" s="149">
        <f t="shared" si="2"/>
        <v>2300551.3643841236</v>
      </c>
    </row>
    <row r="111" spans="1:12" x14ac:dyDescent="0.25">
      <c r="A111" s="162" t="s">
        <v>3879</v>
      </c>
      <c r="B111" s="163">
        <f>757-'اوراق بدون ریسک'!$AD$19</f>
        <v>543</v>
      </c>
      <c r="C111" s="164">
        <f t="shared" si="1"/>
        <v>2295377.8562312555</v>
      </c>
      <c r="D111" s="164">
        <f t="shared" si="1"/>
        <v>2261499.9714247752</v>
      </c>
      <c r="E111" s="164">
        <f t="shared" si="1"/>
        <v>2228123.0034644897</v>
      </c>
      <c r="F111" s="164">
        <f t="shared" si="1"/>
        <v>2195239.5324039161</v>
      </c>
      <c r="G111" s="164">
        <f t="shared" si="1"/>
        <v>2162842.2484053713</v>
      </c>
      <c r="H111" s="164">
        <f t="shared" si="1"/>
        <v>2130923.9501014631</v>
      </c>
      <c r="I111" s="164">
        <f t="shared" si="1"/>
        <v>2099477.5429846584</v>
      </c>
      <c r="J111" s="164">
        <f t="shared" si="1"/>
        <v>2068496.0378177902</v>
      </c>
      <c r="K111" s="164">
        <f t="shared" si="1"/>
        <v>2037972.5490689592</v>
      </c>
      <c r="L111" s="157">
        <f t="shared" si="2"/>
        <v>2290367.0818285351</v>
      </c>
    </row>
    <row r="112" spans="1:12" x14ac:dyDescent="0.25">
      <c r="A112" s="147" t="s">
        <v>3880</v>
      </c>
      <c r="B112" s="148">
        <f>774-'اوراق بدون ریسک'!$AD$19</f>
        <v>560</v>
      </c>
      <c r="C112" s="149">
        <f t="shared" si="1"/>
        <v>2276219.5576247228</v>
      </c>
      <c r="D112" s="149">
        <f t="shared" si="1"/>
        <v>2241580.6955999872</v>
      </c>
      <c r="E112" s="149">
        <f t="shared" si="1"/>
        <v>2207469.8848543367</v>
      </c>
      <c r="F112" s="149">
        <f t="shared" si="1"/>
        <v>2173879.0613933122</v>
      </c>
      <c r="G112" s="149">
        <f t="shared" si="1"/>
        <v>2140800.2845858322</v>
      </c>
      <c r="H112" s="149">
        <f t="shared" si="1"/>
        <v>2108225.7352720401</v>
      </c>
      <c r="I112" s="149">
        <f t="shared" si="1"/>
        <v>2076147.7139039626</v>
      </c>
      <c r="J112" s="149">
        <f t="shared" si="1"/>
        <v>2044558.6387115959</v>
      </c>
      <c r="K112" s="149">
        <f t="shared" si="1"/>
        <v>2013451.0438978826</v>
      </c>
      <c r="L112" s="152">
        <f t="shared" si="2"/>
        <v>2013848.0733246608</v>
      </c>
    </row>
    <row r="113" spans="1:12" x14ac:dyDescent="0.25">
      <c r="A113" s="96"/>
      <c r="B113" s="96"/>
      <c r="C113" s="96"/>
      <c r="D113" s="96"/>
      <c r="E113" s="96"/>
      <c r="F113" s="96"/>
      <c r="L113" s="164">
        <f t="shared" si="2"/>
        <v>2007900.2933702418</v>
      </c>
    </row>
    <row r="114" spans="1:12" x14ac:dyDescent="0.25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49">
        <f t="shared" si="2"/>
        <v>1982817.5778619025</v>
      </c>
    </row>
    <row r="115" spans="1:12" x14ac:dyDescent="0.25">
      <c r="A115" s="96"/>
      <c r="B115" s="96"/>
      <c r="C115" s="96"/>
      <c r="D115" s="96"/>
      <c r="E115" s="96"/>
      <c r="F115" s="96"/>
      <c r="H115" s="96"/>
      <c r="I115" s="96"/>
      <c r="J115" s="96"/>
      <c r="K115" s="114"/>
    </row>
    <row r="116" spans="1:12" x14ac:dyDescent="0.25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 x14ac:dyDescent="0.25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 x14ac:dyDescent="0.25">
      <c r="A118" s="96"/>
      <c r="B118" s="96"/>
      <c r="C118" s="96"/>
      <c r="D118" s="96"/>
      <c r="E118" s="96"/>
      <c r="F118" s="96"/>
      <c r="H118" s="96"/>
      <c r="I118" s="96"/>
      <c r="J118" s="96"/>
      <c r="L118" s="114"/>
    </row>
    <row r="119" spans="1:12" x14ac:dyDescent="0.25">
      <c r="A119" s="96"/>
      <c r="B119" s="96"/>
      <c r="C119" s="96"/>
      <c r="D119" s="96"/>
      <c r="E119" s="96"/>
      <c r="F119" s="96"/>
      <c r="H119" s="96"/>
      <c r="I119" s="96"/>
      <c r="J119" s="96"/>
      <c r="L119" s="114"/>
    </row>
    <row r="120" spans="1:12" x14ac:dyDescent="0.25">
      <c r="A120" s="96"/>
      <c r="B120" s="96"/>
      <c r="C120" s="96"/>
      <c r="D120" s="96"/>
      <c r="E120" s="96"/>
      <c r="F120" s="96"/>
    </row>
    <row r="121" spans="1:12" x14ac:dyDescent="0.25">
      <c r="A121" s="96"/>
      <c r="B121" s="96"/>
      <c r="C121" s="96"/>
      <c r="D121" s="96"/>
      <c r="E121" s="96"/>
      <c r="F121" s="96"/>
    </row>
    <row r="122" spans="1:12" x14ac:dyDescent="0.25">
      <c r="A122" s="96"/>
      <c r="B122" s="96"/>
      <c r="C122" s="96"/>
      <c r="D122" s="96"/>
      <c r="E122" s="96"/>
      <c r="F122" s="96"/>
    </row>
    <row r="123" spans="1:12" x14ac:dyDescent="0.25">
      <c r="A123" s="96"/>
      <c r="B123" s="96"/>
      <c r="C123" s="96"/>
      <c r="D123" s="96"/>
      <c r="E123" s="96"/>
      <c r="F123" s="96"/>
    </row>
    <row r="124" spans="1:12" x14ac:dyDescent="0.25">
      <c r="A124" s="96"/>
      <c r="B124" s="96"/>
      <c r="C124" s="96"/>
      <c r="D124" s="96"/>
      <c r="E124" s="96"/>
      <c r="F124" s="96"/>
    </row>
    <row r="125" spans="1:12" x14ac:dyDescent="0.25">
      <c r="A125" s="96"/>
      <c r="B125" s="96"/>
      <c r="C125" s="96"/>
      <c r="D125" s="96"/>
      <c r="E125" s="96"/>
      <c r="F125" s="96"/>
    </row>
    <row r="126" spans="1:12" x14ac:dyDescent="0.25">
      <c r="A126" s="96"/>
      <c r="B126" s="96"/>
      <c r="C126" s="96"/>
      <c r="D126" s="96"/>
      <c r="E126" s="96"/>
      <c r="F126" s="96"/>
    </row>
    <row r="127" spans="1:12" x14ac:dyDescent="0.25">
      <c r="A127" s="96"/>
      <c r="B127" s="96"/>
      <c r="C127" s="96"/>
      <c r="D127" s="96"/>
      <c r="E127" s="96"/>
      <c r="F127" s="96"/>
    </row>
    <row r="128" spans="1:12" x14ac:dyDescent="0.25">
      <c r="A128" s="96"/>
      <c r="B128" s="96"/>
      <c r="C128" s="96"/>
      <c r="D128" s="96"/>
      <c r="E128" s="96"/>
      <c r="F128" s="96"/>
    </row>
    <row r="129" spans="1:10" x14ac:dyDescent="0.25">
      <c r="A129" s="96"/>
      <c r="B129" s="96"/>
      <c r="C129" s="96"/>
      <c r="D129" s="96"/>
      <c r="E129" s="96"/>
      <c r="F129" s="96"/>
    </row>
    <row r="130" spans="1:10" x14ac:dyDescent="0.25">
      <c r="A130" s="96"/>
      <c r="B130" s="96"/>
      <c r="C130" s="96"/>
      <c r="D130" s="96"/>
      <c r="E130" s="96"/>
      <c r="F130" s="96"/>
    </row>
    <row r="131" spans="1:10" x14ac:dyDescent="0.25">
      <c r="A131" s="96"/>
      <c r="B131" s="96"/>
      <c r="C131" s="96"/>
      <c r="D131" s="96"/>
      <c r="E131" s="96"/>
      <c r="F131" s="96"/>
    </row>
    <row r="132" spans="1:10" x14ac:dyDescent="0.25">
      <c r="A132" s="96"/>
      <c r="B132" s="96"/>
      <c r="C132" s="96"/>
      <c r="D132" s="96"/>
      <c r="E132" s="96"/>
      <c r="F132" s="96"/>
    </row>
    <row r="133" spans="1:10" x14ac:dyDescent="0.25">
      <c r="A133" s="96"/>
      <c r="B133" s="96"/>
      <c r="C133" s="96"/>
      <c r="D133" s="96"/>
      <c r="E133" s="96"/>
      <c r="F133" s="96"/>
    </row>
    <row r="134" spans="1:10" x14ac:dyDescent="0.25">
      <c r="A134" s="96"/>
      <c r="B134" s="96"/>
      <c r="C134" s="96"/>
      <c r="D134" s="96"/>
      <c r="E134" s="96"/>
      <c r="F134" s="96"/>
    </row>
    <row r="135" spans="1:10" x14ac:dyDescent="0.25">
      <c r="A135" s="96"/>
      <c r="B135" s="96"/>
      <c r="C135" s="96"/>
      <c r="D135" s="96"/>
      <c r="E135" s="96"/>
      <c r="F135" s="96"/>
      <c r="H135" s="141">
        <v>2301500</v>
      </c>
      <c r="I135" s="142">
        <f>(H135+H136)/2</f>
        <v>2301500</v>
      </c>
      <c r="J135">
        <v>2</v>
      </c>
    </row>
    <row r="136" spans="1:10" x14ac:dyDescent="0.25">
      <c r="A136" s="96"/>
      <c r="B136" s="96"/>
      <c r="C136" s="96"/>
      <c r="D136" s="96"/>
      <c r="E136" s="96"/>
      <c r="F136" s="96"/>
      <c r="H136" s="141">
        <v>2301500</v>
      </c>
      <c r="I136" s="142">
        <f>(H135+H136+H137)/3</f>
        <v>2302833.3333333335</v>
      </c>
      <c r="J136">
        <v>3</v>
      </c>
    </row>
    <row r="137" spans="1:10" x14ac:dyDescent="0.25">
      <c r="A137" s="96"/>
      <c r="B137" s="96"/>
      <c r="C137" s="96"/>
      <c r="D137" s="96"/>
      <c r="E137" s="96"/>
      <c r="F137" s="96"/>
      <c r="H137" s="141">
        <v>2305500</v>
      </c>
      <c r="I137" s="142">
        <f>(H135+H136+H137+H138)/4</f>
        <v>2304250</v>
      </c>
      <c r="J137">
        <v>4</v>
      </c>
    </row>
    <row r="138" spans="1:10" x14ac:dyDescent="0.25">
      <c r="A138" s="96"/>
      <c r="B138" s="96"/>
      <c r="C138" s="96"/>
      <c r="D138" s="96"/>
      <c r="E138" s="96"/>
      <c r="F138" s="96"/>
      <c r="H138" s="141">
        <v>2308500</v>
      </c>
    </row>
    <row r="139" spans="1:10" x14ac:dyDescent="0.25">
      <c r="A139" s="96"/>
      <c r="B139" s="96"/>
      <c r="C139" s="96"/>
      <c r="D139" s="96"/>
      <c r="E139" s="96"/>
      <c r="F139" s="96"/>
    </row>
    <row r="140" spans="1:10" x14ac:dyDescent="0.25">
      <c r="A140" s="96"/>
      <c r="B140" s="96"/>
      <c r="C140" s="96"/>
      <c r="D140" s="96"/>
      <c r="E140" s="96"/>
      <c r="F140" s="96"/>
    </row>
    <row r="141" spans="1:10" x14ac:dyDescent="0.25">
      <c r="A141" s="96"/>
      <c r="B141" s="96"/>
      <c r="C141" s="96"/>
      <c r="D141" s="96"/>
      <c r="E141" s="96"/>
      <c r="F141" s="96"/>
    </row>
    <row r="142" spans="1:10" x14ac:dyDescent="0.25">
      <c r="A142" s="96"/>
      <c r="B142" s="96"/>
      <c r="C142" s="96"/>
      <c r="D142" s="96"/>
      <c r="E142" s="96"/>
      <c r="F142" s="96"/>
    </row>
    <row r="143" spans="1:10" x14ac:dyDescent="0.25">
      <c r="A143" s="96"/>
      <c r="B143" s="96"/>
      <c r="C143" s="96"/>
      <c r="D143" s="96"/>
      <c r="E143" s="96"/>
      <c r="F143" s="96"/>
    </row>
    <row r="144" spans="1:10" x14ac:dyDescent="0.25">
      <c r="A144" s="96"/>
      <c r="B144" s="96"/>
      <c r="C144" s="96"/>
      <c r="D144" s="96"/>
      <c r="E144" s="96"/>
      <c r="F144" s="96"/>
      <c r="G144" t="s">
        <v>25</v>
      </c>
    </row>
    <row r="145" spans="1:6" x14ac:dyDescent="0.25">
      <c r="A145" s="96"/>
      <c r="B145" s="96"/>
      <c r="C145" s="96"/>
      <c r="D145" s="96"/>
      <c r="E145" s="96"/>
      <c r="F145" s="96"/>
    </row>
    <row r="146" spans="1:6" x14ac:dyDescent="0.25">
      <c r="A146" s="96"/>
      <c r="B146" s="96"/>
      <c r="C146" s="96"/>
      <c r="D146" s="96"/>
      <c r="E146" s="96"/>
      <c r="F146" s="96"/>
    </row>
    <row r="147" spans="1:6" x14ac:dyDescent="0.25">
      <c r="A147" s="96"/>
      <c r="B147" s="96"/>
      <c r="C147" s="96"/>
      <c r="D147" s="96"/>
      <c r="E147" s="96"/>
      <c r="F147" s="96"/>
    </row>
    <row r="148" spans="1:6" x14ac:dyDescent="0.25">
      <c r="A148" s="96"/>
      <c r="B148" s="96"/>
      <c r="C148" s="96"/>
      <c r="D148" s="96"/>
      <c r="E148" s="96"/>
      <c r="F148" s="96"/>
    </row>
    <row r="149" spans="1:6" x14ac:dyDescent="0.25">
      <c r="A149" s="96"/>
      <c r="B149" s="96"/>
      <c r="C149" s="96"/>
      <c r="D149" s="96"/>
      <c r="E149" s="96"/>
      <c r="F149" s="96"/>
    </row>
    <row r="150" spans="1:6" x14ac:dyDescent="0.25">
      <c r="A150" s="96"/>
      <c r="B150" s="96"/>
      <c r="C150" s="96"/>
      <c r="D150" s="96"/>
      <c r="E150" s="96"/>
      <c r="F150" s="96"/>
    </row>
    <row r="151" spans="1:6" x14ac:dyDescent="0.25">
      <c r="A151" s="96"/>
      <c r="B151" s="96"/>
      <c r="C151" s="96"/>
      <c r="D151" s="96"/>
      <c r="E151" s="96"/>
      <c r="F151" s="96"/>
    </row>
    <row r="152" spans="1:6" x14ac:dyDescent="0.25">
      <c r="A152" s="96"/>
      <c r="B152" s="96"/>
      <c r="C152" s="96"/>
      <c r="D152" s="96"/>
      <c r="E152" s="96"/>
      <c r="F152" s="96"/>
    </row>
    <row r="153" spans="1:6" x14ac:dyDescent="0.25">
      <c r="A153" s="96"/>
      <c r="B153" s="96"/>
      <c r="C153" s="96"/>
      <c r="D153" s="96"/>
      <c r="E153" s="96"/>
      <c r="F153" s="96"/>
    </row>
    <row r="154" spans="1:6" x14ac:dyDescent="0.25">
      <c r="A154" s="96"/>
      <c r="B154" s="96"/>
      <c r="C154" s="96"/>
      <c r="D154" s="96"/>
      <c r="E154" s="96"/>
      <c r="F154" s="96"/>
    </row>
    <row r="155" spans="1:6" x14ac:dyDescent="0.25">
      <c r="A155" s="96"/>
      <c r="B155" s="96"/>
      <c r="C155" s="96"/>
      <c r="D155" s="96"/>
      <c r="E155" s="96"/>
      <c r="F155" s="96"/>
    </row>
    <row r="156" spans="1:6" x14ac:dyDescent="0.25">
      <c r="A156" s="96"/>
      <c r="B156" s="96"/>
      <c r="C156" s="96"/>
      <c r="D156" s="96"/>
      <c r="E156" s="96"/>
      <c r="F156" s="96"/>
    </row>
    <row r="157" spans="1:6" x14ac:dyDescent="0.25">
      <c r="A157" s="96"/>
      <c r="B157" s="96"/>
      <c r="C157" s="96"/>
      <c r="D157" s="96"/>
      <c r="E157" s="96"/>
      <c r="F157" s="96"/>
    </row>
    <row r="158" spans="1:6" x14ac:dyDescent="0.25">
      <c r="A158" s="96"/>
      <c r="B158" s="96"/>
      <c r="C158" s="96"/>
      <c r="D158" s="96"/>
      <c r="E158" s="96"/>
      <c r="F158" s="96"/>
    </row>
    <row r="159" spans="1:6" x14ac:dyDescent="0.25">
      <c r="A159" s="96"/>
      <c r="B159" s="96"/>
      <c r="C159" s="96"/>
      <c r="D159" s="96"/>
      <c r="E159" s="96"/>
      <c r="F159" s="96"/>
    </row>
    <row r="160" spans="1:6" x14ac:dyDescent="0.25">
      <c r="A160" s="96"/>
      <c r="B160" s="96"/>
      <c r="C160" s="96"/>
      <c r="D160" s="96"/>
      <c r="E160" s="96"/>
      <c r="F160" s="96"/>
    </row>
    <row r="161" spans="1:6" x14ac:dyDescent="0.25">
      <c r="A161" s="96"/>
      <c r="B161" s="96"/>
      <c r="C161" s="96"/>
      <c r="D161" s="96"/>
      <c r="E161" s="96"/>
      <c r="F161" s="96"/>
    </row>
    <row r="162" spans="1:6" x14ac:dyDescent="0.25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3731</v>
      </c>
      <c r="I1" t="s">
        <v>3737</v>
      </c>
    </row>
    <row r="2" spans="1:12" x14ac:dyDescent="0.25">
      <c r="A2">
        <v>1</v>
      </c>
      <c r="B2" t="s">
        <v>3725</v>
      </c>
      <c r="G2" t="s">
        <v>3729</v>
      </c>
      <c r="H2" t="s">
        <v>3732</v>
      </c>
      <c r="I2" t="s">
        <v>3738</v>
      </c>
    </row>
    <row r="3" spans="1:12" x14ac:dyDescent="0.25">
      <c r="A3">
        <v>2</v>
      </c>
      <c r="B3" t="s">
        <v>3726</v>
      </c>
      <c r="G3" s="123"/>
      <c r="H3" t="s">
        <v>3733</v>
      </c>
      <c r="I3" t="s">
        <v>3739</v>
      </c>
    </row>
    <row r="4" spans="1:12" x14ac:dyDescent="0.25">
      <c r="A4">
        <v>3</v>
      </c>
      <c r="B4" t="s">
        <v>3727</v>
      </c>
      <c r="H4" t="s">
        <v>3734</v>
      </c>
      <c r="L4" s="123"/>
    </row>
    <row r="5" spans="1:12" x14ac:dyDescent="0.25">
      <c r="H5" t="s">
        <v>3736</v>
      </c>
    </row>
    <row r="6" spans="1:12" x14ac:dyDescent="0.25">
      <c r="B6" s="123" t="s">
        <v>3730</v>
      </c>
      <c r="H6" t="s">
        <v>3740</v>
      </c>
    </row>
    <row r="7" spans="1:12" x14ac:dyDescent="0.25">
      <c r="H7" t="s">
        <v>3741</v>
      </c>
    </row>
    <row r="8" spans="1:12" x14ac:dyDescent="0.25">
      <c r="H8" t="s">
        <v>3742</v>
      </c>
    </row>
    <row r="9" spans="1:12" x14ac:dyDescent="0.25">
      <c r="H9" t="s">
        <v>3755</v>
      </c>
    </row>
    <row r="10" spans="1:12" x14ac:dyDescent="0.25">
      <c r="H10" t="s">
        <v>3756</v>
      </c>
    </row>
    <row r="11" spans="1:12" x14ac:dyDescent="0.25">
      <c r="H11" t="s">
        <v>3757</v>
      </c>
    </row>
    <row r="12" spans="1:12" x14ac:dyDescent="0.25">
      <c r="H12" t="s">
        <v>3759</v>
      </c>
    </row>
    <row r="13" spans="1:12" x14ac:dyDescent="0.25">
      <c r="H13" t="s">
        <v>3758</v>
      </c>
    </row>
    <row r="18" spans="1:8" x14ac:dyDescent="0.25">
      <c r="A18" s="99" t="s">
        <v>3743</v>
      </c>
      <c r="B18" s="99"/>
      <c r="C18" s="99"/>
      <c r="D18" s="99"/>
    </row>
    <row r="19" spans="1:8" x14ac:dyDescent="0.25">
      <c r="A19" s="99">
        <v>1</v>
      </c>
      <c r="B19" s="99" t="s">
        <v>3744</v>
      </c>
      <c r="C19" s="99" t="s">
        <v>3746</v>
      </c>
      <c r="D19" s="99"/>
    </row>
    <row r="20" spans="1:8" x14ac:dyDescent="0.25">
      <c r="A20" s="99">
        <v>2</v>
      </c>
      <c r="B20" s="99" t="s">
        <v>3745</v>
      </c>
      <c r="C20" s="99" t="s">
        <v>3747</v>
      </c>
      <c r="D20" s="99" t="s">
        <v>3748</v>
      </c>
      <c r="G20" t="s">
        <v>3749</v>
      </c>
    </row>
    <row r="21" spans="1:8" x14ac:dyDescent="0.25">
      <c r="A21" s="99"/>
      <c r="B21" s="99"/>
      <c r="C21" s="99"/>
      <c r="D21" s="99"/>
      <c r="G21" s="123"/>
    </row>
    <row r="22" spans="1:8" x14ac:dyDescent="0.25">
      <c r="A22" s="99"/>
      <c r="B22" s="99"/>
      <c r="C22" s="99"/>
      <c r="D22" s="99"/>
    </row>
    <row r="23" spans="1:8" x14ac:dyDescent="0.25">
      <c r="A23" s="99"/>
      <c r="B23" s="99"/>
      <c r="C23" s="99"/>
      <c r="D23" s="99"/>
    </row>
    <row r="24" spans="1:8" x14ac:dyDescent="0.25">
      <c r="A24" s="99"/>
      <c r="B24" s="99"/>
      <c r="C24" s="99"/>
      <c r="D24" s="99"/>
    </row>
    <row r="25" spans="1:8" x14ac:dyDescent="0.25">
      <c r="A25" s="99"/>
      <c r="B25" s="99"/>
      <c r="C25" s="99"/>
      <c r="D25" s="99"/>
    </row>
    <row r="26" spans="1:8" x14ac:dyDescent="0.25">
      <c r="A26" s="99"/>
      <c r="B26" s="99"/>
      <c r="C26" s="99"/>
      <c r="D26" s="99"/>
    </row>
    <row r="27" spans="1:8" x14ac:dyDescent="0.25">
      <c r="A27" s="99"/>
      <c r="B27" s="99"/>
      <c r="C27" s="99"/>
      <c r="D27" s="99"/>
    </row>
    <row r="28" spans="1:8" x14ac:dyDescent="0.25">
      <c r="A28" s="99"/>
      <c r="B28" s="99"/>
      <c r="C28" s="99"/>
      <c r="D28" s="99"/>
    </row>
    <row r="29" spans="1:8" x14ac:dyDescent="0.25">
      <c r="A29" s="99"/>
      <c r="B29" s="99"/>
      <c r="C29" s="99"/>
      <c r="D29" s="99"/>
    </row>
    <row r="30" spans="1:8" x14ac:dyDescent="0.25">
      <c r="A30" s="99"/>
      <c r="B30" s="99"/>
      <c r="C30" s="99"/>
      <c r="D30" s="99"/>
      <c r="H30" s="123"/>
    </row>
    <row r="31" spans="1:8" x14ac:dyDescent="0.25">
      <c r="A31" s="99"/>
      <c r="B31" s="99"/>
      <c r="C31" s="99"/>
      <c r="D31" s="99"/>
    </row>
    <row r="32" spans="1:8" x14ac:dyDescent="0.25">
      <c r="A32" s="99"/>
      <c r="B32" s="99"/>
      <c r="C32" s="99"/>
      <c r="D32" s="99"/>
    </row>
    <row r="33" spans="1:8" x14ac:dyDescent="0.25">
      <c r="A33" s="99"/>
      <c r="B33" s="99"/>
      <c r="C33" s="99"/>
      <c r="D33" s="99"/>
    </row>
    <row r="34" spans="1:8" x14ac:dyDescent="0.25">
      <c r="A34" s="99"/>
      <c r="B34" s="99"/>
      <c r="C34" s="99"/>
      <c r="D34" s="99"/>
    </row>
    <row r="35" spans="1:8" x14ac:dyDescent="0.25">
      <c r="A35" s="99"/>
      <c r="B35" s="99"/>
      <c r="C35" s="99"/>
      <c r="D35" s="99"/>
    </row>
    <row r="38" spans="1:8" x14ac:dyDescent="0.25">
      <c r="B38" t="s">
        <v>3753</v>
      </c>
      <c r="H38" s="22"/>
    </row>
    <row r="39" spans="1:8" x14ac:dyDescent="0.25">
      <c r="A39">
        <v>1</v>
      </c>
      <c r="B39" t="s">
        <v>3750</v>
      </c>
    </row>
    <row r="40" spans="1:8" x14ac:dyDescent="0.25">
      <c r="A40">
        <v>2</v>
      </c>
      <c r="B40" t="s">
        <v>3754</v>
      </c>
    </row>
    <row r="41" spans="1:8" x14ac:dyDescent="0.25">
      <c r="A41">
        <v>3</v>
      </c>
      <c r="B41" t="s">
        <v>3751</v>
      </c>
    </row>
    <row r="42" spans="1:8" x14ac:dyDescent="0.25">
      <c r="A42">
        <v>4</v>
      </c>
      <c r="B42" t="s">
        <v>3752</v>
      </c>
    </row>
  </sheetData>
  <hyperlinks>
    <hyperlink ref="B6" r:id="rId1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1241</v>
      </c>
      <c r="B1" t="s">
        <v>1242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 x14ac:dyDescent="0.25">
      <c r="A1" s="96" t="s">
        <v>1349</v>
      </c>
      <c r="B1" s="96" t="s">
        <v>1350</v>
      </c>
      <c r="C1" s="96" t="s">
        <v>1351</v>
      </c>
      <c r="D1" s="96" t="s">
        <v>1352</v>
      </c>
      <c r="E1" s="96" t="s">
        <v>1353</v>
      </c>
      <c r="F1" s="96" t="s">
        <v>1354</v>
      </c>
    </row>
    <row r="2" spans="1:10" x14ac:dyDescent="0.25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3813</v>
      </c>
    </row>
    <row r="3" spans="1:10" x14ac:dyDescent="0.25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3814</v>
      </c>
    </row>
    <row r="4" spans="1:10" x14ac:dyDescent="0.25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3815</v>
      </c>
    </row>
    <row r="5" spans="1:10" x14ac:dyDescent="0.25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3816</v>
      </c>
    </row>
    <row r="6" spans="1:10" x14ac:dyDescent="0.25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3817</v>
      </c>
      <c r="J6" t="s">
        <v>25</v>
      </c>
    </row>
    <row r="7" spans="1:10" x14ac:dyDescent="0.25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3818</v>
      </c>
      <c r="H7" t="s">
        <v>25</v>
      </c>
    </row>
    <row r="8" spans="1:10" x14ac:dyDescent="0.25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3819</v>
      </c>
    </row>
    <row r="9" spans="1:10" x14ac:dyDescent="0.25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3820</v>
      </c>
      <c r="I9" t="s">
        <v>25</v>
      </c>
    </row>
    <row r="10" spans="1:10" x14ac:dyDescent="0.25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3821</v>
      </c>
    </row>
    <row r="11" spans="1:10" x14ac:dyDescent="0.25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3822</v>
      </c>
    </row>
    <row r="12" spans="1:10" x14ac:dyDescent="0.25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3823</v>
      </c>
      <c r="G12" t="s">
        <v>25</v>
      </c>
    </row>
    <row r="13" spans="1:10" x14ac:dyDescent="0.25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3824</v>
      </c>
    </row>
    <row r="14" spans="1:10" x14ac:dyDescent="0.25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3825</v>
      </c>
    </row>
    <row r="15" spans="1:10" x14ac:dyDescent="0.25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3826</v>
      </c>
    </row>
    <row r="16" spans="1:10" x14ac:dyDescent="0.25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3827</v>
      </c>
    </row>
    <row r="17" spans="1:6" x14ac:dyDescent="0.25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3828</v>
      </c>
    </row>
    <row r="18" spans="1:6" x14ac:dyDescent="0.25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3829</v>
      </c>
    </row>
    <row r="19" spans="1:6" x14ac:dyDescent="0.25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3830</v>
      </c>
    </row>
    <row r="20" spans="1:6" x14ac:dyDescent="0.25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3831</v>
      </c>
    </row>
    <row r="21" spans="1:6" x14ac:dyDescent="0.25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3832</v>
      </c>
    </row>
    <row r="22" spans="1:6" x14ac:dyDescent="0.25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3833</v>
      </c>
    </row>
    <row r="23" spans="1:6" x14ac:dyDescent="0.25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3834</v>
      </c>
    </row>
    <row r="24" spans="1:6" x14ac:dyDescent="0.25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3835</v>
      </c>
    </row>
    <row r="25" spans="1:6" x14ac:dyDescent="0.25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3836</v>
      </c>
    </row>
    <row r="26" spans="1:6" x14ac:dyDescent="0.25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3837</v>
      </c>
    </row>
    <row r="27" spans="1:6" x14ac:dyDescent="0.25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3838</v>
      </c>
    </row>
    <row r="28" spans="1:6" x14ac:dyDescent="0.25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3839</v>
      </c>
    </row>
    <row r="29" spans="1:6" x14ac:dyDescent="0.25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3840</v>
      </c>
    </row>
    <row r="30" spans="1:6" x14ac:dyDescent="0.25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3841</v>
      </c>
    </row>
    <row r="31" spans="1:6" x14ac:dyDescent="0.25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3842</v>
      </c>
    </row>
    <row r="32" spans="1:6" x14ac:dyDescent="0.25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3843</v>
      </c>
    </row>
    <row r="33" spans="1:6" x14ac:dyDescent="0.25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3844</v>
      </c>
    </row>
    <row r="34" spans="1:6" x14ac:dyDescent="0.25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3845</v>
      </c>
    </row>
    <row r="35" spans="1:6" x14ac:dyDescent="0.25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3846</v>
      </c>
    </row>
    <row r="36" spans="1:6" x14ac:dyDescent="0.25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3847</v>
      </c>
    </row>
    <row r="37" spans="1:6" x14ac:dyDescent="0.25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3848</v>
      </c>
    </row>
    <row r="38" spans="1:6" x14ac:dyDescent="0.25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3849</v>
      </c>
    </row>
    <row r="39" spans="1:6" x14ac:dyDescent="0.25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3850</v>
      </c>
    </row>
    <row r="40" spans="1:6" x14ac:dyDescent="0.25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3851</v>
      </c>
    </row>
    <row r="41" spans="1:6" x14ac:dyDescent="0.25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3852</v>
      </c>
    </row>
    <row r="42" spans="1:6" x14ac:dyDescent="0.25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3853</v>
      </c>
    </row>
    <row r="43" spans="1:6" x14ac:dyDescent="0.25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3854</v>
      </c>
    </row>
    <row r="44" spans="1:6" x14ac:dyDescent="0.25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3855</v>
      </c>
    </row>
    <row r="45" spans="1:6" x14ac:dyDescent="0.25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1249</v>
      </c>
    </row>
    <row r="46" spans="1:6" x14ac:dyDescent="0.25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1250</v>
      </c>
    </row>
    <row r="47" spans="1:6" x14ac:dyDescent="0.25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1251</v>
      </c>
    </row>
    <row r="48" spans="1:6" x14ac:dyDescent="0.25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1252</v>
      </c>
    </row>
    <row r="49" spans="1:6" x14ac:dyDescent="0.25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1253</v>
      </c>
    </row>
    <row r="50" spans="1:6" x14ac:dyDescent="0.25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1254</v>
      </c>
    </row>
    <row r="51" spans="1:6" x14ac:dyDescent="0.25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1255</v>
      </c>
    </row>
    <row r="52" spans="1:6" x14ac:dyDescent="0.25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1256</v>
      </c>
    </row>
    <row r="53" spans="1:6" x14ac:dyDescent="0.25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1257</v>
      </c>
    </row>
    <row r="54" spans="1:6" x14ac:dyDescent="0.25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1258</v>
      </c>
    </row>
    <row r="55" spans="1:6" x14ac:dyDescent="0.25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1259</v>
      </c>
    </row>
    <row r="56" spans="1:6" x14ac:dyDescent="0.25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1260</v>
      </c>
    </row>
    <row r="57" spans="1:6" x14ac:dyDescent="0.25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1261</v>
      </c>
    </row>
    <row r="58" spans="1:6" x14ac:dyDescent="0.25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1262</v>
      </c>
    </row>
    <row r="59" spans="1:6" x14ac:dyDescent="0.25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1263</v>
      </c>
    </row>
    <row r="60" spans="1:6" x14ac:dyDescent="0.25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1264</v>
      </c>
    </row>
    <row r="61" spans="1:6" x14ac:dyDescent="0.25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1265</v>
      </c>
    </row>
    <row r="62" spans="1:6" x14ac:dyDescent="0.25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1266</v>
      </c>
    </row>
    <row r="63" spans="1:6" x14ac:dyDescent="0.25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1267</v>
      </c>
    </row>
    <row r="64" spans="1:6" x14ac:dyDescent="0.25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1268</v>
      </c>
    </row>
    <row r="65" spans="1:6" x14ac:dyDescent="0.25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1269</v>
      </c>
    </row>
    <row r="66" spans="1:6" x14ac:dyDescent="0.25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1270</v>
      </c>
    </row>
    <row r="67" spans="1:6" x14ac:dyDescent="0.25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1271</v>
      </c>
    </row>
    <row r="68" spans="1:6" x14ac:dyDescent="0.25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1272</v>
      </c>
    </row>
    <row r="69" spans="1:6" x14ac:dyDescent="0.25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1273</v>
      </c>
    </row>
    <row r="70" spans="1:6" x14ac:dyDescent="0.25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1274</v>
      </c>
    </row>
    <row r="71" spans="1:6" x14ac:dyDescent="0.25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1275</v>
      </c>
    </row>
    <row r="72" spans="1:6" x14ac:dyDescent="0.25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1276</v>
      </c>
    </row>
    <row r="73" spans="1:6" x14ac:dyDescent="0.25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1277</v>
      </c>
    </row>
    <row r="74" spans="1:6" x14ac:dyDescent="0.25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1278</v>
      </c>
    </row>
    <row r="75" spans="1:6" x14ac:dyDescent="0.25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1279</v>
      </c>
    </row>
    <row r="76" spans="1:6" x14ac:dyDescent="0.25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1280</v>
      </c>
    </row>
    <row r="77" spans="1:6" x14ac:dyDescent="0.25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1281</v>
      </c>
    </row>
    <row r="78" spans="1:6" x14ac:dyDescent="0.25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1282</v>
      </c>
    </row>
    <row r="79" spans="1:6" x14ac:dyDescent="0.25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1283</v>
      </c>
    </row>
    <row r="80" spans="1:6" x14ac:dyDescent="0.25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1284</v>
      </c>
    </row>
    <row r="81" spans="1:6" x14ac:dyDescent="0.25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1285</v>
      </c>
    </row>
    <row r="82" spans="1:6" x14ac:dyDescent="0.25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1286</v>
      </c>
    </row>
    <row r="83" spans="1:6" x14ac:dyDescent="0.25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1287</v>
      </c>
    </row>
    <row r="84" spans="1:6" x14ac:dyDescent="0.25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1288</v>
      </c>
    </row>
    <row r="85" spans="1:6" x14ac:dyDescent="0.25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1289</v>
      </c>
    </row>
    <row r="86" spans="1:6" x14ac:dyDescent="0.25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1290</v>
      </c>
    </row>
    <row r="87" spans="1:6" x14ac:dyDescent="0.25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1291</v>
      </c>
    </row>
    <row r="88" spans="1:6" x14ac:dyDescent="0.25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1292</v>
      </c>
    </row>
    <row r="89" spans="1:6" x14ac:dyDescent="0.25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1293</v>
      </c>
    </row>
    <row r="90" spans="1:6" x14ac:dyDescent="0.25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1294</v>
      </c>
    </row>
    <row r="91" spans="1:6" x14ac:dyDescent="0.25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1295</v>
      </c>
    </row>
    <row r="92" spans="1:6" x14ac:dyDescent="0.25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1296</v>
      </c>
    </row>
    <row r="93" spans="1:6" x14ac:dyDescent="0.25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1297</v>
      </c>
    </row>
    <row r="94" spans="1:6" x14ac:dyDescent="0.25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1298</v>
      </c>
    </row>
    <row r="95" spans="1:6" x14ac:dyDescent="0.25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1299</v>
      </c>
    </row>
    <row r="96" spans="1:6" x14ac:dyDescent="0.25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1300</v>
      </c>
    </row>
    <row r="97" spans="1:6" x14ac:dyDescent="0.25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1301</v>
      </c>
    </row>
    <row r="98" spans="1:6" x14ac:dyDescent="0.25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1302</v>
      </c>
    </row>
    <row r="99" spans="1:6" x14ac:dyDescent="0.25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1303</v>
      </c>
    </row>
    <row r="100" spans="1:6" x14ac:dyDescent="0.25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1304</v>
      </c>
    </row>
    <row r="101" spans="1:6" x14ac:dyDescent="0.25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1305</v>
      </c>
    </row>
    <row r="102" spans="1:6" x14ac:dyDescent="0.25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1306</v>
      </c>
    </row>
    <row r="103" spans="1:6" x14ac:dyDescent="0.25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1307</v>
      </c>
    </row>
    <row r="104" spans="1:6" x14ac:dyDescent="0.25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1308</v>
      </c>
    </row>
    <row r="105" spans="1:6" x14ac:dyDescent="0.25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1309</v>
      </c>
    </row>
    <row r="106" spans="1:6" x14ac:dyDescent="0.25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1310</v>
      </c>
    </row>
    <row r="107" spans="1:6" x14ac:dyDescent="0.25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1311</v>
      </c>
    </row>
    <row r="108" spans="1:6" x14ac:dyDescent="0.25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1312</v>
      </c>
    </row>
    <row r="109" spans="1:6" x14ac:dyDescent="0.25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1313</v>
      </c>
    </row>
    <row r="110" spans="1:6" x14ac:dyDescent="0.25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1314</v>
      </c>
    </row>
    <row r="111" spans="1:6" x14ac:dyDescent="0.25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1315</v>
      </c>
    </row>
    <row r="112" spans="1:6" x14ac:dyDescent="0.25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1316</v>
      </c>
    </row>
    <row r="113" spans="1:6" x14ac:dyDescent="0.25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1317</v>
      </c>
    </row>
    <row r="114" spans="1:6" x14ac:dyDescent="0.25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1318</v>
      </c>
    </row>
    <row r="115" spans="1:6" x14ac:dyDescent="0.25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1319</v>
      </c>
    </row>
    <row r="116" spans="1:6" x14ac:dyDescent="0.25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1320</v>
      </c>
    </row>
    <row r="117" spans="1:6" x14ac:dyDescent="0.25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1321</v>
      </c>
    </row>
    <row r="118" spans="1:6" x14ac:dyDescent="0.25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1322</v>
      </c>
    </row>
    <row r="119" spans="1:6" x14ac:dyDescent="0.25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1323</v>
      </c>
    </row>
    <row r="120" spans="1:6" x14ac:dyDescent="0.25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1324</v>
      </c>
    </row>
    <row r="121" spans="1:6" x14ac:dyDescent="0.25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1325</v>
      </c>
    </row>
    <row r="122" spans="1:6" x14ac:dyDescent="0.25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1326</v>
      </c>
    </row>
    <row r="123" spans="1:6" x14ac:dyDescent="0.25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1327</v>
      </c>
    </row>
    <row r="124" spans="1:6" x14ac:dyDescent="0.25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1328</v>
      </c>
    </row>
    <row r="125" spans="1:6" x14ac:dyDescent="0.25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1329</v>
      </c>
    </row>
    <row r="126" spans="1:6" x14ac:dyDescent="0.25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1330</v>
      </c>
    </row>
    <row r="127" spans="1:6" x14ac:dyDescent="0.25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1331</v>
      </c>
    </row>
    <row r="128" spans="1:6" x14ac:dyDescent="0.25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1332</v>
      </c>
    </row>
    <row r="129" spans="1:6" x14ac:dyDescent="0.25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1333</v>
      </c>
    </row>
    <row r="130" spans="1:6" x14ac:dyDescent="0.25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1334</v>
      </c>
    </row>
    <row r="131" spans="1:6" x14ac:dyDescent="0.25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1335</v>
      </c>
    </row>
    <row r="132" spans="1:6" x14ac:dyDescent="0.25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1336</v>
      </c>
    </row>
    <row r="133" spans="1:6" x14ac:dyDescent="0.25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1337</v>
      </c>
    </row>
    <row r="134" spans="1:6" x14ac:dyDescent="0.25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1338</v>
      </c>
    </row>
    <row r="135" spans="1:6" x14ac:dyDescent="0.25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1339</v>
      </c>
    </row>
    <row r="136" spans="1:6" x14ac:dyDescent="0.25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1340</v>
      </c>
    </row>
    <row r="137" spans="1:6" x14ac:dyDescent="0.25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1341</v>
      </c>
    </row>
    <row r="138" spans="1:6" x14ac:dyDescent="0.25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1342</v>
      </c>
    </row>
    <row r="139" spans="1:6" x14ac:dyDescent="0.25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1343</v>
      </c>
    </row>
    <row r="140" spans="1:6" x14ac:dyDescent="0.25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1344</v>
      </c>
    </row>
    <row r="141" spans="1:6" x14ac:dyDescent="0.25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1345</v>
      </c>
    </row>
    <row r="142" spans="1:6" x14ac:dyDescent="0.25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1346</v>
      </c>
    </row>
    <row r="143" spans="1:6" x14ac:dyDescent="0.25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1347</v>
      </c>
    </row>
    <row r="144" spans="1:6" x14ac:dyDescent="0.25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1348</v>
      </c>
    </row>
    <row r="145" spans="1:6" x14ac:dyDescent="0.25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1355</v>
      </c>
    </row>
    <row r="146" spans="1:6" x14ac:dyDescent="0.25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1356</v>
      </c>
    </row>
    <row r="147" spans="1:6" x14ac:dyDescent="0.25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1357</v>
      </c>
    </row>
    <row r="148" spans="1:6" x14ac:dyDescent="0.25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1358</v>
      </c>
    </row>
    <row r="149" spans="1:6" x14ac:dyDescent="0.25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1359</v>
      </c>
    </row>
    <row r="150" spans="1:6" x14ac:dyDescent="0.25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1360</v>
      </c>
    </row>
    <row r="151" spans="1:6" x14ac:dyDescent="0.25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1361</v>
      </c>
    </row>
    <row r="152" spans="1:6" x14ac:dyDescent="0.25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1362</v>
      </c>
    </row>
    <row r="153" spans="1:6" x14ac:dyDescent="0.25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1363</v>
      </c>
    </row>
    <row r="154" spans="1:6" x14ac:dyDescent="0.25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1364</v>
      </c>
    </row>
    <row r="155" spans="1:6" x14ac:dyDescent="0.25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1365</v>
      </c>
    </row>
    <row r="156" spans="1:6" x14ac:dyDescent="0.25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1366</v>
      </c>
    </row>
    <row r="157" spans="1:6" x14ac:dyDescent="0.25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1367</v>
      </c>
    </row>
    <row r="158" spans="1:6" x14ac:dyDescent="0.25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1368</v>
      </c>
    </row>
    <row r="159" spans="1:6" x14ac:dyDescent="0.25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1369</v>
      </c>
    </row>
    <row r="160" spans="1:6" x14ac:dyDescent="0.25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1370</v>
      </c>
    </row>
    <row r="161" spans="1:6" x14ac:dyDescent="0.25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1371</v>
      </c>
    </row>
    <row r="162" spans="1:6" x14ac:dyDescent="0.25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1372</v>
      </c>
    </row>
    <row r="163" spans="1:6" x14ac:dyDescent="0.25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1373</v>
      </c>
    </row>
    <row r="164" spans="1:6" x14ac:dyDescent="0.25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1374</v>
      </c>
    </row>
    <row r="165" spans="1:6" x14ac:dyDescent="0.25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1375</v>
      </c>
    </row>
    <row r="166" spans="1:6" x14ac:dyDescent="0.25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1376</v>
      </c>
    </row>
    <row r="167" spans="1:6" x14ac:dyDescent="0.25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1377</v>
      </c>
    </row>
    <row r="168" spans="1:6" x14ac:dyDescent="0.25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1378</v>
      </c>
    </row>
    <row r="169" spans="1:6" x14ac:dyDescent="0.25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1379</v>
      </c>
    </row>
    <row r="170" spans="1:6" x14ac:dyDescent="0.25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1380</v>
      </c>
    </row>
    <row r="171" spans="1:6" x14ac:dyDescent="0.25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1381</v>
      </c>
    </row>
    <row r="172" spans="1:6" x14ac:dyDescent="0.25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1382</v>
      </c>
    </row>
    <row r="173" spans="1:6" x14ac:dyDescent="0.25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1383</v>
      </c>
    </row>
    <row r="174" spans="1:6" x14ac:dyDescent="0.25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1384</v>
      </c>
    </row>
    <row r="175" spans="1:6" x14ac:dyDescent="0.25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1385</v>
      </c>
    </row>
    <row r="176" spans="1:6" x14ac:dyDescent="0.25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1386</v>
      </c>
    </row>
    <row r="177" spans="1:6" x14ac:dyDescent="0.25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1387</v>
      </c>
    </row>
    <row r="178" spans="1:6" x14ac:dyDescent="0.25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1388</v>
      </c>
    </row>
    <row r="179" spans="1:6" x14ac:dyDescent="0.25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1389</v>
      </c>
    </row>
    <row r="180" spans="1:6" x14ac:dyDescent="0.25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1390</v>
      </c>
    </row>
    <row r="181" spans="1:6" x14ac:dyDescent="0.25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1391</v>
      </c>
    </row>
    <row r="182" spans="1:6" x14ac:dyDescent="0.25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1392</v>
      </c>
    </row>
    <row r="183" spans="1:6" x14ac:dyDescent="0.25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1393</v>
      </c>
    </row>
    <row r="184" spans="1:6" x14ac:dyDescent="0.25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1394</v>
      </c>
    </row>
    <row r="185" spans="1:6" x14ac:dyDescent="0.25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1395</v>
      </c>
    </row>
    <row r="186" spans="1:6" x14ac:dyDescent="0.25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1396</v>
      </c>
    </row>
    <row r="187" spans="1:6" x14ac:dyDescent="0.25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1397</v>
      </c>
    </row>
    <row r="188" spans="1:6" x14ac:dyDescent="0.25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1398</v>
      </c>
    </row>
    <row r="189" spans="1:6" x14ac:dyDescent="0.25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1399</v>
      </c>
    </row>
    <row r="190" spans="1:6" x14ac:dyDescent="0.25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1400</v>
      </c>
    </row>
    <row r="191" spans="1:6" x14ac:dyDescent="0.25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1401</v>
      </c>
    </row>
    <row r="192" spans="1:6" x14ac:dyDescent="0.25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1402</v>
      </c>
    </row>
    <row r="193" spans="1:6" x14ac:dyDescent="0.25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1403</v>
      </c>
    </row>
    <row r="194" spans="1:6" x14ac:dyDescent="0.25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1404</v>
      </c>
    </row>
    <row r="195" spans="1:6" x14ac:dyDescent="0.25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1405</v>
      </c>
    </row>
    <row r="196" spans="1:6" x14ac:dyDescent="0.25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1406</v>
      </c>
    </row>
    <row r="197" spans="1:6" x14ac:dyDescent="0.25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1407</v>
      </c>
    </row>
    <row r="198" spans="1:6" x14ac:dyDescent="0.25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1408</v>
      </c>
    </row>
    <row r="199" spans="1:6" x14ac:dyDescent="0.25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1409</v>
      </c>
    </row>
    <row r="200" spans="1:6" x14ac:dyDescent="0.25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1410</v>
      </c>
    </row>
    <row r="201" spans="1:6" x14ac:dyDescent="0.25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1411</v>
      </c>
    </row>
    <row r="202" spans="1:6" x14ac:dyDescent="0.25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1412</v>
      </c>
    </row>
    <row r="203" spans="1:6" x14ac:dyDescent="0.25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1413</v>
      </c>
    </row>
    <row r="204" spans="1:6" x14ac:dyDescent="0.25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1414</v>
      </c>
    </row>
    <row r="205" spans="1:6" x14ac:dyDescent="0.25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1415</v>
      </c>
    </row>
    <row r="206" spans="1:6" x14ac:dyDescent="0.25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1416</v>
      </c>
    </row>
    <row r="207" spans="1:6" x14ac:dyDescent="0.25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1417</v>
      </c>
    </row>
    <row r="208" spans="1:6" x14ac:dyDescent="0.25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1418</v>
      </c>
    </row>
    <row r="209" spans="1:6" x14ac:dyDescent="0.25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1419</v>
      </c>
    </row>
    <row r="210" spans="1:6" x14ac:dyDescent="0.25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1420</v>
      </c>
    </row>
    <row r="211" spans="1:6" x14ac:dyDescent="0.25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1421</v>
      </c>
    </row>
    <row r="212" spans="1:6" x14ac:dyDescent="0.25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1422</v>
      </c>
    </row>
    <row r="213" spans="1:6" x14ac:dyDescent="0.25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1423</v>
      </c>
    </row>
    <row r="214" spans="1:6" x14ac:dyDescent="0.25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1424</v>
      </c>
    </row>
    <row r="215" spans="1:6" x14ac:dyDescent="0.25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1425</v>
      </c>
    </row>
    <row r="216" spans="1:6" x14ac:dyDescent="0.25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1426</v>
      </c>
    </row>
    <row r="217" spans="1:6" x14ac:dyDescent="0.25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1427</v>
      </c>
    </row>
    <row r="218" spans="1:6" x14ac:dyDescent="0.25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1428</v>
      </c>
    </row>
    <row r="219" spans="1:6" x14ac:dyDescent="0.25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1429</v>
      </c>
    </row>
    <row r="220" spans="1:6" x14ac:dyDescent="0.25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1430</v>
      </c>
    </row>
    <row r="221" spans="1:6" x14ac:dyDescent="0.25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1431</v>
      </c>
    </row>
    <row r="222" spans="1:6" x14ac:dyDescent="0.25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1432</v>
      </c>
    </row>
    <row r="223" spans="1:6" x14ac:dyDescent="0.25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1433</v>
      </c>
    </row>
    <row r="224" spans="1:6" x14ac:dyDescent="0.25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1434</v>
      </c>
    </row>
    <row r="225" spans="1:6" x14ac:dyDescent="0.25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1435</v>
      </c>
    </row>
    <row r="226" spans="1:6" x14ac:dyDescent="0.25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1436</v>
      </c>
    </row>
    <row r="227" spans="1:6" x14ac:dyDescent="0.25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1437</v>
      </c>
    </row>
    <row r="228" spans="1:6" x14ac:dyDescent="0.25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1438</v>
      </c>
    </row>
    <row r="229" spans="1:6" x14ac:dyDescent="0.25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1439</v>
      </c>
    </row>
    <row r="230" spans="1:6" x14ac:dyDescent="0.25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1440</v>
      </c>
    </row>
    <row r="231" spans="1:6" x14ac:dyDescent="0.25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1441</v>
      </c>
    </row>
    <row r="232" spans="1:6" x14ac:dyDescent="0.25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1442</v>
      </c>
    </row>
    <row r="233" spans="1:6" x14ac:dyDescent="0.25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1443</v>
      </c>
    </row>
    <row r="234" spans="1:6" x14ac:dyDescent="0.25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1444</v>
      </c>
    </row>
    <row r="235" spans="1:6" x14ac:dyDescent="0.25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1445</v>
      </c>
    </row>
    <row r="236" spans="1:6" x14ac:dyDescent="0.25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1446</v>
      </c>
    </row>
    <row r="237" spans="1:6" x14ac:dyDescent="0.25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1447</v>
      </c>
    </row>
    <row r="238" spans="1:6" x14ac:dyDescent="0.25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1448</v>
      </c>
    </row>
    <row r="239" spans="1:6" x14ac:dyDescent="0.25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1449</v>
      </c>
    </row>
    <row r="240" spans="1:6" x14ac:dyDescent="0.25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1450</v>
      </c>
    </row>
    <row r="241" spans="1:6" x14ac:dyDescent="0.25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1451</v>
      </c>
    </row>
    <row r="242" spans="1:6" x14ac:dyDescent="0.25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1452</v>
      </c>
    </row>
    <row r="243" spans="1:6" x14ac:dyDescent="0.25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1453</v>
      </c>
    </row>
    <row r="244" spans="1:6" x14ac:dyDescent="0.25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1454</v>
      </c>
    </row>
    <row r="245" spans="1:6" x14ac:dyDescent="0.25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1455</v>
      </c>
    </row>
    <row r="246" spans="1:6" x14ac:dyDescent="0.25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1456</v>
      </c>
    </row>
    <row r="247" spans="1:6" x14ac:dyDescent="0.25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1457</v>
      </c>
    </row>
    <row r="248" spans="1:6" x14ac:dyDescent="0.25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1458</v>
      </c>
    </row>
    <row r="249" spans="1:6" x14ac:dyDescent="0.25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1459</v>
      </c>
    </row>
    <row r="250" spans="1:6" x14ac:dyDescent="0.25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1460</v>
      </c>
    </row>
    <row r="251" spans="1:6" x14ac:dyDescent="0.25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1461</v>
      </c>
    </row>
    <row r="252" spans="1:6" x14ac:dyDescent="0.25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1462</v>
      </c>
    </row>
    <row r="253" spans="1:6" x14ac:dyDescent="0.25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1463</v>
      </c>
    </row>
    <row r="254" spans="1:6" x14ac:dyDescent="0.25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1464</v>
      </c>
    </row>
    <row r="255" spans="1:6" x14ac:dyDescent="0.25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1465</v>
      </c>
    </row>
    <row r="256" spans="1:6" x14ac:dyDescent="0.25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1466</v>
      </c>
    </row>
    <row r="257" spans="1:6" x14ac:dyDescent="0.25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1467</v>
      </c>
    </row>
    <row r="258" spans="1:6" x14ac:dyDescent="0.25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1468</v>
      </c>
    </row>
    <row r="259" spans="1:6" x14ac:dyDescent="0.25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1469</v>
      </c>
    </row>
    <row r="260" spans="1:6" x14ac:dyDescent="0.25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1470</v>
      </c>
    </row>
    <row r="261" spans="1:6" x14ac:dyDescent="0.25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1471</v>
      </c>
    </row>
    <row r="262" spans="1:6" x14ac:dyDescent="0.25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1472</v>
      </c>
    </row>
    <row r="263" spans="1:6" x14ac:dyDescent="0.25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1473</v>
      </c>
    </row>
    <row r="264" spans="1:6" x14ac:dyDescent="0.25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1474</v>
      </c>
    </row>
    <row r="265" spans="1:6" x14ac:dyDescent="0.25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1475</v>
      </c>
    </row>
    <row r="266" spans="1:6" x14ac:dyDescent="0.25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1476</v>
      </c>
    </row>
    <row r="267" spans="1:6" x14ac:dyDescent="0.25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1477</v>
      </c>
    </row>
    <row r="268" spans="1:6" x14ac:dyDescent="0.25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1478</v>
      </c>
    </row>
    <row r="269" spans="1:6" x14ac:dyDescent="0.25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1479</v>
      </c>
    </row>
    <row r="270" spans="1:6" x14ac:dyDescent="0.25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1480</v>
      </c>
    </row>
    <row r="271" spans="1:6" x14ac:dyDescent="0.25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1481</v>
      </c>
    </row>
    <row r="272" spans="1:6" x14ac:dyDescent="0.25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1482</v>
      </c>
    </row>
    <row r="273" spans="1:6" x14ac:dyDescent="0.25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1483</v>
      </c>
    </row>
    <row r="274" spans="1:6" x14ac:dyDescent="0.25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1484</v>
      </c>
    </row>
    <row r="275" spans="1:6" x14ac:dyDescent="0.25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1485</v>
      </c>
    </row>
    <row r="276" spans="1:6" x14ac:dyDescent="0.25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1486</v>
      </c>
    </row>
    <row r="277" spans="1:6" x14ac:dyDescent="0.25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1487</v>
      </c>
    </row>
    <row r="278" spans="1:6" x14ac:dyDescent="0.25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1488</v>
      </c>
    </row>
    <row r="279" spans="1:6" x14ac:dyDescent="0.25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1489</v>
      </c>
    </row>
    <row r="280" spans="1:6" x14ac:dyDescent="0.25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1490</v>
      </c>
    </row>
    <row r="281" spans="1:6" x14ac:dyDescent="0.25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1491</v>
      </c>
    </row>
    <row r="282" spans="1:6" x14ac:dyDescent="0.25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1492</v>
      </c>
    </row>
    <row r="283" spans="1:6" x14ac:dyDescent="0.25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1493</v>
      </c>
    </row>
    <row r="284" spans="1:6" x14ac:dyDescent="0.25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1494</v>
      </c>
    </row>
    <row r="285" spans="1:6" x14ac:dyDescent="0.25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1495</v>
      </c>
    </row>
    <row r="286" spans="1:6" x14ac:dyDescent="0.25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1496</v>
      </c>
    </row>
    <row r="287" spans="1:6" x14ac:dyDescent="0.25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1497</v>
      </c>
    </row>
    <row r="288" spans="1:6" x14ac:dyDescent="0.25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1498</v>
      </c>
    </row>
    <row r="289" spans="1:6" x14ac:dyDescent="0.25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1499</v>
      </c>
    </row>
    <row r="290" spans="1:6" x14ac:dyDescent="0.25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1500</v>
      </c>
    </row>
    <row r="291" spans="1:6" x14ac:dyDescent="0.25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1501</v>
      </c>
    </row>
    <row r="292" spans="1:6" x14ac:dyDescent="0.25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1502</v>
      </c>
    </row>
    <row r="293" spans="1:6" x14ac:dyDescent="0.25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1503</v>
      </c>
    </row>
    <row r="294" spans="1:6" x14ac:dyDescent="0.25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1504</v>
      </c>
    </row>
    <row r="295" spans="1:6" x14ac:dyDescent="0.25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1505</v>
      </c>
    </row>
    <row r="296" spans="1:6" x14ac:dyDescent="0.25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1506</v>
      </c>
    </row>
    <row r="297" spans="1:6" x14ac:dyDescent="0.25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1507</v>
      </c>
    </row>
    <row r="298" spans="1:6" x14ac:dyDescent="0.25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1508</v>
      </c>
    </row>
    <row r="299" spans="1:6" x14ac:dyDescent="0.25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1509</v>
      </c>
    </row>
    <row r="300" spans="1:6" x14ac:dyDescent="0.25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1510</v>
      </c>
    </row>
    <row r="301" spans="1:6" x14ac:dyDescent="0.25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1511</v>
      </c>
    </row>
    <row r="302" spans="1:6" x14ac:dyDescent="0.25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1512</v>
      </c>
    </row>
    <row r="303" spans="1:6" x14ac:dyDescent="0.25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1513</v>
      </c>
    </row>
    <row r="304" spans="1:6" x14ac:dyDescent="0.25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1514</v>
      </c>
    </row>
    <row r="305" spans="1:6" x14ac:dyDescent="0.25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1515</v>
      </c>
    </row>
    <row r="306" spans="1:6" x14ac:dyDescent="0.25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1516</v>
      </c>
    </row>
    <row r="307" spans="1:6" x14ac:dyDescent="0.25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1517</v>
      </c>
    </row>
    <row r="308" spans="1:6" x14ac:dyDescent="0.25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1518</v>
      </c>
    </row>
    <row r="309" spans="1:6" x14ac:dyDescent="0.25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1519</v>
      </c>
    </row>
    <row r="310" spans="1:6" x14ac:dyDescent="0.25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1520</v>
      </c>
    </row>
    <row r="311" spans="1:6" x14ac:dyDescent="0.25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1521</v>
      </c>
    </row>
    <row r="312" spans="1:6" x14ac:dyDescent="0.25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1522</v>
      </c>
    </row>
    <row r="313" spans="1:6" x14ac:dyDescent="0.25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1523</v>
      </c>
    </row>
    <row r="314" spans="1:6" x14ac:dyDescent="0.25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1524</v>
      </c>
    </row>
    <row r="315" spans="1:6" x14ac:dyDescent="0.25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1525</v>
      </c>
    </row>
    <row r="316" spans="1:6" x14ac:dyDescent="0.25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1526</v>
      </c>
    </row>
    <row r="317" spans="1:6" x14ac:dyDescent="0.25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1527</v>
      </c>
    </row>
    <row r="318" spans="1:6" x14ac:dyDescent="0.25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1528</v>
      </c>
    </row>
    <row r="319" spans="1:6" x14ac:dyDescent="0.25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1529</v>
      </c>
    </row>
    <row r="320" spans="1:6" x14ac:dyDescent="0.25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1530</v>
      </c>
    </row>
    <row r="321" spans="1:6" x14ac:dyDescent="0.25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1531</v>
      </c>
    </row>
    <row r="322" spans="1:6" x14ac:dyDescent="0.25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1532</v>
      </c>
    </row>
    <row r="323" spans="1:6" x14ac:dyDescent="0.25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1533</v>
      </c>
    </row>
    <row r="324" spans="1:6" x14ac:dyDescent="0.25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1534</v>
      </c>
    </row>
    <row r="325" spans="1:6" x14ac:dyDescent="0.25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1535</v>
      </c>
    </row>
    <row r="326" spans="1:6" x14ac:dyDescent="0.25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1536</v>
      </c>
    </row>
    <row r="327" spans="1:6" x14ac:dyDescent="0.25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1537</v>
      </c>
    </row>
    <row r="328" spans="1:6" x14ac:dyDescent="0.25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1538</v>
      </c>
    </row>
    <row r="329" spans="1:6" x14ac:dyDescent="0.25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1539</v>
      </c>
    </row>
    <row r="330" spans="1:6" x14ac:dyDescent="0.25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1540</v>
      </c>
    </row>
    <row r="331" spans="1:6" x14ac:dyDescent="0.25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1541</v>
      </c>
    </row>
    <row r="332" spans="1:6" x14ac:dyDescent="0.25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1542</v>
      </c>
    </row>
    <row r="333" spans="1:6" x14ac:dyDescent="0.25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1543</v>
      </c>
    </row>
    <row r="334" spans="1:6" x14ac:dyDescent="0.25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1544</v>
      </c>
    </row>
    <row r="335" spans="1:6" x14ac:dyDescent="0.25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1545</v>
      </c>
    </row>
    <row r="336" spans="1:6" x14ac:dyDescent="0.25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1546</v>
      </c>
    </row>
    <row r="337" spans="1:6" x14ac:dyDescent="0.25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1547</v>
      </c>
    </row>
    <row r="338" spans="1:6" x14ac:dyDescent="0.25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1548</v>
      </c>
    </row>
    <row r="339" spans="1:6" x14ac:dyDescent="0.25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1549</v>
      </c>
    </row>
    <row r="340" spans="1:6" x14ac:dyDescent="0.25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1550</v>
      </c>
    </row>
    <row r="341" spans="1:6" x14ac:dyDescent="0.25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1551</v>
      </c>
    </row>
    <row r="342" spans="1:6" x14ac:dyDescent="0.25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1552</v>
      </c>
    </row>
    <row r="343" spans="1:6" x14ac:dyDescent="0.25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1553</v>
      </c>
    </row>
    <row r="344" spans="1:6" x14ac:dyDescent="0.25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1554</v>
      </c>
    </row>
    <row r="345" spans="1:6" x14ac:dyDescent="0.25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1555</v>
      </c>
    </row>
    <row r="346" spans="1:6" x14ac:dyDescent="0.25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1556</v>
      </c>
    </row>
    <row r="347" spans="1:6" x14ac:dyDescent="0.25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1557</v>
      </c>
    </row>
    <row r="348" spans="1:6" x14ac:dyDescent="0.25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1558</v>
      </c>
    </row>
    <row r="349" spans="1:6" x14ac:dyDescent="0.25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1559</v>
      </c>
    </row>
    <row r="350" spans="1:6" x14ac:dyDescent="0.25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1560</v>
      </c>
    </row>
    <row r="351" spans="1:6" x14ac:dyDescent="0.25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1561</v>
      </c>
    </row>
    <row r="352" spans="1:6" x14ac:dyDescent="0.25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1562</v>
      </c>
    </row>
    <row r="353" spans="1:6" x14ac:dyDescent="0.25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1563</v>
      </c>
    </row>
    <row r="354" spans="1:6" x14ac:dyDescent="0.25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1564</v>
      </c>
    </row>
    <row r="355" spans="1:6" x14ac:dyDescent="0.25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1565</v>
      </c>
    </row>
    <row r="356" spans="1:6" x14ac:dyDescent="0.25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1566</v>
      </c>
    </row>
    <row r="357" spans="1:6" x14ac:dyDescent="0.25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1567</v>
      </c>
    </row>
    <row r="358" spans="1:6" x14ac:dyDescent="0.25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1568</v>
      </c>
    </row>
    <row r="359" spans="1:6" x14ac:dyDescent="0.25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1569</v>
      </c>
    </row>
    <row r="360" spans="1:6" x14ac:dyDescent="0.25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1570</v>
      </c>
    </row>
    <row r="361" spans="1:6" x14ac:dyDescent="0.25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1571</v>
      </c>
    </row>
    <row r="362" spans="1:6" x14ac:dyDescent="0.25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1572</v>
      </c>
    </row>
    <row r="363" spans="1:6" x14ac:dyDescent="0.25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1573</v>
      </c>
    </row>
    <row r="364" spans="1:6" x14ac:dyDescent="0.25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1574</v>
      </c>
    </row>
    <row r="365" spans="1:6" x14ac:dyDescent="0.25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1575</v>
      </c>
    </row>
    <row r="366" spans="1:6" x14ac:dyDescent="0.25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1576</v>
      </c>
    </row>
    <row r="367" spans="1:6" x14ac:dyDescent="0.25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1577</v>
      </c>
    </row>
    <row r="368" spans="1:6" x14ac:dyDescent="0.25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1578</v>
      </c>
    </row>
    <row r="369" spans="1:6" x14ac:dyDescent="0.25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1579</v>
      </c>
    </row>
    <row r="370" spans="1:6" x14ac:dyDescent="0.25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1580</v>
      </c>
    </row>
    <row r="371" spans="1:6" x14ac:dyDescent="0.25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1581</v>
      </c>
    </row>
    <row r="372" spans="1:6" x14ac:dyDescent="0.25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1582</v>
      </c>
    </row>
    <row r="373" spans="1:6" x14ac:dyDescent="0.25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1583</v>
      </c>
    </row>
    <row r="374" spans="1:6" x14ac:dyDescent="0.25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1584</v>
      </c>
    </row>
    <row r="375" spans="1:6" x14ac:dyDescent="0.25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1585</v>
      </c>
    </row>
    <row r="376" spans="1:6" x14ac:dyDescent="0.25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1586</v>
      </c>
    </row>
    <row r="377" spans="1:6" x14ac:dyDescent="0.25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1587</v>
      </c>
    </row>
    <row r="378" spans="1:6" x14ac:dyDescent="0.25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1588</v>
      </c>
    </row>
    <row r="379" spans="1:6" x14ac:dyDescent="0.25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1589</v>
      </c>
    </row>
    <row r="380" spans="1:6" x14ac:dyDescent="0.25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1590</v>
      </c>
    </row>
    <row r="381" spans="1:6" x14ac:dyDescent="0.25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1591</v>
      </c>
    </row>
    <row r="382" spans="1:6" x14ac:dyDescent="0.25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1592</v>
      </c>
    </row>
    <row r="383" spans="1:6" x14ac:dyDescent="0.25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1593</v>
      </c>
    </row>
    <row r="384" spans="1:6" x14ac:dyDescent="0.25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1594</v>
      </c>
    </row>
    <row r="385" spans="1:6" x14ac:dyDescent="0.25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1595</v>
      </c>
    </row>
    <row r="386" spans="1:6" x14ac:dyDescent="0.25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1596</v>
      </c>
    </row>
    <row r="387" spans="1:6" x14ac:dyDescent="0.25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1597</v>
      </c>
    </row>
    <row r="388" spans="1:6" x14ac:dyDescent="0.25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1598</v>
      </c>
    </row>
    <row r="389" spans="1:6" x14ac:dyDescent="0.25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1599</v>
      </c>
    </row>
    <row r="390" spans="1:6" x14ac:dyDescent="0.25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1600</v>
      </c>
    </row>
    <row r="391" spans="1:6" x14ac:dyDescent="0.25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1601</v>
      </c>
    </row>
    <row r="392" spans="1:6" x14ac:dyDescent="0.25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1602</v>
      </c>
    </row>
    <row r="393" spans="1:6" x14ac:dyDescent="0.25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1603</v>
      </c>
    </row>
    <row r="394" spans="1:6" x14ac:dyDescent="0.25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1604</v>
      </c>
    </row>
    <row r="395" spans="1:6" x14ac:dyDescent="0.25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1605</v>
      </c>
    </row>
    <row r="396" spans="1:6" x14ac:dyDescent="0.25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1606</v>
      </c>
    </row>
    <row r="397" spans="1:6" x14ac:dyDescent="0.25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1607</v>
      </c>
    </row>
    <row r="398" spans="1:6" x14ac:dyDescent="0.25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1608</v>
      </c>
    </row>
    <row r="399" spans="1:6" x14ac:dyDescent="0.25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1609</v>
      </c>
    </row>
    <row r="400" spans="1:6" x14ac:dyDescent="0.25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1610</v>
      </c>
    </row>
    <row r="401" spans="1:6" x14ac:dyDescent="0.25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1611</v>
      </c>
    </row>
    <row r="402" spans="1:6" x14ac:dyDescent="0.25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1612</v>
      </c>
    </row>
    <row r="403" spans="1:6" x14ac:dyDescent="0.25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1613</v>
      </c>
    </row>
    <row r="404" spans="1:6" x14ac:dyDescent="0.25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1614</v>
      </c>
    </row>
    <row r="405" spans="1:6" x14ac:dyDescent="0.25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1615</v>
      </c>
    </row>
    <row r="406" spans="1:6" x14ac:dyDescent="0.25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1616</v>
      </c>
    </row>
    <row r="407" spans="1:6" x14ac:dyDescent="0.25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1617</v>
      </c>
    </row>
    <row r="408" spans="1:6" x14ac:dyDescent="0.25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1618</v>
      </c>
    </row>
    <row r="409" spans="1:6" x14ac:dyDescent="0.25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1619</v>
      </c>
    </row>
    <row r="410" spans="1:6" x14ac:dyDescent="0.25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1620</v>
      </c>
    </row>
    <row r="411" spans="1:6" x14ac:dyDescent="0.25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1621</v>
      </c>
    </row>
    <row r="412" spans="1:6" x14ac:dyDescent="0.25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1622</v>
      </c>
    </row>
    <row r="413" spans="1:6" x14ac:dyDescent="0.25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1623</v>
      </c>
    </row>
    <row r="414" spans="1:6" x14ac:dyDescent="0.25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1624</v>
      </c>
    </row>
    <row r="415" spans="1:6" x14ac:dyDescent="0.25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1625</v>
      </c>
    </row>
    <row r="416" spans="1:6" x14ac:dyDescent="0.25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1626</v>
      </c>
    </row>
    <row r="417" spans="1:6" x14ac:dyDescent="0.25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1627</v>
      </c>
    </row>
    <row r="418" spans="1:6" x14ac:dyDescent="0.25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1628</v>
      </c>
    </row>
    <row r="419" spans="1:6" x14ac:dyDescent="0.25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1629</v>
      </c>
    </row>
    <row r="420" spans="1:6" x14ac:dyDescent="0.25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1630</v>
      </c>
    </row>
    <row r="421" spans="1:6" x14ac:dyDescent="0.25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1631</v>
      </c>
    </row>
    <row r="422" spans="1:6" x14ac:dyDescent="0.25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1632</v>
      </c>
    </row>
    <row r="423" spans="1:6" x14ac:dyDescent="0.25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1633</v>
      </c>
    </row>
    <row r="424" spans="1:6" x14ac:dyDescent="0.25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1634</v>
      </c>
    </row>
    <row r="425" spans="1:6" x14ac:dyDescent="0.25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1635</v>
      </c>
    </row>
    <row r="426" spans="1:6" x14ac:dyDescent="0.25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1636</v>
      </c>
    </row>
    <row r="427" spans="1:6" x14ac:dyDescent="0.25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1637</v>
      </c>
    </row>
    <row r="428" spans="1:6" x14ac:dyDescent="0.25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1638</v>
      </c>
    </row>
    <row r="429" spans="1:6" x14ac:dyDescent="0.25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1639</v>
      </c>
    </row>
    <row r="430" spans="1:6" x14ac:dyDescent="0.25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1640</v>
      </c>
    </row>
    <row r="431" spans="1:6" x14ac:dyDescent="0.25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1641</v>
      </c>
    </row>
    <row r="432" spans="1:6" x14ac:dyDescent="0.25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1642</v>
      </c>
    </row>
    <row r="433" spans="1:6" x14ac:dyDescent="0.25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1643</v>
      </c>
    </row>
    <row r="434" spans="1:6" x14ac:dyDescent="0.25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1644</v>
      </c>
    </row>
    <row r="435" spans="1:6" x14ac:dyDescent="0.25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1645</v>
      </c>
    </row>
    <row r="436" spans="1:6" x14ac:dyDescent="0.25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1646</v>
      </c>
    </row>
    <row r="437" spans="1:6" x14ac:dyDescent="0.25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1647</v>
      </c>
    </row>
    <row r="438" spans="1:6" x14ac:dyDescent="0.25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1648</v>
      </c>
    </row>
    <row r="439" spans="1:6" x14ac:dyDescent="0.25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1649</v>
      </c>
    </row>
    <row r="440" spans="1:6" x14ac:dyDescent="0.25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1650</v>
      </c>
    </row>
    <row r="441" spans="1:6" x14ac:dyDescent="0.25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1651</v>
      </c>
    </row>
    <row r="442" spans="1:6" x14ac:dyDescent="0.25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1652</v>
      </c>
    </row>
    <row r="443" spans="1:6" x14ac:dyDescent="0.25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1653</v>
      </c>
    </row>
    <row r="444" spans="1:6" x14ac:dyDescent="0.25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1654</v>
      </c>
    </row>
    <row r="445" spans="1:6" x14ac:dyDescent="0.25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1655</v>
      </c>
    </row>
    <row r="446" spans="1:6" x14ac:dyDescent="0.25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1656</v>
      </c>
    </row>
    <row r="447" spans="1:6" x14ac:dyDescent="0.25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1657</v>
      </c>
    </row>
    <row r="448" spans="1:6" x14ac:dyDescent="0.25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1658</v>
      </c>
    </row>
    <row r="449" spans="1:6" x14ac:dyDescent="0.25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1659</v>
      </c>
    </row>
    <row r="450" spans="1:6" x14ac:dyDescent="0.25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1660</v>
      </c>
    </row>
    <row r="451" spans="1:6" x14ac:dyDescent="0.25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1661</v>
      </c>
    </row>
    <row r="452" spans="1:6" x14ac:dyDescent="0.25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1662</v>
      </c>
    </row>
    <row r="453" spans="1:6" x14ac:dyDescent="0.25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1663</v>
      </c>
    </row>
    <row r="454" spans="1:6" x14ac:dyDescent="0.25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1664</v>
      </c>
    </row>
    <row r="455" spans="1:6" x14ac:dyDescent="0.25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1665</v>
      </c>
    </row>
    <row r="456" spans="1:6" x14ac:dyDescent="0.25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1666</v>
      </c>
    </row>
    <row r="457" spans="1:6" x14ac:dyDescent="0.25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1667</v>
      </c>
    </row>
    <row r="458" spans="1:6" x14ac:dyDescent="0.25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1668</v>
      </c>
    </row>
    <row r="459" spans="1:6" x14ac:dyDescent="0.25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1669</v>
      </c>
    </row>
    <row r="460" spans="1:6" x14ac:dyDescent="0.25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1670</v>
      </c>
    </row>
    <row r="461" spans="1:6" x14ac:dyDescent="0.25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1671</v>
      </c>
    </row>
    <row r="462" spans="1:6" x14ac:dyDescent="0.25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1672</v>
      </c>
    </row>
    <row r="463" spans="1:6" x14ac:dyDescent="0.25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1673</v>
      </c>
    </row>
    <row r="464" spans="1:6" x14ac:dyDescent="0.25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1674</v>
      </c>
    </row>
    <row r="465" spans="1:6" x14ac:dyDescent="0.25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1675</v>
      </c>
    </row>
    <row r="466" spans="1:6" x14ac:dyDescent="0.25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1676</v>
      </c>
    </row>
    <row r="467" spans="1:6" x14ac:dyDescent="0.25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1677</v>
      </c>
    </row>
    <row r="468" spans="1:6" x14ac:dyDescent="0.25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1678</v>
      </c>
    </row>
    <row r="469" spans="1:6" x14ac:dyDescent="0.25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1679</v>
      </c>
    </row>
    <row r="470" spans="1:6" x14ac:dyDescent="0.25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1680</v>
      </c>
    </row>
    <row r="471" spans="1:6" x14ac:dyDescent="0.25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1681</v>
      </c>
    </row>
    <row r="472" spans="1:6" x14ac:dyDescent="0.25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1682</v>
      </c>
    </row>
    <row r="473" spans="1:6" x14ac:dyDescent="0.25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1683</v>
      </c>
    </row>
    <row r="474" spans="1:6" x14ac:dyDescent="0.25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1684</v>
      </c>
    </row>
    <row r="475" spans="1:6" x14ac:dyDescent="0.25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1685</v>
      </c>
    </row>
    <row r="476" spans="1:6" x14ac:dyDescent="0.25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1686</v>
      </c>
    </row>
    <row r="477" spans="1:6" x14ac:dyDescent="0.25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1687</v>
      </c>
    </row>
    <row r="478" spans="1:6" x14ac:dyDescent="0.25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1688</v>
      </c>
    </row>
    <row r="479" spans="1:6" x14ac:dyDescent="0.25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1689</v>
      </c>
    </row>
    <row r="480" spans="1:6" x14ac:dyDescent="0.25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1690</v>
      </c>
    </row>
    <row r="481" spans="1:6" x14ac:dyDescent="0.25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1691</v>
      </c>
    </row>
    <row r="482" spans="1:6" x14ac:dyDescent="0.25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1692</v>
      </c>
    </row>
    <row r="483" spans="1:6" x14ac:dyDescent="0.25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1693</v>
      </c>
    </row>
    <row r="484" spans="1:6" x14ac:dyDescent="0.25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1694</v>
      </c>
    </row>
    <row r="485" spans="1:6" x14ac:dyDescent="0.25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1695</v>
      </c>
    </row>
    <row r="486" spans="1:6" x14ac:dyDescent="0.25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1696</v>
      </c>
    </row>
    <row r="487" spans="1:6" x14ac:dyDescent="0.25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1697</v>
      </c>
    </row>
    <row r="488" spans="1:6" x14ac:dyDescent="0.25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1698</v>
      </c>
    </row>
    <row r="489" spans="1:6" x14ac:dyDescent="0.25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1699</v>
      </c>
    </row>
    <row r="490" spans="1:6" x14ac:dyDescent="0.25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1700</v>
      </c>
    </row>
    <row r="491" spans="1:6" x14ac:dyDescent="0.25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1701</v>
      </c>
    </row>
    <row r="492" spans="1:6" x14ac:dyDescent="0.25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1702</v>
      </c>
    </row>
    <row r="493" spans="1:6" x14ac:dyDescent="0.25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1703</v>
      </c>
    </row>
    <row r="494" spans="1:6" x14ac:dyDescent="0.25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1704</v>
      </c>
    </row>
    <row r="495" spans="1:6" x14ac:dyDescent="0.25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1705</v>
      </c>
    </row>
    <row r="496" spans="1:6" x14ac:dyDescent="0.25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1706</v>
      </c>
    </row>
    <row r="497" spans="1:6" x14ac:dyDescent="0.25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1707</v>
      </c>
    </row>
    <row r="498" spans="1:6" x14ac:dyDescent="0.25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1708</v>
      </c>
    </row>
    <row r="499" spans="1:6" x14ac:dyDescent="0.25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1709</v>
      </c>
    </row>
    <row r="500" spans="1:6" x14ac:dyDescent="0.25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1710</v>
      </c>
    </row>
    <row r="501" spans="1:6" x14ac:dyDescent="0.25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1711</v>
      </c>
    </row>
    <row r="502" spans="1:6" x14ac:dyDescent="0.25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1712</v>
      </c>
    </row>
    <row r="503" spans="1:6" x14ac:dyDescent="0.25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1713</v>
      </c>
    </row>
    <row r="504" spans="1:6" x14ac:dyDescent="0.25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1714</v>
      </c>
    </row>
    <row r="505" spans="1:6" x14ac:dyDescent="0.25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1715</v>
      </c>
    </row>
    <row r="506" spans="1:6" x14ac:dyDescent="0.25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1716</v>
      </c>
    </row>
    <row r="507" spans="1:6" x14ac:dyDescent="0.25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1717</v>
      </c>
    </row>
    <row r="508" spans="1:6" x14ac:dyDescent="0.25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1718</v>
      </c>
    </row>
    <row r="509" spans="1:6" x14ac:dyDescent="0.25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1719</v>
      </c>
    </row>
    <row r="510" spans="1:6" x14ac:dyDescent="0.25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1720</v>
      </c>
    </row>
    <row r="511" spans="1:6" x14ac:dyDescent="0.25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1721</v>
      </c>
    </row>
    <row r="512" spans="1:6" x14ac:dyDescent="0.25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1722</v>
      </c>
    </row>
    <row r="513" spans="1:6" x14ac:dyDescent="0.25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1723</v>
      </c>
    </row>
    <row r="514" spans="1:6" x14ac:dyDescent="0.25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1724</v>
      </c>
    </row>
    <row r="515" spans="1:6" x14ac:dyDescent="0.25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1725</v>
      </c>
    </row>
    <row r="516" spans="1:6" x14ac:dyDescent="0.25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1726</v>
      </c>
    </row>
    <row r="517" spans="1:6" x14ac:dyDescent="0.25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1727</v>
      </c>
    </row>
    <row r="518" spans="1:6" x14ac:dyDescent="0.25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1728</v>
      </c>
    </row>
    <row r="519" spans="1:6" x14ac:dyDescent="0.25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1729</v>
      </c>
    </row>
    <row r="520" spans="1:6" x14ac:dyDescent="0.25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1730</v>
      </c>
    </row>
    <row r="521" spans="1:6" x14ac:dyDescent="0.25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1731</v>
      </c>
    </row>
    <row r="522" spans="1:6" x14ac:dyDescent="0.25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1732</v>
      </c>
    </row>
    <row r="523" spans="1:6" x14ac:dyDescent="0.25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1733</v>
      </c>
    </row>
    <row r="524" spans="1:6" x14ac:dyDescent="0.25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1734</v>
      </c>
    </row>
    <row r="525" spans="1:6" x14ac:dyDescent="0.25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1735</v>
      </c>
    </row>
    <row r="526" spans="1:6" x14ac:dyDescent="0.25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1736</v>
      </c>
    </row>
    <row r="527" spans="1:6" x14ac:dyDescent="0.25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1737</v>
      </c>
    </row>
    <row r="528" spans="1:6" x14ac:dyDescent="0.25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1738</v>
      </c>
    </row>
    <row r="529" spans="1:6" x14ac:dyDescent="0.25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1739</v>
      </c>
    </row>
    <row r="530" spans="1:6" x14ac:dyDescent="0.25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1740</v>
      </c>
    </row>
    <row r="531" spans="1:6" x14ac:dyDescent="0.25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1741</v>
      </c>
    </row>
    <row r="532" spans="1:6" x14ac:dyDescent="0.25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1742</v>
      </c>
    </row>
    <row r="533" spans="1:6" x14ac:dyDescent="0.25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1743</v>
      </c>
    </row>
    <row r="534" spans="1:6" x14ac:dyDescent="0.25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1744</v>
      </c>
    </row>
    <row r="535" spans="1:6" x14ac:dyDescent="0.25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1745</v>
      </c>
    </row>
    <row r="536" spans="1:6" x14ac:dyDescent="0.25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1746</v>
      </c>
    </row>
    <row r="537" spans="1:6" x14ac:dyDescent="0.25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1747</v>
      </c>
    </row>
    <row r="538" spans="1:6" x14ac:dyDescent="0.25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1748</v>
      </c>
    </row>
    <row r="539" spans="1:6" x14ac:dyDescent="0.25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1749</v>
      </c>
    </row>
    <row r="540" spans="1:6" x14ac:dyDescent="0.25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1750</v>
      </c>
    </row>
    <row r="541" spans="1:6" x14ac:dyDescent="0.25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1751</v>
      </c>
    </row>
    <row r="542" spans="1:6" x14ac:dyDescent="0.25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1752</v>
      </c>
    </row>
    <row r="543" spans="1:6" x14ac:dyDescent="0.25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1753</v>
      </c>
    </row>
    <row r="544" spans="1:6" x14ac:dyDescent="0.25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1754</v>
      </c>
    </row>
    <row r="545" spans="1:6" x14ac:dyDescent="0.25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1755</v>
      </c>
    </row>
    <row r="546" spans="1:6" x14ac:dyDescent="0.25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1756</v>
      </c>
    </row>
    <row r="547" spans="1:6" x14ac:dyDescent="0.25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1757</v>
      </c>
    </row>
    <row r="548" spans="1:6" x14ac:dyDescent="0.25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1758</v>
      </c>
    </row>
    <row r="549" spans="1:6" x14ac:dyDescent="0.25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1759</v>
      </c>
    </row>
    <row r="550" spans="1:6" x14ac:dyDescent="0.25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1760</v>
      </c>
    </row>
    <row r="551" spans="1:6" x14ac:dyDescent="0.25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1761</v>
      </c>
    </row>
    <row r="552" spans="1:6" x14ac:dyDescent="0.25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1762</v>
      </c>
    </row>
    <row r="553" spans="1:6" x14ac:dyDescent="0.25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1763</v>
      </c>
    </row>
    <row r="554" spans="1:6" x14ac:dyDescent="0.25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1764</v>
      </c>
    </row>
    <row r="555" spans="1:6" x14ac:dyDescent="0.25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1765</v>
      </c>
    </row>
    <row r="556" spans="1:6" x14ac:dyDescent="0.25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1766</v>
      </c>
    </row>
    <row r="557" spans="1:6" x14ac:dyDescent="0.25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1767</v>
      </c>
    </row>
    <row r="558" spans="1:6" x14ac:dyDescent="0.25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1768</v>
      </c>
    </row>
    <row r="559" spans="1:6" x14ac:dyDescent="0.25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1769</v>
      </c>
    </row>
    <row r="560" spans="1:6" x14ac:dyDescent="0.25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1770</v>
      </c>
    </row>
    <row r="561" spans="1:6" x14ac:dyDescent="0.25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1771</v>
      </c>
    </row>
    <row r="562" spans="1:6" x14ac:dyDescent="0.25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1772</v>
      </c>
    </row>
    <row r="563" spans="1:6" x14ac:dyDescent="0.25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1773</v>
      </c>
    </row>
    <row r="564" spans="1:6" x14ac:dyDescent="0.25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1774</v>
      </c>
    </row>
    <row r="565" spans="1:6" x14ac:dyDescent="0.25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1775</v>
      </c>
    </row>
    <row r="566" spans="1:6" x14ac:dyDescent="0.25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1776</v>
      </c>
    </row>
    <row r="567" spans="1:6" x14ac:dyDescent="0.25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1777</v>
      </c>
    </row>
    <row r="568" spans="1:6" x14ac:dyDescent="0.25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1778</v>
      </c>
    </row>
    <row r="569" spans="1:6" x14ac:dyDescent="0.25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1779</v>
      </c>
    </row>
    <row r="570" spans="1:6" x14ac:dyDescent="0.25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1780</v>
      </c>
    </row>
    <row r="571" spans="1:6" x14ac:dyDescent="0.25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1781</v>
      </c>
    </row>
    <row r="572" spans="1:6" x14ac:dyDescent="0.25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1782</v>
      </c>
    </row>
    <row r="573" spans="1:6" x14ac:dyDescent="0.25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1783</v>
      </c>
    </row>
    <row r="574" spans="1:6" x14ac:dyDescent="0.25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1784</v>
      </c>
    </row>
    <row r="575" spans="1:6" x14ac:dyDescent="0.25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1785</v>
      </c>
    </row>
    <row r="576" spans="1:6" x14ac:dyDescent="0.25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1786</v>
      </c>
    </row>
    <row r="577" spans="1:6" x14ac:dyDescent="0.25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1787</v>
      </c>
    </row>
    <row r="578" spans="1:6" x14ac:dyDescent="0.25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1788</v>
      </c>
    </row>
    <row r="579" spans="1:6" x14ac:dyDescent="0.25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1789</v>
      </c>
    </row>
    <row r="580" spans="1:6" x14ac:dyDescent="0.25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1790</v>
      </c>
    </row>
    <row r="581" spans="1:6" x14ac:dyDescent="0.25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1791</v>
      </c>
    </row>
    <row r="582" spans="1:6" x14ac:dyDescent="0.25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1792</v>
      </c>
    </row>
    <row r="583" spans="1:6" x14ac:dyDescent="0.25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1793</v>
      </c>
    </row>
    <row r="584" spans="1:6" x14ac:dyDescent="0.25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1794</v>
      </c>
    </row>
    <row r="585" spans="1:6" x14ac:dyDescent="0.25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1795</v>
      </c>
    </row>
    <row r="586" spans="1:6" x14ac:dyDescent="0.25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1796</v>
      </c>
    </row>
    <row r="587" spans="1:6" x14ac:dyDescent="0.25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1797</v>
      </c>
    </row>
    <row r="588" spans="1:6" x14ac:dyDescent="0.25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1798</v>
      </c>
    </row>
    <row r="589" spans="1:6" x14ac:dyDescent="0.25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1799</v>
      </c>
    </row>
    <row r="590" spans="1:6" x14ac:dyDescent="0.25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1800</v>
      </c>
    </row>
    <row r="591" spans="1:6" x14ac:dyDescent="0.25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1801</v>
      </c>
    </row>
    <row r="592" spans="1:6" x14ac:dyDescent="0.25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1802</v>
      </c>
    </row>
    <row r="593" spans="1:6" x14ac:dyDescent="0.25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1803</v>
      </c>
    </row>
    <row r="594" spans="1:6" x14ac:dyDescent="0.25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1804</v>
      </c>
    </row>
    <row r="595" spans="1:6" x14ac:dyDescent="0.25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1805</v>
      </c>
    </row>
    <row r="596" spans="1:6" x14ac:dyDescent="0.25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1806</v>
      </c>
    </row>
    <row r="597" spans="1:6" x14ac:dyDescent="0.25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1807</v>
      </c>
    </row>
    <row r="598" spans="1:6" x14ac:dyDescent="0.25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1808</v>
      </c>
    </row>
    <row r="599" spans="1:6" x14ac:dyDescent="0.25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1809</v>
      </c>
    </row>
    <row r="600" spans="1:6" x14ac:dyDescent="0.25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1810</v>
      </c>
    </row>
    <row r="601" spans="1:6" x14ac:dyDescent="0.25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1811</v>
      </c>
    </row>
    <row r="602" spans="1:6" x14ac:dyDescent="0.25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1812</v>
      </c>
    </row>
    <row r="603" spans="1:6" x14ac:dyDescent="0.25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1813</v>
      </c>
    </row>
    <row r="604" spans="1:6" x14ac:dyDescent="0.25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1814</v>
      </c>
    </row>
    <row r="605" spans="1:6" x14ac:dyDescent="0.25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1815</v>
      </c>
    </row>
    <row r="606" spans="1:6" x14ac:dyDescent="0.25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1816</v>
      </c>
    </row>
    <row r="607" spans="1:6" x14ac:dyDescent="0.25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1817</v>
      </c>
    </row>
    <row r="608" spans="1:6" x14ac:dyDescent="0.25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1818</v>
      </c>
    </row>
    <row r="609" spans="1:6" x14ac:dyDescent="0.25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1819</v>
      </c>
    </row>
    <row r="610" spans="1:6" x14ac:dyDescent="0.25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1820</v>
      </c>
    </row>
    <row r="611" spans="1:6" x14ac:dyDescent="0.25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1821</v>
      </c>
    </row>
    <row r="612" spans="1:6" x14ac:dyDescent="0.25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1822</v>
      </c>
    </row>
    <row r="613" spans="1:6" x14ac:dyDescent="0.25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1823</v>
      </c>
    </row>
    <row r="614" spans="1:6" x14ac:dyDescent="0.25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1824</v>
      </c>
    </row>
    <row r="615" spans="1:6" x14ac:dyDescent="0.25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1825</v>
      </c>
    </row>
    <row r="616" spans="1:6" x14ac:dyDescent="0.25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1826</v>
      </c>
    </row>
    <row r="617" spans="1:6" x14ac:dyDescent="0.25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1827</v>
      </c>
    </row>
    <row r="618" spans="1:6" x14ac:dyDescent="0.25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1828</v>
      </c>
    </row>
    <row r="619" spans="1:6" x14ac:dyDescent="0.25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1829</v>
      </c>
    </row>
    <row r="620" spans="1:6" x14ac:dyDescent="0.25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1830</v>
      </c>
    </row>
    <row r="621" spans="1:6" x14ac:dyDescent="0.25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1831</v>
      </c>
    </row>
    <row r="622" spans="1:6" x14ac:dyDescent="0.25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1832</v>
      </c>
    </row>
    <row r="623" spans="1:6" x14ac:dyDescent="0.25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1833</v>
      </c>
    </row>
    <row r="624" spans="1:6" x14ac:dyDescent="0.25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1834</v>
      </c>
    </row>
    <row r="625" spans="1:6" x14ac:dyDescent="0.25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1835</v>
      </c>
    </row>
    <row r="626" spans="1:6" x14ac:dyDescent="0.25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1836</v>
      </c>
    </row>
    <row r="627" spans="1:6" x14ac:dyDescent="0.25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1837</v>
      </c>
    </row>
    <row r="628" spans="1:6" x14ac:dyDescent="0.25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1838</v>
      </c>
    </row>
    <row r="629" spans="1:6" x14ac:dyDescent="0.25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1839</v>
      </c>
    </row>
    <row r="630" spans="1:6" x14ac:dyDescent="0.25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1840</v>
      </c>
    </row>
    <row r="631" spans="1:6" x14ac:dyDescent="0.25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1841</v>
      </c>
    </row>
    <row r="632" spans="1:6" x14ac:dyDescent="0.25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1842</v>
      </c>
    </row>
    <row r="633" spans="1:6" x14ac:dyDescent="0.25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1843</v>
      </c>
    </row>
    <row r="634" spans="1:6" x14ac:dyDescent="0.25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1844</v>
      </c>
    </row>
    <row r="635" spans="1:6" x14ac:dyDescent="0.25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1845</v>
      </c>
    </row>
    <row r="636" spans="1:6" x14ac:dyDescent="0.25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1846</v>
      </c>
    </row>
    <row r="637" spans="1:6" x14ac:dyDescent="0.25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1847</v>
      </c>
    </row>
    <row r="638" spans="1:6" x14ac:dyDescent="0.25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1848</v>
      </c>
    </row>
    <row r="639" spans="1:6" x14ac:dyDescent="0.25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1849</v>
      </c>
    </row>
    <row r="640" spans="1:6" x14ac:dyDescent="0.25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1850</v>
      </c>
    </row>
    <row r="641" spans="1:6" x14ac:dyDescent="0.25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1851</v>
      </c>
    </row>
    <row r="642" spans="1:6" x14ac:dyDescent="0.25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1852</v>
      </c>
    </row>
    <row r="643" spans="1:6" x14ac:dyDescent="0.25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1853</v>
      </c>
    </row>
    <row r="644" spans="1:6" x14ac:dyDescent="0.25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1854</v>
      </c>
    </row>
    <row r="645" spans="1:6" x14ac:dyDescent="0.25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1855</v>
      </c>
    </row>
    <row r="646" spans="1:6" x14ac:dyDescent="0.25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1856</v>
      </c>
    </row>
    <row r="647" spans="1:6" x14ac:dyDescent="0.25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1857</v>
      </c>
    </row>
    <row r="648" spans="1:6" x14ac:dyDescent="0.25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1858</v>
      </c>
    </row>
    <row r="649" spans="1:6" x14ac:dyDescent="0.25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1859</v>
      </c>
    </row>
    <row r="650" spans="1:6" x14ac:dyDescent="0.25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1860</v>
      </c>
    </row>
    <row r="651" spans="1:6" x14ac:dyDescent="0.25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1861</v>
      </c>
    </row>
    <row r="652" spans="1:6" x14ac:dyDescent="0.25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1862</v>
      </c>
    </row>
    <row r="653" spans="1:6" x14ac:dyDescent="0.25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1863</v>
      </c>
    </row>
    <row r="654" spans="1:6" x14ac:dyDescent="0.25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1864</v>
      </c>
    </row>
    <row r="655" spans="1:6" x14ac:dyDescent="0.25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1865</v>
      </c>
    </row>
    <row r="656" spans="1:6" x14ac:dyDescent="0.25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1866</v>
      </c>
    </row>
    <row r="657" spans="1:6" x14ac:dyDescent="0.25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1867</v>
      </c>
    </row>
    <row r="658" spans="1:6" x14ac:dyDescent="0.25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1868</v>
      </c>
    </row>
    <row r="659" spans="1:6" x14ac:dyDescent="0.25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1869</v>
      </c>
    </row>
    <row r="660" spans="1:6" x14ac:dyDescent="0.25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1870</v>
      </c>
    </row>
    <row r="661" spans="1:6" x14ac:dyDescent="0.25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1871</v>
      </c>
    </row>
    <row r="662" spans="1:6" x14ac:dyDescent="0.25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1872</v>
      </c>
    </row>
    <row r="663" spans="1:6" x14ac:dyDescent="0.25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1873</v>
      </c>
    </row>
    <row r="664" spans="1:6" x14ac:dyDescent="0.25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1874</v>
      </c>
    </row>
    <row r="665" spans="1:6" x14ac:dyDescent="0.25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1875</v>
      </c>
    </row>
    <row r="666" spans="1:6" x14ac:dyDescent="0.25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1876</v>
      </c>
    </row>
    <row r="667" spans="1:6" x14ac:dyDescent="0.25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1877</v>
      </c>
    </row>
    <row r="668" spans="1:6" x14ac:dyDescent="0.25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1878</v>
      </c>
    </row>
    <row r="669" spans="1:6" x14ac:dyDescent="0.25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1879</v>
      </c>
    </row>
    <row r="670" spans="1:6" x14ac:dyDescent="0.25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1880</v>
      </c>
    </row>
    <row r="671" spans="1:6" x14ac:dyDescent="0.25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1881</v>
      </c>
    </row>
    <row r="672" spans="1:6" x14ac:dyDescent="0.25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1882</v>
      </c>
    </row>
    <row r="673" spans="1:6" x14ac:dyDescent="0.25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1883</v>
      </c>
    </row>
    <row r="674" spans="1:6" x14ac:dyDescent="0.25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1884</v>
      </c>
    </row>
    <row r="675" spans="1:6" x14ac:dyDescent="0.25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1885</v>
      </c>
    </row>
    <row r="676" spans="1:6" x14ac:dyDescent="0.25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1886</v>
      </c>
    </row>
    <row r="677" spans="1:6" x14ac:dyDescent="0.25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1887</v>
      </c>
    </row>
    <row r="678" spans="1:6" x14ac:dyDescent="0.25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1888</v>
      </c>
    </row>
    <row r="679" spans="1:6" x14ac:dyDescent="0.25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1889</v>
      </c>
    </row>
    <row r="680" spans="1:6" x14ac:dyDescent="0.25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1890</v>
      </c>
    </row>
    <row r="681" spans="1:6" x14ac:dyDescent="0.25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1891</v>
      </c>
    </row>
    <row r="682" spans="1:6" x14ac:dyDescent="0.25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1892</v>
      </c>
    </row>
    <row r="683" spans="1:6" x14ac:dyDescent="0.25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1893</v>
      </c>
    </row>
    <row r="684" spans="1:6" x14ac:dyDescent="0.25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1894</v>
      </c>
    </row>
    <row r="685" spans="1:6" x14ac:dyDescent="0.25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1895</v>
      </c>
    </row>
    <row r="686" spans="1:6" x14ac:dyDescent="0.25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1896</v>
      </c>
    </row>
    <row r="687" spans="1:6" x14ac:dyDescent="0.25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1897</v>
      </c>
    </row>
    <row r="688" spans="1:6" x14ac:dyDescent="0.25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1898</v>
      </c>
    </row>
    <row r="689" spans="1:6" x14ac:dyDescent="0.25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1899</v>
      </c>
    </row>
    <row r="690" spans="1:6" x14ac:dyDescent="0.25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1900</v>
      </c>
    </row>
    <row r="691" spans="1:6" x14ac:dyDescent="0.25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1901</v>
      </c>
    </row>
    <row r="692" spans="1:6" x14ac:dyDescent="0.25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1902</v>
      </c>
    </row>
    <row r="693" spans="1:6" x14ac:dyDescent="0.25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1903</v>
      </c>
    </row>
    <row r="694" spans="1:6" x14ac:dyDescent="0.25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1904</v>
      </c>
    </row>
    <row r="695" spans="1:6" x14ac:dyDescent="0.25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1905</v>
      </c>
    </row>
    <row r="696" spans="1:6" x14ac:dyDescent="0.25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1906</v>
      </c>
    </row>
    <row r="697" spans="1:6" x14ac:dyDescent="0.25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1907</v>
      </c>
    </row>
    <row r="698" spans="1:6" x14ac:dyDescent="0.25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1908</v>
      </c>
    </row>
    <row r="699" spans="1:6" x14ac:dyDescent="0.25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1909</v>
      </c>
    </row>
    <row r="700" spans="1:6" x14ac:dyDescent="0.25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1910</v>
      </c>
    </row>
    <row r="701" spans="1:6" x14ac:dyDescent="0.25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1911</v>
      </c>
    </row>
    <row r="702" spans="1:6" x14ac:dyDescent="0.25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1912</v>
      </c>
    </row>
    <row r="703" spans="1:6" x14ac:dyDescent="0.25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1913</v>
      </c>
    </row>
    <row r="704" spans="1:6" x14ac:dyDescent="0.25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1914</v>
      </c>
    </row>
    <row r="705" spans="1:6" x14ac:dyDescent="0.25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1915</v>
      </c>
    </row>
    <row r="706" spans="1:6" x14ac:dyDescent="0.25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1916</v>
      </c>
    </row>
    <row r="707" spans="1:6" x14ac:dyDescent="0.25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1917</v>
      </c>
    </row>
    <row r="708" spans="1:6" x14ac:dyDescent="0.25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1918</v>
      </c>
    </row>
    <row r="709" spans="1:6" x14ac:dyDescent="0.25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1919</v>
      </c>
    </row>
    <row r="710" spans="1:6" x14ac:dyDescent="0.25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1920</v>
      </c>
    </row>
    <row r="711" spans="1:6" x14ac:dyDescent="0.25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1921</v>
      </c>
    </row>
    <row r="712" spans="1:6" x14ac:dyDescent="0.25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1922</v>
      </c>
    </row>
    <row r="713" spans="1:6" x14ac:dyDescent="0.25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1923</v>
      </c>
    </row>
    <row r="714" spans="1:6" x14ac:dyDescent="0.25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1924</v>
      </c>
    </row>
    <row r="715" spans="1:6" x14ac:dyDescent="0.25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1925</v>
      </c>
    </row>
    <row r="716" spans="1:6" x14ac:dyDescent="0.25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1926</v>
      </c>
    </row>
    <row r="717" spans="1:6" x14ac:dyDescent="0.25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1927</v>
      </c>
    </row>
    <row r="718" spans="1:6" x14ac:dyDescent="0.25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1928</v>
      </c>
    </row>
    <row r="719" spans="1:6" x14ac:dyDescent="0.25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1929</v>
      </c>
    </row>
    <row r="720" spans="1:6" x14ac:dyDescent="0.25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1930</v>
      </c>
    </row>
    <row r="721" spans="1:6" x14ac:dyDescent="0.25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1931</v>
      </c>
    </row>
    <row r="722" spans="1:6" x14ac:dyDescent="0.25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1932</v>
      </c>
    </row>
    <row r="723" spans="1:6" x14ac:dyDescent="0.25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1933</v>
      </c>
    </row>
    <row r="724" spans="1:6" x14ac:dyDescent="0.25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1934</v>
      </c>
    </row>
    <row r="725" spans="1:6" x14ac:dyDescent="0.25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1935</v>
      </c>
    </row>
    <row r="726" spans="1:6" x14ac:dyDescent="0.25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1936</v>
      </c>
    </row>
    <row r="727" spans="1:6" x14ac:dyDescent="0.25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1937</v>
      </c>
    </row>
    <row r="728" spans="1:6" x14ac:dyDescent="0.25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1938</v>
      </c>
    </row>
    <row r="729" spans="1:6" x14ac:dyDescent="0.25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1939</v>
      </c>
    </row>
    <row r="730" spans="1:6" x14ac:dyDescent="0.25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1940</v>
      </c>
    </row>
    <row r="731" spans="1:6" x14ac:dyDescent="0.25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1941</v>
      </c>
    </row>
    <row r="732" spans="1:6" x14ac:dyDescent="0.25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1942</v>
      </c>
    </row>
    <row r="733" spans="1:6" x14ac:dyDescent="0.25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1943</v>
      </c>
    </row>
    <row r="734" spans="1:6" x14ac:dyDescent="0.25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1944</v>
      </c>
    </row>
    <row r="735" spans="1:6" x14ac:dyDescent="0.25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1945</v>
      </c>
    </row>
    <row r="736" spans="1:6" x14ac:dyDescent="0.25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1946</v>
      </c>
    </row>
    <row r="737" spans="1:6" x14ac:dyDescent="0.25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1947</v>
      </c>
    </row>
    <row r="738" spans="1:6" x14ac:dyDescent="0.25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1948</v>
      </c>
    </row>
    <row r="739" spans="1:6" x14ac:dyDescent="0.25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1949</v>
      </c>
    </row>
    <row r="740" spans="1:6" x14ac:dyDescent="0.25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1950</v>
      </c>
    </row>
    <row r="741" spans="1:6" x14ac:dyDescent="0.25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1951</v>
      </c>
    </row>
    <row r="742" spans="1:6" x14ac:dyDescent="0.25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1952</v>
      </c>
    </row>
    <row r="743" spans="1:6" x14ac:dyDescent="0.25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1953</v>
      </c>
    </row>
    <row r="744" spans="1:6" x14ac:dyDescent="0.25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1954</v>
      </c>
    </row>
    <row r="745" spans="1:6" x14ac:dyDescent="0.25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1955</v>
      </c>
    </row>
    <row r="746" spans="1:6" x14ac:dyDescent="0.25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1956</v>
      </c>
    </row>
    <row r="747" spans="1:6" x14ac:dyDescent="0.25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1957</v>
      </c>
    </row>
    <row r="748" spans="1:6" x14ac:dyDescent="0.25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1958</v>
      </c>
    </row>
    <row r="749" spans="1:6" x14ac:dyDescent="0.25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1959</v>
      </c>
    </row>
    <row r="750" spans="1:6" x14ac:dyDescent="0.25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1960</v>
      </c>
    </row>
    <row r="751" spans="1:6" x14ac:dyDescent="0.25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1961</v>
      </c>
    </row>
    <row r="752" spans="1:6" x14ac:dyDescent="0.25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1962</v>
      </c>
    </row>
    <row r="753" spans="1:6" x14ac:dyDescent="0.25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1963</v>
      </c>
    </row>
    <row r="754" spans="1:6" x14ac:dyDescent="0.25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1964</v>
      </c>
    </row>
    <row r="755" spans="1:6" x14ac:dyDescent="0.25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1965</v>
      </c>
    </row>
    <row r="756" spans="1:6" x14ac:dyDescent="0.25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1966</v>
      </c>
    </row>
    <row r="757" spans="1:6" x14ac:dyDescent="0.25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1967</v>
      </c>
    </row>
    <row r="758" spans="1:6" x14ac:dyDescent="0.25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1968</v>
      </c>
    </row>
    <row r="759" spans="1:6" x14ac:dyDescent="0.25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1969</v>
      </c>
    </row>
    <row r="760" spans="1:6" x14ac:dyDescent="0.25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1970</v>
      </c>
    </row>
    <row r="761" spans="1:6" x14ac:dyDescent="0.25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1971</v>
      </c>
    </row>
    <row r="762" spans="1:6" x14ac:dyDescent="0.25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1972</v>
      </c>
    </row>
    <row r="763" spans="1:6" x14ac:dyDescent="0.25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1973</v>
      </c>
    </row>
    <row r="764" spans="1:6" x14ac:dyDescent="0.25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1974</v>
      </c>
    </row>
    <row r="765" spans="1:6" x14ac:dyDescent="0.25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1975</v>
      </c>
    </row>
    <row r="766" spans="1:6" x14ac:dyDescent="0.25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1976</v>
      </c>
    </row>
    <row r="767" spans="1:6" x14ac:dyDescent="0.25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1977</v>
      </c>
    </row>
    <row r="768" spans="1:6" x14ac:dyDescent="0.25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1978</v>
      </c>
    </row>
    <row r="769" spans="1:6" x14ac:dyDescent="0.25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1979</v>
      </c>
    </row>
    <row r="770" spans="1:6" x14ac:dyDescent="0.25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1980</v>
      </c>
    </row>
    <row r="771" spans="1:6" x14ac:dyDescent="0.25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1981</v>
      </c>
    </row>
    <row r="772" spans="1:6" x14ac:dyDescent="0.25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1982</v>
      </c>
    </row>
    <row r="773" spans="1:6" x14ac:dyDescent="0.25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1983</v>
      </c>
    </row>
    <row r="774" spans="1:6" x14ac:dyDescent="0.25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1984</v>
      </c>
    </row>
    <row r="775" spans="1:6" x14ac:dyDescent="0.25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1985</v>
      </c>
    </row>
    <row r="776" spans="1:6" x14ac:dyDescent="0.25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1986</v>
      </c>
    </row>
    <row r="777" spans="1:6" x14ac:dyDescent="0.25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1987</v>
      </c>
    </row>
    <row r="778" spans="1:6" x14ac:dyDescent="0.25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1988</v>
      </c>
    </row>
    <row r="779" spans="1:6" x14ac:dyDescent="0.25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1989</v>
      </c>
    </row>
    <row r="780" spans="1:6" x14ac:dyDescent="0.25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1990</v>
      </c>
    </row>
    <row r="781" spans="1:6" x14ac:dyDescent="0.25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1991</v>
      </c>
    </row>
    <row r="782" spans="1:6" x14ac:dyDescent="0.25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1992</v>
      </c>
    </row>
    <row r="783" spans="1:6" x14ac:dyDescent="0.25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1993</v>
      </c>
    </row>
    <row r="784" spans="1:6" x14ac:dyDescent="0.25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1994</v>
      </c>
    </row>
    <row r="785" spans="1:6" x14ac:dyDescent="0.25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1995</v>
      </c>
    </row>
    <row r="786" spans="1:6" x14ac:dyDescent="0.25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1996</v>
      </c>
    </row>
    <row r="787" spans="1:6" x14ac:dyDescent="0.25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1997</v>
      </c>
    </row>
    <row r="788" spans="1:6" x14ac:dyDescent="0.25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1998</v>
      </c>
    </row>
    <row r="789" spans="1:6" x14ac:dyDescent="0.25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1999</v>
      </c>
    </row>
    <row r="790" spans="1:6" x14ac:dyDescent="0.25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2000</v>
      </c>
    </row>
    <row r="791" spans="1:6" x14ac:dyDescent="0.25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2001</v>
      </c>
    </row>
    <row r="792" spans="1:6" x14ac:dyDescent="0.25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2002</v>
      </c>
    </row>
    <row r="793" spans="1:6" x14ac:dyDescent="0.25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2003</v>
      </c>
    </row>
    <row r="794" spans="1:6" x14ac:dyDescent="0.25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2004</v>
      </c>
    </row>
    <row r="795" spans="1:6" x14ac:dyDescent="0.25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2005</v>
      </c>
    </row>
    <row r="796" spans="1:6" x14ac:dyDescent="0.25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2006</v>
      </c>
    </row>
    <row r="797" spans="1:6" x14ac:dyDescent="0.25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2007</v>
      </c>
    </row>
    <row r="798" spans="1:6" x14ac:dyDescent="0.25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2008</v>
      </c>
    </row>
    <row r="799" spans="1:6" x14ac:dyDescent="0.25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2009</v>
      </c>
    </row>
    <row r="800" spans="1:6" x14ac:dyDescent="0.25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2010</v>
      </c>
    </row>
    <row r="801" spans="1:6" x14ac:dyDescent="0.25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2011</v>
      </c>
    </row>
    <row r="802" spans="1:6" x14ac:dyDescent="0.25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2012</v>
      </c>
    </row>
    <row r="803" spans="1:6" x14ac:dyDescent="0.25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2013</v>
      </c>
    </row>
    <row r="804" spans="1:6" x14ac:dyDescent="0.25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2014</v>
      </c>
    </row>
    <row r="805" spans="1:6" x14ac:dyDescent="0.25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2015</v>
      </c>
    </row>
    <row r="806" spans="1:6" x14ac:dyDescent="0.25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2016</v>
      </c>
    </row>
    <row r="807" spans="1:6" x14ac:dyDescent="0.25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2017</v>
      </c>
    </row>
    <row r="808" spans="1:6" x14ac:dyDescent="0.25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2018</v>
      </c>
    </row>
    <row r="809" spans="1:6" x14ac:dyDescent="0.25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2019</v>
      </c>
    </row>
    <row r="810" spans="1:6" x14ac:dyDescent="0.25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2020</v>
      </c>
    </row>
    <row r="811" spans="1:6" x14ac:dyDescent="0.25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2021</v>
      </c>
    </row>
    <row r="812" spans="1:6" x14ac:dyDescent="0.25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2022</v>
      </c>
    </row>
    <row r="813" spans="1:6" x14ac:dyDescent="0.25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2023</v>
      </c>
    </row>
    <row r="814" spans="1:6" x14ac:dyDescent="0.25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2024</v>
      </c>
    </row>
    <row r="815" spans="1:6" x14ac:dyDescent="0.25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2025</v>
      </c>
    </row>
    <row r="816" spans="1:6" x14ac:dyDescent="0.25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2026</v>
      </c>
    </row>
    <row r="817" spans="1:6" x14ac:dyDescent="0.25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2027</v>
      </c>
    </row>
    <row r="818" spans="1:6" x14ac:dyDescent="0.25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2028</v>
      </c>
    </row>
    <row r="819" spans="1:6" x14ac:dyDescent="0.25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2029</v>
      </c>
    </row>
    <row r="820" spans="1:6" x14ac:dyDescent="0.25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2030</v>
      </c>
    </row>
    <row r="821" spans="1:6" x14ac:dyDescent="0.25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2031</v>
      </c>
    </row>
    <row r="822" spans="1:6" x14ac:dyDescent="0.25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2032</v>
      </c>
    </row>
    <row r="823" spans="1:6" x14ac:dyDescent="0.25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2033</v>
      </c>
    </row>
    <row r="824" spans="1:6" x14ac:dyDescent="0.25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2034</v>
      </c>
    </row>
    <row r="825" spans="1:6" x14ac:dyDescent="0.25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2035</v>
      </c>
    </row>
    <row r="826" spans="1:6" x14ac:dyDescent="0.25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2036</v>
      </c>
    </row>
    <row r="827" spans="1:6" x14ac:dyDescent="0.25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2037</v>
      </c>
    </row>
    <row r="828" spans="1:6" x14ac:dyDescent="0.25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2038</v>
      </c>
    </row>
    <row r="829" spans="1:6" x14ac:dyDescent="0.25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2039</v>
      </c>
    </row>
    <row r="830" spans="1:6" x14ac:dyDescent="0.25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2040</v>
      </c>
    </row>
    <row r="831" spans="1:6" x14ac:dyDescent="0.25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2041</v>
      </c>
    </row>
    <row r="832" spans="1:6" x14ac:dyDescent="0.25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2042</v>
      </c>
    </row>
    <row r="833" spans="1:6" x14ac:dyDescent="0.25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2043</v>
      </c>
    </row>
    <row r="834" spans="1:6" x14ac:dyDescent="0.25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2044</v>
      </c>
    </row>
    <row r="835" spans="1:6" x14ac:dyDescent="0.25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2045</v>
      </c>
    </row>
    <row r="836" spans="1:6" x14ac:dyDescent="0.25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2046</v>
      </c>
    </row>
    <row r="837" spans="1:6" x14ac:dyDescent="0.25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2047</v>
      </c>
    </row>
    <row r="838" spans="1:6" x14ac:dyDescent="0.25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2048</v>
      </c>
    </row>
    <row r="839" spans="1:6" x14ac:dyDescent="0.25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2049</v>
      </c>
    </row>
    <row r="840" spans="1:6" x14ac:dyDescent="0.25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2050</v>
      </c>
    </row>
    <row r="841" spans="1:6" x14ac:dyDescent="0.25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2051</v>
      </c>
    </row>
    <row r="842" spans="1:6" x14ac:dyDescent="0.25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2052</v>
      </c>
    </row>
    <row r="843" spans="1:6" x14ac:dyDescent="0.25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2053</v>
      </c>
    </row>
    <row r="844" spans="1:6" x14ac:dyDescent="0.25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2054</v>
      </c>
    </row>
    <row r="845" spans="1:6" x14ac:dyDescent="0.25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2055</v>
      </c>
    </row>
    <row r="846" spans="1:6" x14ac:dyDescent="0.25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2056</v>
      </c>
    </row>
    <row r="847" spans="1:6" x14ac:dyDescent="0.25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2057</v>
      </c>
    </row>
    <row r="848" spans="1:6" x14ac:dyDescent="0.25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2058</v>
      </c>
    </row>
    <row r="849" spans="1:6" x14ac:dyDescent="0.25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2059</v>
      </c>
    </row>
    <row r="850" spans="1:6" x14ac:dyDescent="0.25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2060</v>
      </c>
    </row>
    <row r="851" spans="1:6" x14ac:dyDescent="0.25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2061</v>
      </c>
    </row>
    <row r="852" spans="1:6" x14ac:dyDescent="0.25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2062</v>
      </c>
    </row>
    <row r="853" spans="1:6" x14ac:dyDescent="0.25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2063</v>
      </c>
    </row>
    <row r="854" spans="1:6" x14ac:dyDescent="0.25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2064</v>
      </c>
    </row>
    <row r="855" spans="1:6" x14ac:dyDescent="0.25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2065</v>
      </c>
    </row>
    <row r="856" spans="1:6" x14ac:dyDescent="0.25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2066</v>
      </c>
    </row>
    <row r="857" spans="1:6" x14ac:dyDescent="0.25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2067</v>
      </c>
    </row>
    <row r="858" spans="1:6" x14ac:dyDescent="0.25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2068</v>
      </c>
    </row>
    <row r="859" spans="1:6" x14ac:dyDescent="0.25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2069</v>
      </c>
    </row>
    <row r="860" spans="1:6" x14ac:dyDescent="0.25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2070</v>
      </c>
    </row>
    <row r="861" spans="1:6" x14ac:dyDescent="0.25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2071</v>
      </c>
    </row>
    <row r="862" spans="1:6" x14ac:dyDescent="0.25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2072</v>
      </c>
    </row>
    <row r="863" spans="1:6" x14ac:dyDescent="0.25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2073</v>
      </c>
    </row>
    <row r="864" spans="1:6" x14ac:dyDescent="0.25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2074</v>
      </c>
    </row>
    <row r="865" spans="1:6" x14ac:dyDescent="0.25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2075</v>
      </c>
    </row>
    <row r="866" spans="1:6" x14ac:dyDescent="0.25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2076</v>
      </c>
    </row>
    <row r="867" spans="1:6" x14ac:dyDescent="0.25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2077</v>
      </c>
    </row>
    <row r="868" spans="1:6" x14ac:dyDescent="0.25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2078</v>
      </c>
    </row>
    <row r="869" spans="1:6" x14ac:dyDescent="0.25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2079</v>
      </c>
    </row>
    <row r="870" spans="1:6" x14ac:dyDescent="0.25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2080</v>
      </c>
    </row>
    <row r="871" spans="1:6" x14ac:dyDescent="0.25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2081</v>
      </c>
    </row>
    <row r="872" spans="1:6" x14ac:dyDescent="0.25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2082</v>
      </c>
    </row>
    <row r="873" spans="1:6" x14ac:dyDescent="0.25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2083</v>
      </c>
    </row>
    <row r="874" spans="1:6" x14ac:dyDescent="0.25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2084</v>
      </c>
    </row>
    <row r="875" spans="1:6" x14ac:dyDescent="0.25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2085</v>
      </c>
    </row>
    <row r="876" spans="1:6" x14ac:dyDescent="0.25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2086</v>
      </c>
    </row>
    <row r="877" spans="1:6" x14ac:dyDescent="0.25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2087</v>
      </c>
    </row>
    <row r="878" spans="1:6" x14ac:dyDescent="0.25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2088</v>
      </c>
    </row>
    <row r="879" spans="1:6" x14ac:dyDescent="0.25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2089</v>
      </c>
    </row>
    <row r="880" spans="1:6" x14ac:dyDescent="0.25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2090</v>
      </c>
    </row>
    <row r="881" spans="1:6" x14ac:dyDescent="0.25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2091</v>
      </c>
    </row>
    <row r="882" spans="1:6" x14ac:dyDescent="0.25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2092</v>
      </c>
    </row>
    <row r="883" spans="1:6" x14ac:dyDescent="0.25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2093</v>
      </c>
    </row>
    <row r="884" spans="1:6" x14ac:dyDescent="0.25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2094</v>
      </c>
    </row>
    <row r="885" spans="1:6" x14ac:dyDescent="0.25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2095</v>
      </c>
    </row>
    <row r="886" spans="1:6" x14ac:dyDescent="0.25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2096</v>
      </c>
    </row>
    <row r="887" spans="1:6" x14ac:dyDescent="0.25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2097</v>
      </c>
    </row>
    <row r="888" spans="1:6" x14ac:dyDescent="0.25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2098</v>
      </c>
    </row>
    <row r="889" spans="1:6" x14ac:dyDescent="0.25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2099</v>
      </c>
    </row>
    <row r="890" spans="1:6" x14ac:dyDescent="0.25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2100</v>
      </c>
    </row>
    <row r="891" spans="1:6" x14ac:dyDescent="0.25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2101</v>
      </c>
    </row>
    <row r="892" spans="1:6" x14ac:dyDescent="0.25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2102</v>
      </c>
    </row>
    <row r="893" spans="1:6" x14ac:dyDescent="0.25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2103</v>
      </c>
    </row>
    <row r="894" spans="1:6" x14ac:dyDescent="0.25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2104</v>
      </c>
    </row>
    <row r="895" spans="1:6" x14ac:dyDescent="0.25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2105</v>
      </c>
    </row>
    <row r="896" spans="1:6" x14ac:dyDescent="0.25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2106</v>
      </c>
    </row>
    <row r="897" spans="1:6" x14ac:dyDescent="0.25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2107</v>
      </c>
    </row>
    <row r="898" spans="1:6" x14ac:dyDescent="0.25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2108</v>
      </c>
    </row>
    <row r="899" spans="1:6" x14ac:dyDescent="0.25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2109</v>
      </c>
    </row>
    <row r="900" spans="1:6" x14ac:dyDescent="0.25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2110</v>
      </c>
    </row>
    <row r="901" spans="1:6" x14ac:dyDescent="0.25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2111</v>
      </c>
    </row>
    <row r="902" spans="1:6" x14ac:dyDescent="0.25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2112</v>
      </c>
    </row>
    <row r="903" spans="1:6" x14ac:dyDescent="0.25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2113</v>
      </c>
    </row>
    <row r="904" spans="1:6" x14ac:dyDescent="0.25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2114</v>
      </c>
    </row>
    <row r="905" spans="1:6" x14ac:dyDescent="0.25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2115</v>
      </c>
    </row>
    <row r="906" spans="1:6" x14ac:dyDescent="0.25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2116</v>
      </c>
    </row>
    <row r="907" spans="1:6" x14ac:dyDescent="0.25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2117</v>
      </c>
    </row>
    <row r="908" spans="1:6" x14ac:dyDescent="0.25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2118</v>
      </c>
    </row>
    <row r="909" spans="1:6" x14ac:dyDescent="0.25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2119</v>
      </c>
    </row>
    <row r="910" spans="1:6" x14ac:dyDescent="0.25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2120</v>
      </c>
    </row>
    <row r="911" spans="1:6" x14ac:dyDescent="0.25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2121</v>
      </c>
    </row>
    <row r="912" spans="1:6" x14ac:dyDescent="0.25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2122</v>
      </c>
    </row>
    <row r="913" spans="1:6" x14ac:dyDescent="0.25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2123</v>
      </c>
    </row>
    <row r="914" spans="1:6" x14ac:dyDescent="0.25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2124</v>
      </c>
    </row>
    <row r="915" spans="1:6" x14ac:dyDescent="0.25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2125</v>
      </c>
    </row>
    <row r="916" spans="1:6" x14ac:dyDescent="0.25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2126</v>
      </c>
    </row>
    <row r="917" spans="1:6" x14ac:dyDescent="0.25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2127</v>
      </c>
    </row>
    <row r="918" spans="1:6" x14ac:dyDescent="0.25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2128</v>
      </c>
    </row>
    <row r="919" spans="1:6" x14ac:dyDescent="0.25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2129</v>
      </c>
    </row>
    <row r="920" spans="1:6" x14ac:dyDescent="0.25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2130</v>
      </c>
    </row>
    <row r="921" spans="1:6" x14ac:dyDescent="0.25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2131</v>
      </c>
    </row>
    <row r="922" spans="1:6" x14ac:dyDescent="0.25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2132</v>
      </c>
    </row>
    <row r="923" spans="1:6" x14ac:dyDescent="0.25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2133</v>
      </c>
    </row>
    <row r="924" spans="1:6" x14ac:dyDescent="0.25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2134</v>
      </c>
    </row>
    <row r="925" spans="1:6" x14ac:dyDescent="0.25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2135</v>
      </c>
    </row>
    <row r="926" spans="1:6" x14ac:dyDescent="0.25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2136</v>
      </c>
    </row>
    <row r="927" spans="1:6" x14ac:dyDescent="0.25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2137</v>
      </c>
    </row>
    <row r="928" spans="1:6" x14ac:dyDescent="0.25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2138</v>
      </c>
    </row>
    <row r="929" spans="1:6" x14ac:dyDescent="0.25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2139</v>
      </c>
    </row>
    <row r="930" spans="1:6" x14ac:dyDescent="0.25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2140</v>
      </c>
    </row>
    <row r="931" spans="1:6" x14ac:dyDescent="0.25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2141</v>
      </c>
    </row>
    <row r="932" spans="1:6" x14ac:dyDescent="0.25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2142</v>
      </c>
    </row>
    <row r="933" spans="1:6" x14ac:dyDescent="0.25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2143</v>
      </c>
    </row>
    <row r="934" spans="1:6" x14ac:dyDescent="0.25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2144</v>
      </c>
    </row>
    <row r="935" spans="1:6" x14ac:dyDescent="0.25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2145</v>
      </c>
    </row>
    <row r="936" spans="1:6" x14ac:dyDescent="0.25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2146</v>
      </c>
    </row>
    <row r="937" spans="1:6" x14ac:dyDescent="0.25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2147</v>
      </c>
    </row>
    <row r="938" spans="1:6" x14ac:dyDescent="0.25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2148</v>
      </c>
    </row>
    <row r="939" spans="1:6" x14ac:dyDescent="0.25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2149</v>
      </c>
    </row>
    <row r="940" spans="1:6" x14ac:dyDescent="0.25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2150</v>
      </c>
    </row>
    <row r="941" spans="1:6" x14ac:dyDescent="0.25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2151</v>
      </c>
    </row>
    <row r="942" spans="1:6" x14ac:dyDescent="0.25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2152</v>
      </c>
    </row>
    <row r="943" spans="1:6" x14ac:dyDescent="0.25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2153</v>
      </c>
    </row>
    <row r="944" spans="1:6" x14ac:dyDescent="0.25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2154</v>
      </c>
    </row>
    <row r="945" spans="1:6" x14ac:dyDescent="0.25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2155</v>
      </c>
    </row>
    <row r="946" spans="1:6" x14ac:dyDescent="0.25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2156</v>
      </c>
    </row>
    <row r="947" spans="1:6" x14ac:dyDescent="0.25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2157</v>
      </c>
    </row>
    <row r="948" spans="1:6" x14ac:dyDescent="0.25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2158</v>
      </c>
    </row>
    <row r="949" spans="1:6" x14ac:dyDescent="0.25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2159</v>
      </c>
    </row>
    <row r="950" spans="1:6" x14ac:dyDescent="0.25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2160</v>
      </c>
    </row>
    <row r="951" spans="1:6" x14ac:dyDescent="0.25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2161</v>
      </c>
    </row>
    <row r="952" spans="1:6" x14ac:dyDescent="0.25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2162</v>
      </c>
    </row>
    <row r="953" spans="1:6" x14ac:dyDescent="0.25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2163</v>
      </c>
    </row>
    <row r="954" spans="1:6" x14ac:dyDescent="0.25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2164</v>
      </c>
    </row>
    <row r="955" spans="1:6" x14ac:dyDescent="0.25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2165</v>
      </c>
    </row>
    <row r="956" spans="1:6" x14ac:dyDescent="0.25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2166</v>
      </c>
    </row>
    <row r="957" spans="1:6" x14ac:dyDescent="0.25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2167</v>
      </c>
    </row>
    <row r="958" spans="1:6" x14ac:dyDescent="0.25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2168</v>
      </c>
    </row>
    <row r="959" spans="1:6" x14ac:dyDescent="0.25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2169</v>
      </c>
    </row>
    <row r="960" spans="1:6" x14ac:dyDescent="0.25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2170</v>
      </c>
    </row>
    <row r="961" spans="1:6" x14ac:dyDescent="0.25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2171</v>
      </c>
    </row>
    <row r="962" spans="1:6" x14ac:dyDescent="0.25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2172</v>
      </c>
    </row>
    <row r="963" spans="1:6" x14ac:dyDescent="0.25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2173</v>
      </c>
    </row>
    <row r="964" spans="1:6" x14ac:dyDescent="0.25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2174</v>
      </c>
    </row>
    <row r="965" spans="1:6" x14ac:dyDescent="0.25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2175</v>
      </c>
    </row>
    <row r="966" spans="1:6" x14ac:dyDescent="0.25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2176</v>
      </c>
    </row>
    <row r="967" spans="1:6" x14ac:dyDescent="0.25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2177</v>
      </c>
    </row>
    <row r="968" spans="1:6" x14ac:dyDescent="0.25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2178</v>
      </c>
    </row>
    <row r="969" spans="1:6" x14ac:dyDescent="0.25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2179</v>
      </c>
    </row>
    <row r="970" spans="1:6" x14ac:dyDescent="0.25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2180</v>
      </c>
    </row>
    <row r="971" spans="1:6" x14ac:dyDescent="0.25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2181</v>
      </c>
    </row>
    <row r="972" spans="1:6" x14ac:dyDescent="0.25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2182</v>
      </c>
    </row>
    <row r="973" spans="1:6" x14ac:dyDescent="0.25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2183</v>
      </c>
    </row>
    <row r="974" spans="1:6" x14ac:dyDescent="0.25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2184</v>
      </c>
    </row>
    <row r="975" spans="1:6" x14ac:dyDescent="0.25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2185</v>
      </c>
    </row>
    <row r="976" spans="1:6" x14ac:dyDescent="0.25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2186</v>
      </c>
    </row>
    <row r="977" spans="1:6" x14ac:dyDescent="0.25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2187</v>
      </c>
    </row>
    <row r="978" spans="1:6" x14ac:dyDescent="0.25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2188</v>
      </c>
    </row>
    <row r="979" spans="1:6" x14ac:dyDescent="0.25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2189</v>
      </c>
    </row>
    <row r="980" spans="1:6" x14ac:dyDescent="0.25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2190</v>
      </c>
    </row>
    <row r="981" spans="1:6" x14ac:dyDescent="0.25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2191</v>
      </c>
    </row>
    <row r="982" spans="1:6" x14ac:dyDescent="0.25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2192</v>
      </c>
    </row>
    <row r="983" spans="1:6" x14ac:dyDescent="0.25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2193</v>
      </c>
    </row>
    <row r="984" spans="1:6" x14ac:dyDescent="0.25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2194</v>
      </c>
    </row>
    <row r="985" spans="1:6" x14ac:dyDescent="0.25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2195</v>
      </c>
    </row>
    <row r="986" spans="1:6" x14ac:dyDescent="0.25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2196</v>
      </c>
    </row>
    <row r="987" spans="1:6" x14ac:dyDescent="0.25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2197</v>
      </c>
    </row>
    <row r="988" spans="1:6" x14ac:dyDescent="0.25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2198</v>
      </c>
    </row>
    <row r="989" spans="1:6" x14ac:dyDescent="0.25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2199</v>
      </c>
    </row>
    <row r="990" spans="1:6" x14ac:dyDescent="0.25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2200</v>
      </c>
    </row>
    <row r="991" spans="1:6" x14ac:dyDescent="0.25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2201</v>
      </c>
    </row>
    <row r="992" spans="1:6" x14ac:dyDescent="0.25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2202</v>
      </c>
    </row>
    <row r="993" spans="1:6" x14ac:dyDescent="0.25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2203</v>
      </c>
    </row>
    <row r="994" spans="1:6" x14ac:dyDescent="0.25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2204</v>
      </c>
    </row>
    <row r="995" spans="1:6" x14ac:dyDescent="0.25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2205</v>
      </c>
    </row>
    <row r="996" spans="1:6" x14ac:dyDescent="0.25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2206</v>
      </c>
    </row>
    <row r="997" spans="1:6" x14ac:dyDescent="0.25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2207</v>
      </c>
    </row>
    <row r="998" spans="1:6" x14ac:dyDescent="0.25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2208</v>
      </c>
    </row>
    <row r="999" spans="1:6" x14ac:dyDescent="0.25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2209</v>
      </c>
    </row>
    <row r="1000" spans="1:6" x14ac:dyDescent="0.25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2210</v>
      </c>
    </row>
    <row r="1001" spans="1:6" x14ac:dyDescent="0.25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2211</v>
      </c>
    </row>
    <row r="1002" spans="1:6" x14ac:dyDescent="0.25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2212</v>
      </c>
    </row>
    <row r="1003" spans="1:6" x14ac:dyDescent="0.25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2213</v>
      </c>
    </row>
    <row r="1004" spans="1:6" x14ac:dyDescent="0.25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2214</v>
      </c>
    </row>
    <row r="1005" spans="1:6" x14ac:dyDescent="0.25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2215</v>
      </c>
    </row>
    <row r="1006" spans="1:6" x14ac:dyDescent="0.25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2216</v>
      </c>
    </row>
    <row r="1007" spans="1:6" x14ac:dyDescent="0.25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2217</v>
      </c>
    </row>
    <row r="1008" spans="1:6" x14ac:dyDescent="0.25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2218</v>
      </c>
    </row>
    <row r="1009" spans="1:6" x14ac:dyDescent="0.25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2219</v>
      </c>
    </row>
    <row r="1010" spans="1:6" x14ac:dyDescent="0.25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2220</v>
      </c>
    </row>
    <row r="1011" spans="1:6" x14ac:dyDescent="0.25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2221</v>
      </c>
    </row>
    <row r="1012" spans="1:6" x14ac:dyDescent="0.25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2222</v>
      </c>
    </row>
    <row r="1013" spans="1:6" x14ac:dyDescent="0.25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2223</v>
      </c>
    </row>
    <row r="1014" spans="1:6" x14ac:dyDescent="0.25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2224</v>
      </c>
    </row>
    <row r="1015" spans="1:6" x14ac:dyDescent="0.25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2225</v>
      </c>
    </row>
    <row r="1016" spans="1:6" x14ac:dyDescent="0.25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2226</v>
      </c>
    </row>
    <row r="1017" spans="1:6" x14ac:dyDescent="0.25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2227</v>
      </c>
    </row>
    <row r="1018" spans="1:6" x14ac:dyDescent="0.25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2228</v>
      </c>
    </row>
    <row r="1019" spans="1:6" x14ac:dyDescent="0.25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2229</v>
      </c>
    </row>
    <row r="1020" spans="1:6" x14ac:dyDescent="0.25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2230</v>
      </c>
    </row>
    <row r="1021" spans="1:6" x14ac:dyDescent="0.25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2231</v>
      </c>
    </row>
    <row r="1022" spans="1:6" x14ac:dyDescent="0.25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2232</v>
      </c>
    </row>
    <row r="1023" spans="1:6" x14ac:dyDescent="0.25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2233</v>
      </c>
    </row>
    <row r="1024" spans="1:6" x14ac:dyDescent="0.25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2234</v>
      </c>
    </row>
    <row r="1025" spans="1:6" x14ac:dyDescent="0.25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2235</v>
      </c>
    </row>
    <row r="1026" spans="1:6" x14ac:dyDescent="0.25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2236</v>
      </c>
    </row>
    <row r="1027" spans="1:6" x14ac:dyDescent="0.25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2237</v>
      </c>
    </row>
    <row r="1028" spans="1:6" x14ac:dyDescent="0.25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2238</v>
      </c>
    </row>
    <row r="1029" spans="1:6" x14ac:dyDescent="0.25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2239</v>
      </c>
    </row>
    <row r="1030" spans="1:6" x14ac:dyDescent="0.25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2240</v>
      </c>
    </row>
    <row r="1031" spans="1:6" x14ac:dyDescent="0.25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2241</v>
      </c>
    </row>
    <row r="1032" spans="1:6" x14ac:dyDescent="0.25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2242</v>
      </c>
    </row>
    <row r="1033" spans="1:6" x14ac:dyDescent="0.25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2243</v>
      </c>
    </row>
    <row r="1034" spans="1:6" x14ac:dyDescent="0.25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2244</v>
      </c>
    </row>
    <row r="1035" spans="1:6" x14ac:dyDescent="0.25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2245</v>
      </c>
    </row>
    <row r="1036" spans="1:6" x14ac:dyDescent="0.25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2246</v>
      </c>
    </row>
    <row r="1037" spans="1:6" x14ac:dyDescent="0.25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2247</v>
      </c>
    </row>
    <row r="1038" spans="1:6" x14ac:dyDescent="0.25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2248</v>
      </c>
    </row>
    <row r="1039" spans="1:6" x14ac:dyDescent="0.25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2249</v>
      </c>
    </row>
    <row r="1040" spans="1:6" x14ac:dyDescent="0.25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2250</v>
      </c>
    </row>
    <row r="1041" spans="1:6" x14ac:dyDescent="0.25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2251</v>
      </c>
    </row>
    <row r="1042" spans="1:6" x14ac:dyDescent="0.25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2252</v>
      </c>
    </row>
    <row r="1043" spans="1:6" x14ac:dyDescent="0.25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2253</v>
      </c>
    </row>
    <row r="1044" spans="1:6" x14ac:dyDescent="0.25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2254</v>
      </c>
    </row>
    <row r="1045" spans="1:6" x14ac:dyDescent="0.25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2255</v>
      </c>
    </row>
    <row r="1046" spans="1:6" x14ac:dyDescent="0.25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2256</v>
      </c>
    </row>
    <row r="1047" spans="1:6" x14ac:dyDescent="0.25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2257</v>
      </c>
    </row>
    <row r="1048" spans="1:6" x14ac:dyDescent="0.25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2258</v>
      </c>
    </row>
    <row r="1049" spans="1:6" x14ac:dyDescent="0.25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2259</v>
      </c>
    </row>
    <row r="1050" spans="1:6" x14ac:dyDescent="0.25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2260</v>
      </c>
    </row>
    <row r="1051" spans="1:6" x14ac:dyDescent="0.25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2261</v>
      </c>
    </row>
    <row r="1052" spans="1:6" x14ac:dyDescent="0.25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2262</v>
      </c>
    </row>
    <row r="1053" spans="1:6" x14ac:dyDescent="0.25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2263</v>
      </c>
    </row>
    <row r="1054" spans="1:6" x14ac:dyDescent="0.25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2264</v>
      </c>
    </row>
    <row r="1055" spans="1:6" x14ac:dyDescent="0.25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2265</v>
      </c>
    </row>
    <row r="1056" spans="1:6" x14ac:dyDescent="0.25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2266</v>
      </c>
    </row>
    <row r="1057" spans="1:6" x14ac:dyDescent="0.25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2267</v>
      </c>
    </row>
    <row r="1058" spans="1:6" x14ac:dyDescent="0.25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2268</v>
      </c>
    </row>
    <row r="1059" spans="1:6" x14ac:dyDescent="0.25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2269</v>
      </c>
    </row>
    <row r="1060" spans="1:6" x14ac:dyDescent="0.25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2270</v>
      </c>
    </row>
    <row r="1061" spans="1:6" x14ac:dyDescent="0.25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2271</v>
      </c>
    </row>
    <row r="1062" spans="1:6" x14ac:dyDescent="0.25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2272</v>
      </c>
    </row>
    <row r="1063" spans="1:6" x14ac:dyDescent="0.25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2273</v>
      </c>
    </row>
    <row r="1064" spans="1:6" x14ac:dyDescent="0.25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2274</v>
      </c>
    </row>
    <row r="1065" spans="1:6" x14ac:dyDescent="0.25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2275</v>
      </c>
    </row>
    <row r="1066" spans="1:6" x14ac:dyDescent="0.25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2276</v>
      </c>
    </row>
    <row r="1067" spans="1:6" x14ac:dyDescent="0.25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2277</v>
      </c>
    </row>
    <row r="1068" spans="1:6" x14ac:dyDescent="0.25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2278</v>
      </c>
    </row>
    <row r="1069" spans="1:6" x14ac:dyDescent="0.25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2279</v>
      </c>
    </row>
    <row r="1070" spans="1:6" x14ac:dyDescent="0.25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2280</v>
      </c>
    </row>
    <row r="1071" spans="1:6" x14ac:dyDescent="0.25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2281</v>
      </c>
    </row>
    <row r="1072" spans="1:6" x14ac:dyDescent="0.25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2282</v>
      </c>
    </row>
    <row r="1073" spans="1:6" x14ac:dyDescent="0.25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2283</v>
      </c>
    </row>
    <row r="1074" spans="1:6" x14ac:dyDescent="0.25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2284</v>
      </c>
    </row>
    <row r="1075" spans="1:6" x14ac:dyDescent="0.25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2285</v>
      </c>
    </row>
    <row r="1076" spans="1:6" x14ac:dyDescent="0.25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2286</v>
      </c>
    </row>
    <row r="1077" spans="1:6" x14ac:dyDescent="0.25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2287</v>
      </c>
    </row>
    <row r="1078" spans="1:6" x14ac:dyDescent="0.25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2288</v>
      </c>
    </row>
    <row r="1079" spans="1:6" x14ac:dyDescent="0.25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2289</v>
      </c>
    </row>
    <row r="1080" spans="1:6" x14ac:dyDescent="0.25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2290</v>
      </c>
    </row>
    <row r="1081" spans="1:6" x14ac:dyDescent="0.25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2291</v>
      </c>
    </row>
    <row r="1082" spans="1:6" x14ac:dyDescent="0.25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2292</v>
      </c>
    </row>
    <row r="1083" spans="1:6" x14ac:dyDescent="0.25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2293</v>
      </c>
    </row>
    <row r="1084" spans="1:6" x14ac:dyDescent="0.25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2294</v>
      </c>
    </row>
    <row r="1085" spans="1:6" x14ac:dyDescent="0.25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2295</v>
      </c>
    </row>
    <row r="1086" spans="1:6" x14ac:dyDescent="0.25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2296</v>
      </c>
    </row>
    <row r="1087" spans="1:6" x14ac:dyDescent="0.25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2297</v>
      </c>
    </row>
    <row r="1088" spans="1:6" x14ac:dyDescent="0.25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2298</v>
      </c>
    </row>
    <row r="1089" spans="1:6" x14ac:dyDescent="0.25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2299</v>
      </c>
    </row>
    <row r="1090" spans="1:6" x14ac:dyDescent="0.25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2300</v>
      </c>
    </row>
    <row r="1091" spans="1:6" x14ac:dyDescent="0.25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2301</v>
      </c>
    </row>
    <row r="1092" spans="1:6" x14ac:dyDescent="0.25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2302</v>
      </c>
    </row>
    <row r="1093" spans="1:6" x14ac:dyDescent="0.25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2303</v>
      </c>
    </row>
    <row r="1094" spans="1:6" x14ac:dyDescent="0.25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2304</v>
      </c>
    </row>
    <row r="1095" spans="1:6" x14ac:dyDescent="0.25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2305</v>
      </c>
    </row>
    <row r="1096" spans="1:6" x14ac:dyDescent="0.25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2306</v>
      </c>
    </row>
    <row r="1097" spans="1:6" x14ac:dyDescent="0.25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2307</v>
      </c>
    </row>
    <row r="1098" spans="1:6" x14ac:dyDescent="0.25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2308</v>
      </c>
    </row>
    <row r="1099" spans="1:6" x14ac:dyDescent="0.25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2309</v>
      </c>
    </row>
    <row r="1100" spans="1:6" x14ac:dyDescent="0.25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2310</v>
      </c>
    </row>
    <row r="1101" spans="1:6" x14ac:dyDescent="0.25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2311</v>
      </c>
    </row>
    <row r="1102" spans="1:6" x14ac:dyDescent="0.25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2312</v>
      </c>
    </row>
    <row r="1103" spans="1:6" x14ac:dyDescent="0.25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2313</v>
      </c>
    </row>
    <row r="1104" spans="1:6" x14ac:dyDescent="0.25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2314</v>
      </c>
    </row>
    <row r="1105" spans="1:6" x14ac:dyDescent="0.25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2315</v>
      </c>
    </row>
    <row r="1106" spans="1:6" x14ac:dyDescent="0.25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2316</v>
      </c>
    </row>
    <row r="1107" spans="1:6" x14ac:dyDescent="0.25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2317</v>
      </c>
    </row>
    <row r="1108" spans="1:6" x14ac:dyDescent="0.25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2318</v>
      </c>
    </row>
    <row r="1109" spans="1:6" x14ac:dyDescent="0.25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2319</v>
      </c>
    </row>
    <row r="1110" spans="1:6" x14ac:dyDescent="0.25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2320</v>
      </c>
    </row>
    <row r="1111" spans="1:6" x14ac:dyDescent="0.25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2321</v>
      </c>
    </row>
    <row r="1112" spans="1:6" x14ac:dyDescent="0.25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2322</v>
      </c>
    </row>
    <row r="1113" spans="1:6" x14ac:dyDescent="0.25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2323</v>
      </c>
    </row>
    <row r="1114" spans="1:6" x14ac:dyDescent="0.25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2324</v>
      </c>
    </row>
    <row r="1115" spans="1:6" x14ac:dyDescent="0.25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2325</v>
      </c>
    </row>
    <row r="1116" spans="1:6" x14ac:dyDescent="0.25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2326</v>
      </c>
    </row>
    <row r="1117" spans="1:6" x14ac:dyDescent="0.25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2327</v>
      </c>
    </row>
    <row r="1118" spans="1:6" x14ac:dyDescent="0.25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2328</v>
      </c>
    </row>
    <row r="1119" spans="1:6" x14ac:dyDescent="0.25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2329</v>
      </c>
    </row>
    <row r="1120" spans="1:6" x14ac:dyDescent="0.25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2330</v>
      </c>
    </row>
    <row r="1121" spans="1:6" x14ac:dyDescent="0.25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2331</v>
      </c>
    </row>
    <row r="1122" spans="1:6" x14ac:dyDescent="0.25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2332</v>
      </c>
    </row>
    <row r="1123" spans="1:6" x14ac:dyDescent="0.25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2333</v>
      </c>
    </row>
    <row r="1124" spans="1:6" x14ac:dyDescent="0.25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2334</v>
      </c>
    </row>
    <row r="1125" spans="1:6" x14ac:dyDescent="0.25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2335</v>
      </c>
    </row>
    <row r="1126" spans="1:6" x14ac:dyDescent="0.25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2336</v>
      </c>
    </row>
    <row r="1127" spans="1:6" x14ac:dyDescent="0.25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2337</v>
      </c>
    </row>
    <row r="1128" spans="1:6" x14ac:dyDescent="0.25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2338</v>
      </c>
    </row>
    <row r="1129" spans="1:6" x14ac:dyDescent="0.25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2339</v>
      </c>
    </row>
    <row r="1130" spans="1:6" x14ac:dyDescent="0.25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2340</v>
      </c>
    </row>
    <row r="1131" spans="1:6" x14ac:dyDescent="0.25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2341</v>
      </c>
    </row>
    <row r="1132" spans="1:6" x14ac:dyDescent="0.25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2342</v>
      </c>
    </row>
    <row r="1133" spans="1:6" x14ac:dyDescent="0.25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2343</v>
      </c>
    </row>
    <row r="1134" spans="1:6" x14ac:dyDescent="0.25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2344</v>
      </c>
    </row>
    <row r="1135" spans="1:6" x14ac:dyDescent="0.25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2345</v>
      </c>
    </row>
    <row r="1136" spans="1:6" x14ac:dyDescent="0.25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2346</v>
      </c>
    </row>
    <row r="1137" spans="1:6" x14ac:dyDescent="0.25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2347</v>
      </c>
    </row>
    <row r="1138" spans="1:6" x14ac:dyDescent="0.25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2348</v>
      </c>
    </row>
    <row r="1139" spans="1:6" x14ac:dyDescent="0.25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2349</v>
      </c>
    </row>
    <row r="1140" spans="1:6" x14ac:dyDescent="0.25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2350</v>
      </c>
    </row>
    <row r="1141" spans="1:6" x14ac:dyDescent="0.25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2351</v>
      </c>
    </row>
    <row r="1142" spans="1:6" x14ac:dyDescent="0.25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2352</v>
      </c>
    </row>
    <row r="1143" spans="1:6" x14ac:dyDescent="0.25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2353</v>
      </c>
    </row>
    <row r="1144" spans="1:6" x14ac:dyDescent="0.25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2354</v>
      </c>
    </row>
    <row r="1145" spans="1:6" x14ac:dyDescent="0.25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2355</v>
      </c>
    </row>
    <row r="1146" spans="1:6" x14ac:dyDescent="0.25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2356</v>
      </c>
    </row>
    <row r="1147" spans="1:6" x14ac:dyDescent="0.25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2357</v>
      </c>
    </row>
    <row r="1148" spans="1:6" x14ac:dyDescent="0.25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2358</v>
      </c>
    </row>
    <row r="1149" spans="1:6" x14ac:dyDescent="0.25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2359</v>
      </c>
    </row>
    <row r="1150" spans="1:6" x14ac:dyDescent="0.25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2360</v>
      </c>
    </row>
    <row r="1151" spans="1:6" x14ac:dyDescent="0.25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2361</v>
      </c>
    </row>
    <row r="1152" spans="1:6" x14ac:dyDescent="0.25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2362</v>
      </c>
    </row>
    <row r="1153" spans="1:6" x14ac:dyDescent="0.25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2363</v>
      </c>
    </row>
    <row r="1154" spans="1:6" x14ac:dyDescent="0.25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2364</v>
      </c>
    </row>
    <row r="1155" spans="1:6" x14ac:dyDescent="0.25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2365</v>
      </c>
    </row>
    <row r="1156" spans="1:6" x14ac:dyDescent="0.25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2366</v>
      </c>
    </row>
    <row r="1157" spans="1:6" x14ac:dyDescent="0.25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2367</v>
      </c>
    </row>
    <row r="1158" spans="1:6" x14ac:dyDescent="0.25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2368</v>
      </c>
    </row>
    <row r="1159" spans="1:6" x14ac:dyDescent="0.25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2369</v>
      </c>
    </row>
    <row r="1160" spans="1:6" x14ac:dyDescent="0.25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2370</v>
      </c>
    </row>
    <row r="1161" spans="1:6" x14ac:dyDescent="0.25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2371</v>
      </c>
    </row>
    <row r="1162" spans="1:6" x14ac:dyDescent="0.25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2372</v>
      </c>
    </row>
    <row r="1163" spans="1:6" x14ac:dyDescent="0.25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2373</v>
      </c>
    </row>
    <row r="1164" spans="1:6" x14ac:dyDescent="0.25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2374</v>
      </c>
    </row>
    <row r="1165" spans="1:6" x14ac:dyDescent="0.25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2375</v>
      </c>
    </row>
    <row r="1166" spans="1:6" x14ac:dyDescent="0.25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2376</v>
      </c>
    </row>
    <row r="1167" spans="1:6" x14ac:dyDescent="0.25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2377</v>
      </c>
    </row>
    <row r="1168" spans="1:6" x14ac:dyDescent="0.25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2378</v>
      </c>
    </row>
    <row r="1169" spans="1:6" x14ac:dyDescent="0.25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2379</v>
      </c>
    </row>
    <row r="1170" spans="1:6" x14ac:dyDescent="0.25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2380</v>
      </c>
    </row>
    <row r="1171" spans="1:6" x14ac:dyDescent="0.25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2381</v>
      </c>
    </row>
    <row r="1172" spans="1:6" x14ac:dyDescent="0.25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2382</v>
      </c>
    </row>
    <row r="1173" spans="1:6" x14ac:dyDescent="0.25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2383</v>
      </c>
    </row>
    <row r="1174" spans="1:6" x14ac:dyDescent="0.25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2384</v>
      </c>
    </row>
    <row r="1175" spans="1:6" x14ac:dyDescent="0.25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2385</v>
      </c>
    </row>
    <row r="1176" spans="1:6" x14ac:dyDescent="0.25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2386</v>
      </c>
    </row>
    <row r="1177" spans="1:6" x14ac:dyDescent="0.25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2387</v>
      </c>
    </row>
    <row r="1178" spans="1:6" x14ac:dyDescent="0.25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2388</v>
      </c>
    </row>
    <row r="1179" spans="1:6" x14ac:dyDescent="0.25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2389</v>
      </c>
    </row>
    <row r="1180" spans="1:6" x14ac:dyDescent="0.25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2390</v>
      </c>
    </row>
    <row r="1181" spans="1:6" x14ac:dyDescent="0.25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2391</v>
      </c>
    </row>
    <row r="1182" spans="1:6" x14ac:dyDescent="0.25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2392</v>
      </c>
    </row>
    <row r="1183" spans="1:6" x14ac:dyDescent="0.25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2393</v>
      </c>
    </row>
    <row r="1184" spans="1:6" x14ac:dyDescent="0.25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2394</v>
      </c>
    </row>
    <row r="1185" spans="1:6" x14ac:dyDescent="0.25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2395</v>
      </c>
    </row>
    <row r="1186" spans="1:6" x14ac:dyDescent="0.25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2396</v>
      </c>
    </row>
    <row r="1187" spans="1:6" x14ac:dyDescent="0.25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2397</v>
      </c>
    </row>
    <row r="1188" spans="1:6" x14ac:dyDescent="0.25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2398</v>
      </c>
    </row>
    <row r="1189" spans="1:6" x14ac:dyDescent="0.25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2399</v>
      </c>
    </row>
    <row r="1190" spans="1:6" x14ac:dyDescent="0.25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2400</v>
      </c>
    </row>
    <row r="1191" spans="1:6" x14ac:dyDescent="0.25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2401</v>
      </c>
    </row>
    <row r="1192" spans="1:6" x14ac:dyDescent="0.25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2402</v>
      </c>
    </row>
    <row r="1193" spans="1:6" x14ac:dyDescent="0.25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2403</v>
      </c>
    </row>
    <row r="1194" spans="1:6" x14ac:dyDescent="0.25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2404</v>
      </c>
    </row>
    <row r="1195" spans="1:6" x14ac:dyDescent="0.25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2405</v>
      </c>
    </row>
    <row r="1196" spans="1:6" x14ac:dyDescent="0.25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2406</v>
      </c>
    </row>
    <row r="1197" spans="1:6" x14ac:dyDescent="0.25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2407</v>
      </c>
    </row>
    <row r="1198" spans="1:6" x14ac:dyDescent="0.25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2408</v>
      </c>
    </row>
    <row r="1199" spans="1:6" x14ac:dyDescent="0.25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2409</v>
      </c>
    </row>
    <row r="1200" spans="1:6" x14ac:dyDescent="0.25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2410</v>
      </c>
    </row>
    <row r="1201" spans="1:6" x14ac:dyDescent="0.25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2411</v>
      </c>
    </row>
    <row r="1202" spans="1:6" x14ac:dyDescent="0.25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2412</v>
      </c>
    </row>
    <row r="1203" spans="1:6" x14ac:dyDescent="0.25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2413</v>
      </c>
    </row>
    <row r="1204" spans="1:6" x14ac:dyDescent="0.25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2414</v>
      </c>
    </row>
    <row r="1205" spans="1:6" x14ac:dyDescent="0.25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2415</v>
      </c>
    </row>
    <row r="1206" spans="1:6" x14ac:dyDescent="0.25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2416</v>
      </c>
    </row>
    <row r="1207" spans="1:6" x14ac:dyDescent="0.25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2417</v>
      </c>
    </row>
    <row r="1208" spans="1:6" x14ac:dyDescent="0.25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2418</v>
      </c>
    </row>
    <row r="1209" spans="1:6" x14ac:dyDescent="0.25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2419</v>
      </c>
    </row>
    <row r="1210" spans="1:6" x14ac:dyDescent="0.25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2420</v>
      </c>
    </row>
    <row r="1211" spans="1:6" x14ac:dyDescent="0.25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2421</v>
      </c>
    </row>
    <row r="1212" spans="1:6" x14ac:dyDescent="0.25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2422</v>
      </c>
    </row>
    <row r="1213" spans="1:6" x14ac:dyDescent="0.25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2423</v>
      </c>
    </row>
    <row r="1214" spans="1:6" x14ac:dyDescent="0.25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2424</v>
      </c>
    </row>
    <row r="1215" spans="1:6" x14ac:dyDescent="0.25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2425</v>
      </c>
    </row>
    <row r="1216" spans="1:6" x14ac:dyDescent="0.25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2426</v>
      </c>
    </row>
    <row r="1217" spans="1:6" x14ac:dyDescent="0.25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2427</v>
      </c>
    </row>
    <row r="1218" spans="1:6" x14ac:dyDescent="0.25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2428</v>
      </c>
    </row>
    <row r="1219" spans="1:6" x14ac:dyDescent="0.25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2429</v>
      </c>
    </row>
    <row r="1220" spans="1:6" x14ac:dyDescent="0.25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2430</v>
      </c>
    </row>
    <row r="1221" spans="1:6" x14ac:dyDescent="0.25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2431</v>
      </c>
    </row>
    <row r="1222" spans="1:6" x14ac:dyDescent="0.25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2432</v>
      </c>
    </row>
    <row r="1223" spans="1:6" x14ac:dyDescent="0.25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2433</v>
      </c>
    </row>
    <row r="1224" spans="1:6" x14ac:dyDescent="0.25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2434</v>
      </c>
    </row>
    <row r="1225" spans="1:6" x14ac:dyDescent="0.25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2435</v>
      </c>
    </row>
    <row r="1226" spans="1:6" x14ac:dyDescent="0.25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2436</v>
      </c>
    </row>
    <row r="1227" spans="1:6" x14ac:dyDescent="0.25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2437</v>
      </c>
    </row>
    <row r="1228" spans="1:6" x14ac:dyDescent="0.25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2438</v>
      </c>
    </row>
    <row r="1229" spans="1:6" x14ac:dyDescent="0.25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2439</v>
      </c>
    </row>
    <row r="1230" spans="1:6" x14ac:dyDescent="0.25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2440</v>
      </c>
    </row>
    <row r="1231" spans="1:6" x14ac:dyDescent="0.25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2441</v>
      </c>
    </row>
    <row r="1232" spans="1:6" x14ac:dyDescent="0.25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2442</v>
      </c>
    </row>
    <row r="1233" spans="1:6" x14ac:dyDescent="0.25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2443</v>
      </c>
    </row>
    <row r="1234" spans="1:6" x14ac:dyDescent="0.25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2444</v>
      </c>
    </row>
    <row r="1235" spans="1:6" x14ac:dyDescent="0.25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2445</v>
      </c>
    </row>
    <row r="1236" spans="1:6" x14ac:dyDescent="0.25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2446</v>
      </c>
    </row>
    <row r="1237" spans="1:6" x14ac:dyDescent="0.25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2447</v>
      </c>
    </row>
    <row r="1238" spans="1:6" x14ac:dyDescent="0.25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2448</v>
      </c>
    </row>
    <row r="1239" spans="1:6" x14ac:dyDescent="0.25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2449</v>
      </c>
    </row>
    <row r="1240" spans="1:6" x14ac:dyDescent="0.25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2450</v>
      </c>
    </row>
    <row r="1241" spans="1:6" x14ac:dyDescent="0.25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2451</v>
      </c>
    </row>
    <row r="1242" spans="1:6" x14ac:dyDescent="0.25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2452</v>
      </c>
    </row>
    <row r="1243" spans="1:6" x14ac:dyDescent="0.25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2453</v>
      </c>
    </row>
    <row r="1244" spans="1:6" x14ac:dyDescent="0.25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2454</v>
      </c>
    </row>
    <row r="1245" spans="1:6" x14ac:dyDescent="0.25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2455</v>
      </c>
    </row>
    <row r="1246" spans="1:6" x14ac:dyDescent="0.25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2456</v>
      </c>
    </row>
    <row r="1247" spans="1:6" x14ac:dyDescent="0.25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2457</v>
      </c>
    </row>
    <row r="1248" spans="1:6" x14ac:dyDescent="0.25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2458</v>
      </c>
    </row>
    <row r="1249" spans="1:6" x14ac:dyDescent="0.25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2459</v>
      </c>
    </row>
    <row r="1250" spans="1:6" x14ac:dyDescent="0.25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2460</v>
      </c>
    </row>
    <row r="1251" spans="1:6" x14ac:dyDescent="0.25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2461</v>
      </c>
    </row>
    <row r="1252" spans="1:6" x14ac:dyDescent="0.25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2462</v>
      </c>
    </row>
    <row r="1253" spans="1:6" x14ac:dyDescent="0.25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2463</v>
      </c>
    </row>
    <row r="1254" spans="1:6" x14ac:dyDescent="0.25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2464</v>
      </c>
    </row>
    <row r="1255" spans="1:6" x14ac:dyDescent="0.25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2465</v>
      </c>
    </row>
    <row r="1256" spans="1:6" x14ac:dyDescent="0.25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2466</v>
      </c>
    </row>
    <row r="1257" spans="1:6" x14ac:dyDescent="0.25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2467</v>
      </c>
    </row>
    <row r="1258" spans="1:6" x14ac:dyDescent="0.25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2468</v>
      </c>
    </row>
    <row r="1259" spans="1:6" x14ac:dyDescent="0.25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2469</v>
      </c>
    </row>
    <row r="1260" spans="1:6" x14ac:dyDescent="0.25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2470</v>
      </c>
    </row>
    <row r="1261" spans="1:6" x14ac:dyDescent="0.25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2471</v>
      </c>
    </row>
    <row r="1262" spans="1:6" x14ac:dyDescent="0.25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2472</v>
      </c>
    </row>
    <row r="1263" spans="1:6" x14ac:dyDescent="0.25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2473</v>
      </c>
    </row>
    <row r="1264" spans="1:6" x14ac:dyDescent="0.25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2474</v>
      </c>
    </row>
    <row r="1265" spans="1:6" x14ac:dyDescent="0.25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2475</v>
      </c>
    </row>
    <row r="1266" spans="1:6" x14ac:dyDescent="0.25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2476</v>
      </c>
    </row>
    <row r="1267" spans="1:6" x14ac:dyDescent="0.25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2477</v>
      </c>
    </row>
    <row r="1268" spans="1:6" x14ac:dyDescent="0.25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2478</v>
      </c>
    </row>
    <row r="1269" spans="1:6" x14ac:dyDescent="0.25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2479</v>
      </c>
    </row>
    <row r="1270" spans="1:6" x14ac:dyDescent="0.25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2480</v>
      </c>
    </row>
    <row r="1271" spans="1:6" x14ac:dyDescent="0.25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2481</v>
      </c>
    </row>
    <row r="1272" spans="1:6" x14ac:dyDescent="0.25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2482</v>
      </c>
    </row>
    <row r="1273" spans="1:6" x14ac:dyDescent="0.25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2483</v>
      </c>
    </row>
    <row r="1274" spans="1:6" x14ac:dyDescent="0.25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2484</v>
      </c>
    </row>
    <row r="1275" spans="1:6" x14ac:dyDescent="0.25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2485</v>
      </c>
    </row>
    <row r="1276" spans="1:6" x14ac:dyDescent="0.25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2486</v>
      </c>
    </row>
    <row r="1277" spans="1:6" x14ac:dyDescent="0.25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2487</v>
      </c>
    </row>
    <row r="1278" spans="1:6" x14ac:dyDescent="0.25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2488</v>
      </c>
    </row>
    <row r="1279" spans="1:6" x14ac:dyDescent="0.25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2489</v>
      </c>
    </row>
    <row r="1280" spans="1:6" x14ac:dyDescent="0.25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2490</v>
      </c>
    </row>
    <row r="1281" spans="1:6" x14ac:dyDescent="0.25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2491</v>
      </c>
    </row>
    <row r="1282" spans="1:6" x14ac:dyDescent="0.25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2492</v>
      </c>
    </row>
    <row r="1283" spans="1:6" x14ac:dyDescent="0.25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2493</v>
      </c>
    </row>
    <row r="1284" spans="1:6" x14ac:dyDescent="0.25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2494</v>
      </c>
    </row>
    <row r="1285" spans="1:6" x14ac:dyDescent="0.25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2495</v>
      </c>
    </row>
    <row r="1286" spans="1:6" x14ac:dyDescent="0.25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2496</v>
      </c>
    </row>
    <row r="1287" spans="1:6" x14ac:dyDescent="0.25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2497</v>
      </c>
    </row>
    <row r="1288" spans="1:6" x14ac:dyDescent="0.25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2498</v>
      </c>
    </row>
    <row r="1289" spans="1:6" x14ac:dyDescent="0.25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2499</v>
      </c>
    </row>
    <row r="1290" spans="1:6" x14ac:dyDescent="0.25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2500</v>
      </c>
    </row>
    <row r="1291" spans="1:6" x14ac:dyDescent="0.25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2501</v>
      </c>
    </row>
    <row r="1292" spans="1:6" x14ac:dyDescent="0.25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2502</v>
      </c>
    </row>
    <row r="1293" spans="1:6" x14ac:dyDescent="0.25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2503</v>
      </c>
    </row>
    <row r="1294" spans="1:6" x14ac:dyDescent="0.25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2504</v>
      </c>
    </row>
    <row r="1295" spans="1:6" x14ac:dyDescent="0.25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2505</v>
      </c>
    </row>
    <row r="1296" spans="1:6" x14ac:dyDescent="0.25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2506</v>
      </c>
    </row>
    <row r="1297" spans="1:6" x14ac:dyDescent="0.25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2507</v>
      </c>
    </row>
    <row r="1298" spans="1:6" x14ac:dyDescent="0.25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2508</v>
      </c>
    </row>
    <row r="1299" spans="1:6" x14ac:dyDescent="0.25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2509</v>
      </c>
    </row>
    <row r="1300" spans="1:6" x14ac:dyDescent="0.25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2510</v>
      </c>
    </row>
    <row r="1301" spans="1:6" x14ac:dyDescent="0.25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2511</v>
      </c>
    </row>
    <row r="1302" spans="1:6" x14ac:dyDescent="0.25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2512</v>
      </c>
    </row>
    <row r="1303" spans="1:6" x14ac:dyDescent="0.25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2513</v>
      </c>
    </row>
    <row r="1304" spans="1:6" x14ac:dyDescent="0.25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2514</v>
      </c>
    </row>
    <row r="1305" spans="1:6" x14ac:dyDescent="0.25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2515</v>
      </c>
    </row>
    <row r="1306" spans="1:6" x14ac:dyDescent="0.25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2516</v>
      </c>
    </row>
    <row r="1307" spans="1:6" x14ac:dyDescent="0.25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2517</v>
      </c>
    </row>
    <row r="1308" spans="1:6" x14ac:dyDescent="0.25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2518</v>
      </c>
    </row>
    <row r="1309" spans="1:6" x14ac:dyDescent="0.25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2519</v>
      </c>
    </row>
    <row r="1310" spans="1:6" x14ac:dyDescent="0.25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2520</v>
      </c>
    </row>
    <row r="1311" spans="1:6" x14ac:dyDescent="0.25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2521</v>
      </c>
    </row>
    <row r="1312" spans="1:6" x14ac:dyDescent="0.25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2522</v>
      </c>
    </row>
    <row r="1313" spans="1:6" x14ac:dyDescent="0.25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2523</v>
      </c>
    </row>
    <row r="1314" spans="1:6" x14ac:dyDescent="0.25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2524</v>
      </c>
    </row>
    <row r="1315" spans="1:6" x14ac:dyDescent="0.25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2525</v>
      </c>
    </row>
    <row r="1316" spans="1:6" x14ac:dyDescent="0.25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2526</v>
      </c>
    </row>
    <row r="1317" spans="1:6" x14ac:dyDescent="0.25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2527</v>
      </c>
    </row>
    <row r="1318" spans="1:6" x14ac:dyDescent="0.25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2528</v>
      </c>
    </row>
    <row r="1319" spans="1:6" x14ac:dyDescent="0.25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2529</v>
      </c>
    </row>
    <row r="1320" spans="1:6" x14ac:dyDescent="0.25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2530</v>
      </c>
    </row>
    <row r="1321" spans="1:6" x14ac:dyDescent="0.25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2531</v>
      </c>
    </row>
    <row r="1322" spans="1:6" x14ac:dyDescent="0.25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2532</v>
      </c>
    </row>
    <row r="1323" spans="1:6" x14ac:dyDescent="0.25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2533</v>
      </c>
    </row>
    <row r="1324" spans="1:6" x14ac:dyDescent="0.25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2534</v>
      </c>
    </row>
    <row r="1325" spans="1:6" x14ac:dyDescent="0.25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2535</v>
      </c>
    </row>
    <row r="1326" spans="1:6" x14ac:dyDescent="0.25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2536</v>
      </c>
    </row>
    <row r="1327" spans="1:6" x14ac:dyDescent="0.25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2537</v>
      </c>
    </row>
    <row r="1328" spans="1:6" x14ac:dyDescent="0.25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2538</v>
      </c>
    </row>
    <row r="1329" spans="1:6" x14ac:dyDescent="0.25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2539</v>
      </c>
    </row>
    <row r="1330" spans="1:6" x14ac:dyDescent="0.25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2540</v>
      </c>
    </row>
    <row r="1331" spans="1:6" x14ac:dyDescent="0.25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2541</v>
      </c>
    </row>
    <row r="1332" spans="1:6" x14ac:dyDescent="0.25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2542</v>
      </c>
    </row>
    <row r="1333" spans="1:6" x14ac:dyDescent="0.25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2543</v>
      </c>
    </row>
    <row r="1334" spans="1:6" x14ac:dyDescent="0.25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2544</v>
      </c>
    </row>
    <row r="1335" spans="1:6" x14ac:dyDescent="0.25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2545</v>
      </c>
    </row>
    <row r="1336" spans="1:6" x14ac:dyDescent="0.25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2546</v>
      </c>
    </row>
    <row r="1337" spans="1:6" x14ac:dyDescent="0.25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2547</v>
      </c>
    </row>
    <row r="1338" spans="1:6" x14ac:dyDescent="0.25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2548</v>
      </c>
    </row>
    <row r="1339" spans="1:6" x14ac:dyDescent="0.25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2549</v>
      </c>
    </row>
    <row r="1340" spans="1:6" x14ac:dyDescent="0.25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2550</v>
      </c>
    </row>
    <row r="1341" spans="1:6" x14ac:dyDescent="0.25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2551</v>
      </c>
    </row>
    <row r="1342" spans="1:6" x14ac:dyDescent="0.25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2552</v>
      </c>
    </row>
    <row r="1343" spans="1:6" x14ac:dyDescent="0.25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2553</v>
      </c>
    </row>
    <row r="1344" spans="1:6" x14ac:dyDescent="0.25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2554</v>
      </c>
    </row>
    <row r="1345" spans="1:6" x14ac:dyDescent="0.25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2555</v>
      </c>
    </row>
    <row r="1346" spans="1:6" x14ac:dyDescent="0.25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2556</v>
      </c>
    </row>
    <row r="1347" spans="1:6" x14ac:dyDescent="0.25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2557</v>
      </c>
    </row>
    <row r="1348" spans="1:6" x14ac:dyDescent="0.25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2558</v>
      </c>
    </row>
    <row r="1349" spans="1:6" x14ac:dyDescent="0.25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2559</v>
      </c>
    </row>
    <row r="1350" spans="1:6" x14ac:dyDescent="0.25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2560</v>
      </c>
    </row>
    <row r="1351" spans="1:6" x14ac:dyDescent="0.25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2561</v>
      </c>
    </row>
    <row r="1352" spans="1:6" x14ac:dyDescent="0.25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2562</v>
      </c>
    </row>
    <row r="1353" spans="1:6" x14ac:dyDescent="0.25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2563</v>
      </c>
    </row>
    <row r="1354" spans="1:6" x14ac:dyDescent="0.25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2564</v>
      </c>
    </row>
    <row r="1355" spans="1:6" x14ac:dyDescent="0.25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2565</v>
      </c>
    </row>
    <row r="1356" spans="1:6" x14ac:dyDescent="0.25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2566</v>
      </c>
    </row>
    <row r="1357" spans="1:6" x14ac:dyDescent="0.25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2567</v>
      </c>
    </row>
    <row r="1358" spans="1:6" x14ac:dyDescent="0.25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2568</v>
      </c>
    </row>
    <row r="1359" spans="1:6" x14ac:dyDescent="0.25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2569</v>
      </c>
    </row>
    <row r="1360" spans="1:6" x14ac:dyDescent="0.25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2570</v>
      </c>
    </row>
    <row r="1361" spans="1:6" x14ac:dyDescent="0.25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2571</v>
      </c>
    </row>
    <row r="1362" spans="1:6" x14ac:dyDescent="0.25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2572</v>
      </c>
    </row>
    <row r="1363" spans="1:6" x14ac:dyDescent="0.25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2573</v>
      </c>
    </row>
    <row r="1364" spans="1:6" x14ac:dyDescent="0.25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2574</v>
      </c>
    </row>
    <row r="1365" spans="1:6" x14ac:dyDescent="0.25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2575</v>
      </c>
    </row>
    <row r="1366" spans="1:6" x14ac:dyDescent="0.25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2576</v>
      </c>
    </row>
    <row r="1367" spans="1:6" x14ac:dyDescent="0.25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2577</v>
      </c>
    </row>
    <row r="1368" spans="1:6" x14ac:dyDescent="0.25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2578</v>
      </c>
    </row>
    <row r="1369" spans="1:6" x14ac:dyDescent="0.25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2579</v>
      </c>
    </row>
    <row r="1370" spans="1:6" x14ac:dyDescent="0.25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2580</v>
      </c>
    </row>
    <row r="1371" spans="1:6" x14ac:dyDescent="0.25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2581</v>
      </c>
    </row>
    <row r="1372" spans="1:6" x14ac:dyDescent="0.25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2582</v>
      </c>
    </row>
    <row r="1373" spans="1:6" x14ac:dyDescent="0.25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2583</v>
      </c>
    </row>
    <row r="1374" spans="1:6" x14ac:dyDescent="0.25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2584</v>
      </c>
    </row>
    <row r="1375" spans="1:6" x14ac:dyDescent="0.25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2585</v>
      </c>
    </row>
    <row r="1376" spans="1:6" x14ac:dyDescent="0.25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2586</v>
      </c>
    </row>
    <row r="1377" spans="1:6" x14ac:dyDescent="0.25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2587</v>
      </c>
    </row>
    <row r="1378" spans="1:6" x14ac:dyDescent="0.25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2588</v>
      </c>
    </row>
    <row r="1379" spans="1:6" x14ac:dyDescent="0.25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2589</v>
      </c>
    </row>
    <row r="1380" spans="1:6" x14ac:dyDescent="0.25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2590</v>
      </c>
    </row>
    <row r="1381" spans="1:6" x14ac:dyDescent="0.25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2591</v>
      </c>
    </row>
    <row r="1382" spans="1:6" x14ac:dyDescent="0.25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2592</v>
      </c>
    </row>
    <row r="1383" spans="1:6" x14ac:dyDescent="0.25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2593</v>
      </c>
    </row>
    <row r="1384" spans="1:6" x14ac:dyDescent="0.25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2594</v>
      </c>
    </row>
    <row r="1385" spans="1:6" x14ac:dyDescent="0.25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2595</v>
      </c>
    </row>
    <row r="1386" spans="1:6" x14ac:dyDescent="0.25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2596</v>
      </c>
    </row>
    <row r="1387" spans="1:6" x14ac:dyDescent="0.25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2597</v>
      </c>
    </row>
    <row r="1388" spans="1:6" x14ac:dyDescent="0.25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2598</v>
      </c>
    </row>
    <row r="1389" spans="1:6" x14ac:dyDescent="0.25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2599</v>
      </c>
    </row>
    <row r="1390" spans="1:6" x14ac:dyDescent="0.25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2600</v>
      </c>
    </row>
    <row r="1391" spans="1:6" x14ac:dyDescent="0.25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2601</v>
      </c>
    </row>
    <row r="1392" spans="1:6" x14ac:dyDescent="0.25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2602</v>
      </c>
    </row>
    <row r="1393" spans="1:6" x14ac:dyDescent="0.25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2603</v>
      </c>
    </row>
    <row r="1394" spans="1:6" x14ac:dyDescent="0.25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2604</v>
      </c>
    </row>
    <row r="1395" spans="1:6" x14ac:dyDescent="0.25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2605</v>
      </c>
    </row>
    <row r="1396" spans="1:6" x14ac:dyDescent="0.25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2606</v>
      </c>
    </row>
    <row r="1397" spans="1:6" x14ac:dyDescent="0.25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2607</v>
      </c>
    </row>
    <row r="1398" spans="1:6" x14ac:dyDescent="0.25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2608</v>
      </c>
    </row>
    <row r="1399" spans="1:6" x14ac:dyDescent="0.25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2609</v>
      </c>
    </row>
    <row r="1400" spans="1:6" x14ac:dyDescent="0.25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2610</v>
      </c>
    </row>
    <row r="1401" spans="1:6" x14ac:dyDescent="0.25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2611</v>
      </c>
    </row>
    <row r="1402" spans="1:6" x14ac:dyDescent="0.25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2612</v>
      </c>
    </row>
    <row r="1403" spans="1:6" x14ac:dyDescent="0.25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2613</v>
      </c>
    </row>
    <row r="1404" spans="1:6" x14ac:dyDescent="0.25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2614</v>
      </c>
    </row>
    <row r="1405" spans="1:6" x14ac:dyDescent="0.25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2615</v>
      </c>
    </row>
    <row r="1406" spans="1:6" x14ac:dyDescent="0.25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2616</v>
      </c>
    </row>
    <row r="1407" spans="1:6" x14ac:dyDescent="0.25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2617</v>
      </c>
    </row>
    <row r="1408" spans="1:6" x14ac:dyDescent="0.25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2618</v>
      </c>
    </row>
    <row r="1409" spans="1:6" x14ac:dyDescent="0.25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2619</v>
      </c>
    </row>
    <row r="1410" spans="1:6" x14ac:dyDescent="0.25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2620</v>
      </c>
    </row>
    <row r="1411" spans="1:6" x14ac:dyDescent="0.25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2621</v>
      </c>
    </row>
    <row r="1412" spans="1:6" x14ac:dyDescent="0.25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2622</v>
      </c>
    </row>
    <row r="1413" spans="1:6" x14ac:dyDescent="0.25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2623</v>
      </c>
    </row>
    <row r="1414" spans="1:6" x14ac:dyDescent="0.25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2624</v>
      </c>
    </row>
    <row r="1415" spans="1:6" x14ac:dyDescent="0.25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2625</v>
      </c>
    </row>
    <row r="1416" spans="1:6" x14ac:dyDescent="0.25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2626</v>
      </c>
    </row>
    <row r="1417" spans="1:6" x14ac:dyDescent="0.25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2627</v>
      </c>
    </row>
    <row r="1418" spans="1:6" x14ac:dyDescent="0.25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2628</v>
      </c>
    </row>
    <row r="1419" spans="1:6" x14ac:dyDescent="0.25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2629</v>
      </c>
    </row>
    <row r="1420" spans="1:6" x14ac:dyDescent="0.25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2630</v>
      </c>
    </row>
    <row r="1421" spans="1:6" x14ac:dyDescent="0.25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2631</v>
      </c>
    </row>
    <row r="1422" spans="1:6" x14ac:dyDescent="0.25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2632</v>
      </c>
    </row>
    <row r="1423" spans="1:6" x14ac:dyDescent="0.25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2633</v>
      </c>
    </row>
    <row r="1424" spans="1:6" x14ac:dyDescent="0.25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2634</v>
      </c>
    </row>
    <row r="1425" spans="1:6" x14ac:dyDescent="0.25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2635</v>
      </c>
    </row>
    <row r="1426" spans="1:6" x14ac:dyDescent="0.25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2636</v>
      </c>
    </row>
    <row r="1427" spans="1:6" x14ac:dyDescent="0.25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2637</v>
      </c>
    </row>
    <row r="1428" spans="1:6" x14ac:dyDescent="0.25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2638</v>
      </c>
    </row>
    <row r="1429" spans="1:6" x14ac:dyDescent="0.25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2639</v>
      </c>
    </row>
    <row r="1430" spans="1:6" x14ac:dyDescent="0.25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2640</v>
      </c>
    </row>
    <row r="1431" spans="1:6" x14ac:dyDescent="0.25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2641</v>
      </c>
    </row>
    <row r="1432" spans="1:6" x14ac:dyDescent="0.25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2642</v>
      </c>
    </row>
    <row r="1433" spans="1:6" x14ac:dyDescent="0.25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2643</v>
      </c>
    </row>
    <row r="1434" spans="1:6" x14ac:dyDescent="0.25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2644</v>
      </c>
    </row>
    <row r="1435" spans="1:6" x14ac:dyDescent="0.25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2645</v>
      </c>
    </row>
    <row r="1436" spans="1:6" x14ac:dyDescent="0.25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2646</v>
      </c>
    </row>
    <row r="1437" spans="1:6" x14ac:dyDescent="0.25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2647</v>
      </c>
    </row>
    <row r="1438" spans="1:6" x14ac:dyDescent="0.25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2648</v>
      </c>
    </row>
    <row r="1439" spans="1:6" x14ac:dyDescent="0.25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2649</v>
      </c>
    </row>
    <row r="1440" spans="1:6" x14ac:dyDescent="0.25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2650</v>
      </c>
    </row>
    <row r="1441" spans="1:6" x14ac:dyDescent="0.25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2651</v>
      </c>
    </row>
    <row r="1442" spans="1:6" x14ac:dyDescent="0.25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2652</v>
      </c>
    </row>
    <row r="1443" spans="1:6" x14ac:dyDescent="0.25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2653</v>
      </c>
    </row>
    <row r="1444" spans="1:6" x14ac:dyDescent="0.25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2654</v>
      </c>
    </row>
    <row r="1445" spans="1:6" x14ac:dyDescent="0.25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2655</v>
      </c>
    </row>
    <row r="1446" spans="1:6" x14ac:dyDescent="0.25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2656</v>
      </c>
    </row>
    <row r="1447" spans="1:6" x14ac:dyDescent="0.25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2657</v>
      </c>
    </row>
    <row r="1448" spans="1:6" x14ac:dyDescent="0.25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2658</v>
      </c>
    </row>
    <row r="1449" spans="1:6" x14ac:dyDescent="0.25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2659</v>
      </c>
    </row>
    <row r="1450" spans="1:6" x14ac:dyDescent="0.25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2660</v>
      </c>
    </row>
    <row r="1451" spans="1:6" x14ac:dyDescent="0.25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2661</v>
      </c>
    </row>
    <row r="1452" spans="1:6" x14ac:dyDescent="0.25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2662</v>
      </c>
    </row>
    <row r="1453" spans="1:6" x14ac:dyDescent="0.25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2663</v>
      </c>
    </row>
    <row r="1454" spans="1:6" x14ac:dyDescent="0.25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2664</v>
      </c>
    </row>
    <row r="1455" spans="1:6" x14ac:dyDescent="0.25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2665</v>
      </c>
    </row>
    <row r="1456" spans="1:6" x14ac:dyDescent="0.25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2666</v>
      </c>
    </row>
    <row r="1457" spans="1:6" x14ac:dyDescent="0.25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2667</v>
      </c>
    </row>
    <row r="1458" spans="1:6" x14ac:dyDescent="0.25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2668</v>
      </c>
    </row>
    <row r="1459" spans="1:6" x14ac:dyDescent="0.25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2669</v>
      </c>
    </row>
    <row r="1460" spans="1:6" x14ac:dyDescent="0.25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2670</v>
      </c>
    </row>
    <row r="1461" spans="1:6" x14ac:dyDescent="0.25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2671</v>
      </c>
    </row>
    <row r="1462" spans="1:6" x14ac:dyDescent="0.25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2672</v>
      </c>
    </row>
    <row r="1463" spans="1:6" x14ac:dyDescent="0.25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2673</v>
      </c>
    </row>
    <row r="1464" spans="1:6" x14ac:dyDescent="0.25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2674</v>
      </c>
    </row>
    <row r="1465" spans="1:6" x14ac:dyDescent="0.25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2675</v>
      </c>
    </row>
    <row r="1466" spans="1:6" x14ac:dyDescent="0.25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2676</v>
      </c>
    </row>
    <row r="1467" spans="1:6" x14ac:dyDescent="0.25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2677</v>
      </c>
    </row>
    <row r="1468" spans="1:6" x14ac:dyDescent="0.25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2678</v>
      </c>
    </row>
    <row r="1469" spans="1:6" x14ac:dyDescent="0.25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2679</v>
      </c>
    </row>
    <row r="1470" spans="1:6" x14ac:dyDescent="0.25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2680</v>
      </c>
    </row>
    <row r="1471" spans="1:6" x14ac:dyDescent="0.25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2681</v>
      </c>
    </row>
    <row r="1472" spans="1:6" x14ac:dyDescent="0.25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2682</v>
      </c>
    </row>
    <row r="1473" spans="1:6" x14ac:dyDescent="0.25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2683</v>
      </c>
    </row>
    <row r="1474" spans="1:6" x14ac:dyDescent="0.25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2684</v>
      </c>
    </row>
    <row r="1475" spans="1:6" x14ac:dyDescent="0.25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2685</v>
      </c>
    </row>
    <row r="1476" spans="1:6" x14ac:dyDescent="0.25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2686</v>
      </c>
    </row>
    <row r="1477" spans="1:6" x14ac:dyDescent="0.25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2687</v>
      </c>
    </row>
    <row r="1478" spans="1:6" x14ac:dyDescent="0.25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2688</v>
      </c>
    </row>
    <row r="1479" spans="1:6" x14ac:dyDescent="0.25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2689</v>
      </c>
    </row>
    <row r="1480" spans="1:6" x14ac:dyDescent="0.25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2690</v>
      </c>
    </row>
    <row r="1481" spans="1:6" x14ac:dyDescent="0.25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2691</v>
      </c>
    </row>
    <row r="1482" spans="1:6" x14ac:dyDescent="0.25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2692</v>
      </c>
    </row>
    <row r="1483" spans="1:6" x14ac:dyDescent="0.25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2693</v>
      </c>
    </row>
    <row r="1484" spans="1:6" x14ac:dyDescent="0.25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2694</v>
      </c>
    </row>
    <row r="1485" spans="1:6" x14ac:dyDescent="0.25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2695</v>
      </c>
    </row>
    <row r="1486" spans="1:6" x14ac:dyDescent="0.25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2696</v>
      </c>
    </row>
    <row r="1487" spans="1:6" x14ac:dyDescent="0.25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2697</v>
      </c>
    </row>
    <row r="1488" spans="1:6" x14ac:dyDescent="0.25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2698</v>
      </c>
    </row>
    <row r="1489" spans="1:6" x14ac:dyDescent="0.25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2699</v>
      </c>
    </row>
    <row r="1490" spans="1:6" x14ac:dyDescent="0.25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2700</v>
      </c>
    </row>
    <row r="1491" spans="1:6" x14ac:dyDescent="0.25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2701</v>
      </c>
    </row>
    <row r="1492" spans="1:6" x14ac:dyDescent="0.25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2702</v>
      </c>
    </row>
    <row r="1493" spans="1:6" x14ac:dyDescent="0.25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2703</v>
      </c>
    </row>
    <row r="1494" spans="1:6" x14ac:dyDescent="0.25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2704</v>
      </c>
    </row>
    <row r="1495" spans="1:6" x14ac:dyDescent="0.25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2705</v>
      </c>
    </row>
    <row r="1496" spans="1:6" x14ac:dyDescent="0.25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2706</v>
      </c>
    </row>
    <row r="1497" spans="1:6" x14ac:dyDescent="0.25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2707</v>
      </c>
    </row>
    <row r="1498" spans="1:6" x14ac:dyDescent="0.25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2708</v>
      </c>
    </row>
    <row r="1499" spans="1:6" x14ac:dyDescent="0.25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2709</v>
      </c>
    </row>
    <row r="1500" spans="1:6" x14ac:dyDescent="0.25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2710</v>
      </c>
    </row>
    <row r="1501" spans="1:6" x14ac:dyDescent="0.25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2711</v>
      </c>
    </row>
    <row r="1502" spans="1:6" x14ac:dyDescent="0.25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2712</v>
      </c>
    </row>
    <row r="1503" spans="1:6" x14ac:dyDescent="0.25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2713</v>
      </c>
    </row>
    <row r="1504" spans="1:6" x14ac:dyDescent="0.25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2714</v>
      </c>
    </row>
    <row r="1505" spans="1:6" x14ac:dyDescent="0.25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2715</v>
      </c>
    </row>
    <row r="1506" spans="1:6" x14ac:dyDescent="0.25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2716</v>
      </c>
    </row>
    <row r="1507" spans="1:6" x14ac:dyDescent="0.25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2717</v>
      </c>
    </row>
    <row r="1508" spans="1:6" x14ac:dyDescent="0.25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2718</v>
      </c>
    </row>
    <row r="1509" spans="1:6" x14ac:dyDescent="0.25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2719</v>
      </c>
    </row>
    <row r="1510" spans="1:6" x14ac:dyDescent="0.25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2720</v>
      </c>
    </row>
    <row r="1511" spans="1:6" x14ac:dyDescent="0.25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2721</v>
      </c>
    </row>
    <row r="1512" spans="1:6" x14ac:dyDescent="0.25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2722</v>
      </c>
    </row>
    <row r="1513" spans="1:6" x14ac:dyDescent="0.25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2723</v>
      </c>
    </row>
    <row r="1514" spans="1:6" x14ac:dyDescent="0.25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2724</v>
      </c>
    </row>
    <row r="1515" spans="1:6" x14ac:dyDescent="0.25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2725</v>
      </c>
    </row>
    <row r="1516" spans="1:6" x14ac:dyDescent="0.25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2726</v>
      </c>
    </row>
    <row r="1517" spans="1:6" x14ac:dyDescent="0.25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2727</v>
      </c>
    </row>
    <row r="1518" spans="1:6" x14ac:dyDescent="0.25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2728</v>
      </c>
    </row>
    <row r="1519" spans="1:6" x14ac:dyDescent="0.25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2729</v>
      </c>
    </row>
    <row r="1520" spans="1:6" x14ac:dyDescent="0.25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2730</v>
      </c>
    </row>
    <row r="1521" spans="1:6" x14ac:dyDescent="0.25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2731</v>
      </c>
    </row>
    <row r="1522" spans="1:6" x14ac:dyDescent="0.25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2732</v>
      </c>
    </row>
    <row r="1523" spans="1:6" x14ac:dyDescent="0.25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2733</v>
      </c>
    </row>
    <row r="1524" spans="1:6" x14ac:dyDescent="0.25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2734</v>
      </c>
    </row>
    <row r="1525" spans="1:6" x14ac:dyDescent="0.25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2735</v>
      </c>
    </row>
    <row r="1526" spans="1:6" x14ac:dyDescent="0.25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2736</v>
      </c>
    </row>
    <row r="1527" spans="1:6" x14ac:dyDescent="0.25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2737</v>
      </c>
    </row>
    <row r="1528" spans="1:6" x14ac:dyDescent="0.25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2738</v>
      </c>
    </row>
    <row r="1529" spans="1:6" x14ac:dyDescent="0.25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2739</v>
      </c>
    </row>
    <row r="1530" spans="1:6" x14ac:dyDescent="0.25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2740</v>
      </c>
    </row>
    <row r="1531" spans="1:6" x14ac:dyDescent="0.25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2741</v>
      </c>
    </row>
    <row r="1532" spans="1:6" x14ac:dyDescent="0.25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2742</v>
      </c>
    </row>
    <row r="1533" spans="1:6" x14ac:dyDescent="0.25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2743</v>
      </c>
    </row>
    <row r="1534" spans="1:6" x14ac:dyDescent="0.25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2744</v>
      </c>
    </row>
    <row r="1535" spans="1:6" x14ac:dyDescent="0.25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2745</v>
      </c>
    </row>
    <row r="1536" spans="1:6" x14ac:dyDescent="0.25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2746</v>
      </c>
    </row>
    <row r="1537" spans="1:6" x14ac:dyDescent="0.25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2747</v>
      </c>
    </row>
    <row r="1538" spans="1:6" x14ac:dyDescent="0.25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2748</v>
      </c>
    </row>
    <row r="1539" spans="1:6" x14ac:dyDescent="0.25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2749</v>
      </c>
    </row>
    <row r="1540" spans="1:6" x14ac:dyDescent="0.25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2750</v>
      </c>
    </row>
    <row r="1541" spans="1:6" x14ac:dyDescent="0.25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2751</v>
      </c>
    </row>
    <row r="1542" spans="1:6" x14ac:dyDescent="0.25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2752</v>
      </c>
    </row>
    <row r="1543" spans="1:6" x14ac:dyDescent="0.25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2753</v>
      </c>
    </row>
    <row r="1544" spans="1:6" x14ac:dyDescent="0.25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2754</v>
      </c>
    </row>
    <row r="1545" spans="1:6" x14ac:dyDescent="0.25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2755</v>
      </c>
    </row>
    <row r="1546" spans="1:6" x14ac:dyDescent="0.25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2756</v>
      </c>
    </row>
    <row r="1547" spans="1:6" x14ac:dyDescent="0.25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2757</v>
      </c>
    </row>
    <row r="1548" spans="1:6" x14ac:dyDescent="0.25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2758</v>
      </c>
    </row>
    <row r="1549" spans="1:6" x14ac:dyDescent="0.25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2759</v>
      </c>
    </row>
    <row r="1550" spans="1:6" x14ac:dyDescent="0.25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2760</v>
      </c>
    </row>
    <row r="1551" spans="1:6" x14ac:dyDescent="0.25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2761</v>
      </c>
    </row>
    <row r="1552" spans="1:6" x14ac:dyDescent="0.25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2762</v>
      </c>
    </row>
    <row r="1553" spans="1:6" x14ac:dyDescent="0.25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2763</v>
      </c>
    </row>
    <row r="1554" spans="1:6" x14ac:dyDescent="0.25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2764</v>
      </c>
    </row>
    <row r="1555" spans="1:6" x14ac:dyDescent="0.25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2765</v>
      </c>
    </row>
    <row r="1556" spans="1:6" x14ac:dyDescent="0.25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2766</v>
      </c>
    </row>
    <row r="1557" spans="1:6" x14ac:dyDescent="0.25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2767</v>
      </c>
    </row>
    <row r="1558" spans="1:6" x14ac:dyDescent="0.25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2768</v>
      </c>
    </row>
    <row r="1559" spans="1:6" x14ac:dyDescent="0.25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2769</v>
      </c>
    </row>
    <row r="1560" spans="1:6" x14ac:dyDescent="0.25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2770</v>
      </c>
    </row>
    <row r="1561" spans="1:6" x14ac:dyDescent="0.25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2771</v>
      </c>
    </row>
    <row r="1562" spans="1:6" x14ac:dyDescent="0.25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2772</v>
      </c>
    </row>
    <row r="1563" spans="1:6" x14ac:dyDescent="0.25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2773</v>
      </c>
    </row>
    <row r="1564" spans="1:6" x14ac:dyDescent="0.25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2774</v>
      </c>
    </row>
    <row r="1565" spans="1:6" x14ac:dyDescent="0.25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2775</v>
      </c>
    </row>
    <row r="1566" spans="1:6" x14ac:dyDescent="0.25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2776</v>
      </c>
    </row>
    <row r="1567" spans="1:6" x14ac:dyDescent="0.25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2777</v>
      </c>
    </row>
    <row r="1568" spans="1:6" x14ac:dyDescent="0.25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2778</v>
      </c>
    </row>
    <row r="1569" spans="1:6" x14ac:dyDescent="0.25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2779</v>
      </c>
    </row>
    <row r="1570" spans="1:6" x14ac:dyDescent="0.25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2780</v>
      </c>
    </row>
    <row r="1571" spans="1:6" x14ac:dyDescent="0.25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2781</v>
      </c>
    </row>
    <row r="1572" spans="1:6" x14ac:dyDescent="0.25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2782</v>
      </c>
    </row>
    <row r="1573" spans="1:6" x14ac:dyDescent="0.25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2783</v>
      </c>
    </row>
    <row r="1574" spans="1:6" x14ac:dyDescent="0.25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2784</v>
      </c>
    </row>
    <row r="1575" spans="1:6" x14ac:dyDescent="0.25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2785</v>
      </c>
    </row>
    <row r="1576" spans="1:6" x14ac:dyDescent="0.25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2786</v>
      </c>
    </row>
    <row r="1577" spans="1:6" x14ac:dyDescent="0.25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2787</v>
      </c>
    </row>
    <row r="1578" spans="1:6" x14ac:dyDescent="0.25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2788</v>
      </c>
    </row>
    <row r="1579" spans="1:6" x14ac:dyDescent="0.25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2789</v>
      </c>
    </row>
    <row r="1580" spans="1:6" x14ac:dyDescent="0.25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2790</v>
      </c>
    </row>
    <row r="1581" spans="1:6" x14ac:dyDescent="0.25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2791</v>
      </c>
    </row>
    <row r="1582" spans="1:6" x14ac:dyDescent="0.25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2792</v>
      </c>
    </row>
    <row r="1583" spans="1:6" x14ac:dyDescent="0.25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2793</v>
      </c>
    </row>
    <row r="1584" spans="1:6" x14ac:dyDescent="0.25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2794</v>
      </c>
    </row>
    <row r="1585" spans="1:6" x14ac:dyDescent="0.25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2795</v>
      </c>
    </row>
    <row r="1586" spans="1:6" x14ac:dyDescent="0.25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2796</v>
      </c>
    </row>
    <row r="1587" spans="1:6" x14ac:dyDescent="0.25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2797</v>
      </c>
    </row>
    <row r="1588" spans="1:6" x14ac:dyDescent="0.25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2798</v>
      </c>
    </row>
    <row r="1589" spans="1:6" x14ac:dyDescent="0.25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2799</v>
      </c>
    </row>
    <row r="1590" spans="1:6" x14ac:dyDescent="0.25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2800</v>
      </c>
    </row>
    <row r="1591" spans="1:6" x14ac:dyDescent="0.25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2801</v>
      </c>
    </row>
    <row r="1592" spans="1:6" x14ac:dyDescent="0.25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2802</v>
      </c>
    </row>
    <row r="1593" spans="1:6" x14ac:dyDescent="0.25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2803</v>
      </c>
    </row>
    <row r="1594" spans="1:6" x14ac:dyDescent="0.25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2804</v>
      </c>
    </row>
    <row r="1595" spans="1:6" x14ac:dyDescent="0.25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2805</v>
      </c>
    </row>
    <row r="1596" spans="1:6" x14ac:dyDescent="0.25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2806</v>
      </c>
    </row>
    <row r="1597" spans="1:6" x14ac:dyDescent="0.25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2807</v>
      </c>
    </row>
    <row r="1598" spans="1:6" x14ac:dyDescent="0.25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2808</v>
      </c>
    </row>
    <row r="1599" spans="1:6" x14ac:dyDescent="0.25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2809</v>
      </c>
    </row>
    <row r="1600" spans="1:6" x14ac:dyDescent="0.25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2810</v>
      </c>
    </row>
    <row r="1601" spans="1:6" x14ac:dyDescent="0.25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2811</v>
      </c>
    </row>
    <row r="1602" spans="1:6" x14ac:dyDescent="0.25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2812</v>
      </c>
    </row>
    <row r="1603" spans="1:6" x14ac:dyDescent="0.25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2813</v>
      </c>
    </row>
    <row r="1604" spans="1:6" x14ac:dyDescent="0.25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2814</v>
      </c>
    </row>
    <row r="1605" spans="1:6" x14ac:dyDescent="0.25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2815</v>
      </c>
    </row>
    <row r="1606" spans="1:6" x14ac:dyDescent="0.25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2816</v>
      </c>
    </row>
    <row r="1607" spans="1:6" x14ac:dyDescent="0.25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2817</v>
      </c>
    </row>
    <row r="1608" spans="1:6" x14ac:dyDescent="0.25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2818</v>
      </c>
    </row>
    <row r="1609" spans="1:6" x14ac:dyDescent="0.25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2819</v>
      </c>
    </row>
    <row r="1610" spans="1:6" x14ac:dyDescent="0.25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2820</v>
      </c>
    </row>
    <row r="1611" spans="1:6" x14ac:dyDescent="0.25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2821</v>
      </c>
    </row>
    <row r="1612" spans="1:6" x14ac:dyDescent="0.25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2822</v>
      </c>
    </row>
    <row r="1613" spans="1:6" x14ac:dyDescent="0.25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2823</v>
      </c>
    </row>
    <row r="1614" spans="1:6" x14ac:dyDescent="0.25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2824</v>
      </c>
    </row>
    <row r="1615" spans="1:6" x14ac:dyDescent="0.25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2825</v>
      </c>
    </row>
    <row r="1616" spans="1:6" x14ac:dyDescent="0.25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2826</v>
      </c>
    </row>
    <row r="1617" spans="1:6" x14ac:dyDescent="0.25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2827</v>
      </c>
    </row>
    <row r="1618" spans="1:6" x14ac:dyDescent="0.25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2828</v>
      </c>
    </row>
    <row r="1619" spans="1:6" x14ac:dyDescent="0.25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2829</v>
      </c>
    </row>
    <row r="1620" spans="1:6" x14ac:dyDescent="0.25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2830</v>
      </c>
    </row>
    <row r="1621" spans="1:6" x14ac:dyDescent="0.25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2831</v>
      </c>
    </row>
    <row r="1622" spans="1:6" x14ac:dyDescent="0.25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2832</v>
      </c>
    </row>
    <row r="1623" spans="1:6" x14ac:dyDescent="0.25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2833</v>
      </c>
    </row>
    <row r="1624" spans="1:6" x14ac:dyDescent="0.25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2834</v>
      </c>
    </row>
    <row r="1625" spans="1:6" x14ac:dyDescent="0.25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2835</v>
      </c>
    </row>
    <row r="1626" spans="1:6" x14ac:dyDescent="0.25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2836</v>
      </c>
    </row>
    <row r="1627" spans="1:6" x14ac:dyDescent="0.25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2837</v>
      </c>
    </row>
    <row r="1628" spans="1:6" x14ac:dyDescent="0.25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2838</v>
      </c>
    </row>
    <row r="1629" spans="1:6" x14ac:dyDescent="0.25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2839</v>
      </c>
    </row>
    <row r="1630" spans="1:6" x14ac:dyDescent="0.25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2840</v>
      </c>
    </row>
    <row r="1631" spans="1:6" x14ac:dyDescent="0.25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2841</v>
      </c>
    </row>
    <row r="1632" spans="1:6" x14ac:dyDescent="0.25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2842</v>
      </c>
    </row>
    <row r="1633" spans="1:6" x14ac:dyDescent="0.25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2843</v>
      </c>
    </row>
    <row r="1634" spans="1:6" x14ac:dyDescent="0.25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2844</v>
      </c>
    </row>
    <row r="1635" spans="1:6" x14ac:dyDescent="0.25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2845</v>
      </c>
    </row>
    <row r="1636" spans="1:6" x14ac:dyDescent="0.25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2846</v>
      </c>
    </row>
    <row r="1637" spans="1:6" x14ac:dyDescent="0.25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2847</v>
      </c>
    </row>
    <row r="1638" spans="1:6" x14ac:dyDescent="0.25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2848</v>
      </c>
    </row>
    <row r="1639" spans="1:6" x14ac:dyDescent="0.25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2849</v>
      </c>
    </row>
    <row r="1640" spans="1:6" x14ac:dyDescent="0.25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2850</v>
      </c>
    </row>
    <row r="1641" spans="1:6" x14ac:dyDescent="0.25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2851</v>
      </c>
    </row>
    <row r="1642" spans="1:6" x14ac:dyDescent="0.25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2852</v>
      </c>
    </row>
    <row r="1643" spans="1:6" x14ac:dyDescent="0.25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2853</v>
      </c>
    </row>
    <row r="1644" spans="1:6" x14ac:dyDescent="0.25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2854</v>
      </c>
    </row>
    <row r="1645" spans="1:6" x14ac:dyDescent="0.25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2855</v>
      </c>
    </row>
    <row r="1646" spans="1:6" x14ac:dyDescent="0.25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2856</v>
      </c>
    </row>
    <row r="1647" spans="1:6" x14ac:dyDescent="0.25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2857</v>
      </c>
    </row>
    <row r="1648" spans="1:6" x14ac:dyDescent="0.25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2858</v>
      </c>
    </row>
    <row r="1649" spans="1:6" x14ac:dyDescent="0.25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2859</v>
      </c>
    </row>
    <row r="1650" spans="1:6" x14ac:dyDescent="0.25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2860</v>
      </c>
    </row>
    <row r="1651" spans="1:6" x14ac:dyDescent="0.25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2861</v>
      </c>
    </row>
    <row r="1652" spans="1:6" x14ac:dyDescent="0.25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2862</v>
      </c>
    </row>
    <row r="1653" spans="1:6" x14ac:dyDescent="0.25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2863</v>
      </c>
    </row>
    <row r="1654" spans="1:6" x14ac:dyDescent="0.25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2864</v>
      </c>
    </row>
    <row r="1655" spans="1:6" x14ac:dyDescent="0.25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2865</v>
      </c>
    </row>
    <row r="1656" spans="1:6" x14ac:dyDescent="0.25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2866</v>
      </c>
    </row>
    <row r="1657" spans="1:6" x14ac:dyDescent="0.25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2867</v>
      </c>
    </row>
    <row r="1658" spans="1:6" x14ac:dyDescent="0.25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2868</v>
      </c>
    </row>
    <row r="1659" spans="1:6" x14ac:dyDescent="0.25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2869</v>
      </c>
    </row>
    <row r="1660" spans="1:6" x14ac:dyDescent="0.25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2870</v>
      </c>
    </row>
    <row r="1661" spans="1:6" x14ac:dyDescent="0.25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2871</v>
      </c>
    </row>
    <row r="1662" spans="1:6" x14ac:dyDescent="0.25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2872</v>
      </c>
    </row>
    <row r="1663" spans="1:6" x14ac:dyDescent="0.25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2873</v>
      </c>
    </row>
    <row r="1664" spans="1:6" x14ac:dyDescent="0.25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2874</v>
      </c>
    </row>
    <row r="1665" spans="1:6" x14ac:dyDescent="0.25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2875</v>
      </c>
    </row>
    <row r="1666" spans="1:6" x14ac:dyDescent="0.25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2876</v>
      </c>
    </row>
    <row r="1667" spans="1:6" x14ac:dyDescent="0.25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2877</v>
      </c>
    </row>
    <row r="1668" spans="1:6" x14ac:dyDescent="0.25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2878</v>
      </c>
    </row>
    <row r="1669" spans="1:6" x14ac:dyDescent="0.25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2879</v>
      </c>
    </row>
    <row r="1670" spans="1:6" x14ac:dyDescent="0.25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2880</v>
      </c>
    </row>
    <row r="1671" spans="1:6" x14ac:dyDescent="0.25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2881</v>
      </c>
    </row>
    <row r="1672" spans="1:6" x14ac:dyDescent="0.25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2882</v>
      </c>
    </row>
    <row r="1673" spans="1:6" x14ac:dyDescent="0.25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2883</v>
      </c>
    </row>
    <row r="1674" spans="1:6" x14ac:dyDescent="0.25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2884</v>
      </c>
    </row>
    <row r="1675" spans="1:6" x14ac:dyDescent="0.25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2885</v>
      </c>
    </row>
    <row r="1676" spans="1:6" x14ac:dyDescent="0.25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2886</v>
      </c>
    </row>
    <row r="1677" spans="1:6" x14ac:dyDescent="0.25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2887</v>
      </c>
    </row>
    <row r="1678" spans="1:6" x14ac:dyDescent="0.25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2888</v>
      </c>
    </row>
    <row r="1679" spans="1:6" x14ac:dyDescent="0.25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2889</v>
      </c>
    </row>
    <row r="1680" spans="1:6" x14ac:dyDescent="0.25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2890</v>
      </c>
    </row>
    <row r="1681" spans="1:6" x14ac:dyDescent="0.25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2891</v>
      </c>
    </row>
    <row r="1682" spans="1:6" x14ac:dyDescent="0.25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2892</v>
      </c>
    </row>
    <row r="1683" spans="1:6" x14ac:dyDescent="0.25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2893</v>
      </c>
    </row>
    <row r="1684" spans="1:6" x14ac:dyDescent="0.25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2894</v>
      </c>
    </row>
    <row r="1685" spans="1:6" x14ac:dyDescent="0.25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2895</v>
      </c>
    </row>
    <row r="1686" spans="1:6" x14ac:dyDescent="0.25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2896</v>
      </c>
    </row>
    <row r="1687" spans="1:6" x14ac:dyDescent="0.25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2897</v>
      </c>
    </row>
    <row r="1688" spans="1:6" x14ac:dyDescent="0.25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2898</v>
      </c>
    </row>
    <row r="1689" spans="1:6" x14ac:dyDescent="0.25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2899</v>
      </c>
    </row>
    <row r="1690" spans="1:6" x14ac:dyDescent="0.25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2900</v>
      </c>
    </row>
    <row r="1691" spans="1:6" x14ac:dyDescent="0.25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2901</v>
      </c>
    </row>
    <row r="1692" spans="1:6" x14ac:dyDescent="0.25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2902</v>
      </c>
    </row>
    <row r="1693" spans="1:6" x14ac:dyDescent="0.25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2903</v>
      </c>
    </row>
    <row r="1694" spans="1:6" x14ac:dyDescent="0.25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2904</v>
      </c>
    </row>
    <row r="1695" spans="1:6" x14ac:dyDescent="0.25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2905</v>
      </c>
    </row>
    <row r="1696" spans="1:6" x14ac:dyDescent="0.25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2906</v>
      </c>
    </row>
    <row r="1697" spans="1:6" x14ac:dyDescent="0.25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2907</v>
      </c>
    </row>
    <row r="1698" spans="1:6" x14ac:dyDescent="0.25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2908</v>
      </c>
    </row>
    <row r="1699" spans="1:6" x14ac:dyDescent="0.25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2909</v>
      </c>
    </row>
    <row r="1700" spans="1:6" x14ac:dyDescent="0.25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2910</v>
      </c>
    </row>
    <row r="1701" spans="1:6" x14ac:dyDescent="0.25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2911</v>
      </c>
    </row>
    <row r="1702" spans="1:6" x14ac:dyDescent="0.25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2912</v>
      </c>
    </row>
    <row r="1703" spans="1:6" x14ac:dyDescent="0.25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2913</v>
      </c>
    </row>
    <row r="1704" spans="1:6" x14ac:dyDescent="0.25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2914</v>
      </c>
    </row>
    <row r="1705" spans="1:6" x14ac:dyDescent="0.25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2915</v>
      </c>
    </row>
    <row r="1706" spans="1:6" x14ac:dyDescent="0.25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2916</v>
      </c>
    </row>
    <row r="1707" spans="1:6" x14ac:dyDescent="0.25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2917</v>
      </c>
    </row>
    <row r="1708" spans="1:6" x14ac:dyDescent="0.25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2918</v>
      </c>
    </row>
    <row r="1709" spans="1:6" x14ac:dyDescent="0.25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2919</v>
      </c>
    </row>
    <row r="1710" spans="1:6" x14ac:dyDescent="0.25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2920</v>
      </c>
    </row>
    <row r="1711" spans="1:6" x14ac:dyDescent="0.25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2921</v>
      </c>
    </row>
    <row r="1712" spans="1:6" x14ac:dyDescent="0.25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2922</v>
      </c>
    </row>
    <row r="1713" spans="1:6" x14ac:dyDescent="0.25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2923</v>
      </c>
    </row>
    <row r="1714" spans="1:6" x14ac:dyDescent="0.25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2924</v>
      </c>
    </row>
    <row r="1715" spans="1:6" x14ac:dyDescent="0.25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2925</v>
      </c>
    </row>
    <row r="1716" spans="1:6" x14ac:dyDescent="0.25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2926</v>
      </c>
    </row>
    <row r="1717" spans="1:6" x14ac:dyDescent="0.25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2927</v>
      </c>
    </row>
    <row r="1718" spans="1:6" x14ac:dyDescent="0.25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2928</v>
      </c>
    </row>
    <row r="1719" spans="1:6" x14ac:dyDescent="0.25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2929</v>
      </c>
    </row>
    <row r="1720" spans="1:6" x14ac:dyDescent="0.25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2930</v>
      </c>
    </row>
    <row r="1721" spans="1:6" x14ac:dyDescent="0.25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2931</v>
      </c>
    </row>
    <row r="1722" spans="1:6" x14ac:dyDescent="0.25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2932</v>
      </c>
    </row>
    <row r="1723" spans="1:6" x14ac:dyDescent="0.25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2933</v>
      </c>
    </row>
    <row r="1724" spans="1:6" x14ac:dyDescent="0.25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2934</v>
      </c>
    </row>
    <row r="1725" spans="1:6" x14ac:dyDescent="0.25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2935</v>
      </c>
    </row>
    <row r="1726" spans="1:6" x14ac:dyDescent="0.25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2936</v>
      </c>
    </row>
    <row r="1727" spans="1:6" x14ac:dyDescent="0.25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2937</v>
      </c>
    </row>
    <row r="1728" spans="1:6" x14ac:dyDescent="0.25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2938</v>
      </c>
    </row>
    <row r="1729" spans="1:6" x14ac:dyDescent="0.25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2939</v>
      </c>
    </row>
    <row r="1730" spans="1:6" x14ac:dyDescent="0.25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2940</v>
      </c>
    </row>
    <row r="1731" spans="1:6" x14ac:dyDescent="0.25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2941</v>
      </c>
    </row>
    <row r="1732" spans="1:6" x14ac:dyDescent="0.25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2942</v>
      </c>
    </row>
    <row r="1733" spans="1:6" x14ac:dyDescent="0.25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2943</v>
      </c>
    </row>
    <row r="1734" spans="1:6" x14ac:dyDescent="0.25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2944</v>
      </c>
    </row>
    <row r="1735" spans="1:6" x14ac:dyDescent="0.25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2945</v>
      </c>
    </row>
    <row r="1736" spans="1:6" x14ac:dyDescent="0.25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2946</v>
      </c>
    </row>
    <row r="1737" spans="1:6" x14ac:dyDescent="0.25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2947</v>
      </c>
    </row>
    <row r="1738" spans="1:6" x14ac:dyDescent="0.25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2948</v>
      </c>
    </row>
    <row r="1739" spans="1:6" x14ac:dyDescent="0.25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2949</v>
      </c>
    </row>
    <row r="1740" spans="1:6" x14ac:dyDescent="0.25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2950</v>
      </c>
    </row>
    <row r="1741" spans="1:6" x14ac:dyDescent="0.25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2951</v>
      </c>
    </row>
    <row r="1742" spans="1:6" x14ac:dyDescent="0.25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2952</v>
      </c>
    </row>
    <row r="1743" spans="1:6" x14ac:dyDescent="0.25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2953</v>
      </c>
    </row>
    <row r="1744" spans="1:6" x14ac:dyDescent="0.25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2954</v>
      </c>
    </row>
    <row r="1745" spans="1:6" x14ac:dyDescent="0.25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2955</v>
      </c>
    </row>
    <row r="1746" spans="1:6" x14ac:dyDescent="0.25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2956</v>
      </c>
    </row>
    <row r="1747" spans="1:6" x14ac:dyDescent="0.25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2957</v>
      </c>
    </row>
    <row r="1748" spans="1:6" x14ac:dyDescent="0.25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2958</v>
      </c>
    </row>
    <row r="1749" spans="1:6" x14ac:dyDescent="0.25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2959</v>
      </c>
    </row>
    <row r="1750" spans="1:6" x14ac:dyDescent="0.25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2960</v>
      </c>
    </row>
    <row r="1751" spans="1:6" x14ac:dyDescent="0.25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2961</v>
      </c>
    </row>
    <row r="1752" spans="1:6" x14ac:dyDescent="0.25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2962</v>
      </c>
    </row>
    <row r="1753" spans="1:6" x14ac:dyDescent="0.25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2963</v>
      </c>
    </row>
    <row r="1754" spans="1:6" x14ac:dyDescent="0.25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2964</v>
      </c>
    </row>
    <row r="1755" spans="1:6" x14ac:dyDescent="0.25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2965</v>
      </c>
    </row>
    <row r="1756" spans="1:6" x14ac:dyDescent="0.25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2966</v>
      </c>
    </row>
    <row r="1757" spans="1:6" x14ac:dyDescent="0.25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2967</v>
      </c>
    </row>
    <row r="1758" spans="1:6" x14ac:dyDescent="0.25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2968</v>
      </c>
    </row>
    <row r="1759" spans="1:6" x14ac:dyDescent="0.25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2969</v>
      </c>
    </row>
    <row r="1760" spans="1:6" x14ac:dyDescent="0.25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2970</v>
      </c>
    </row>
    <row r="1761" spans="1:6" x14ac:dyDescent="0.25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2971</v>
      </c>
    </row>
    <row r="1762" spans="1:6" x14ac:dyDescent="0.25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2972</v>
      </c>
    </row>
    <row r="1763" spans="1:6" x14ac:dyDescent="0.25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2973</v>
      </c>
    </row>
    <row r="1764" spans="1:6" x14ac:dyDescent="0.25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2974</v>
      </c>
    </row>
    <row r="1765" spans="1:6" x14ac:dyDescent="0.25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2975</v>
      </c>
    </row>
    <row r="1766" spans="1:6" x14ac:dyDescent="0.25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2976</v>
      </c>
    </row>
    <row r="1767" spans="1:6" x14ac:dyDescent="0.25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2977</v>
      </c>
    </row>
    <row r="1768" spans="1:6" x14ac:dyDescent="0.25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2978</v>
      </c>
    </row>
    <row r="1769" spans="1:6" x14ac:dyDescent="0.25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2979</v>
      </c>
    </row>
    <row r="1770" spans="1:6" x14ac:dyDescent="0.25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2980</v>
      </c>
    </row>
    <row r="1771" spans="1:6" x14ac:dyDescent="0.25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2981</v>
      </c>
    </row>
    <row r="1772" spans="1:6" x14ac:dyDescent="0.25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2982</v>
      </c>
    </row>
    <row r="1773" spans="1:6" x14ac:dyDescent="0.25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2983</v>
      </c>
    </row>
    <row r="1774" spans="1:6" x14ac:dyDescent="0.25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2984</v>
      </c>
    </row>
    <row r="1775" spans="1:6" x14ac:dyDescent="0.25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2985</v>
      </c>
    </row>
    <row r="1776" spans="1:6" x14ac:dyDescent="0.25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2986</v>
      </c>
    </row>
    <row r="1777" spans="1:6" x14ac:dyDescent="0.25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2987</v>
      </c>
    </row>
    <row r="1778" spans="1:6" x14ac:dyDescent="0.25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2988</v>
      </c>
    </row>
    <row r="1779" spans="1:6" x14ac:dyDescent="0.25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2989</v>
      </c>
    </row>
    <row r="1780" spans="1:6" x14ac:dyDescent="0.25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2990</v>
      </c>
    </row>
    <row r="1781" spans="1:6" x14ac:dyDescent="0.25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2991</v>
      </c>
    </row>
    <row r="1782" spans="1:6" x14ac:dyDescent="0.25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2992</v>
      </c>
    </row>
    <row r="1783" spans="1:6" x14ac:dyDescent="0.25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2993</v>
      </c>
    </row>
    <row r="1784" spans="1:6" x14ac:dyDescent="0.25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2994</v>
      </c>
    </row>
    <row r="1785" spans="1:6" x14ac:dyDescent="0.25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2995</v>
      </c>
    </row>
    <row r="1786" spans="1:6" x14ac:dyDescent="0.25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2996</v>
      </c>
    </row>
    <row r="1787" spans="1:6" x14ac:dyDescent="0.25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2997</v>
      </c>
    </row>
    <row r="1788" spans="1:6" x14ac:dyDescent="0.25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2998</v>
      </c>
    </row>
    <row r="1789" spans="1:6" x14ac:dyDescent="0.25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2999</v>
      </c>
    </row>
    <row r="1790" spans="1:6" x14ac:dyDescent="0.25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3000</v>
      </c>
    </row>
    <row r="1791" spans="1:6" x14ac:dyDescent="0.25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3001</v>
      </c>
    </row>
    <row r="1792" spans="1:6" x14ac:dyDescent="0.25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3002</v>
      </c>
    </row>
    <row r="1793" spans="1:6" x14ac:dyDescent="0.25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3003</v>
      </c>
    </row>
    <row r="1794" spans="1:6" x14ac:dyDescent="0.25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3004</v>
      </c>
    </row>
    <row r="1795" spans="1:6" x14ac:dyDescent="0.25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3005</v>
      </c>
    </row>
    <row r="1796" spans="1:6" x14ac:dyDescent="0.25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3006</v>
      </c>
    </row>
    <row r="1797" spans="1:6" x14ac:dyDescent="0.25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3007</v>
      </c>
    </row>
    <row r="1798" spans="1:6" x14ac:dyDescent="0.25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3008</v>
      </c>
    </row>
    <row r="1799" spans="1:6" x14ac:dyDescent="0.25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3009</v>
      </c>
    </row>
    <row r="1800" spans="1:6" x14ac:dyDescent="0.25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3010</v>
      </c>
    </row>
    <row r="1801" spans="1:6" x14ac:dyDescent="0.25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3011</v>
      </c>
    </row>
    <row r="1802" spans="1:6" x14ac:dyDescent="0.25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3012</v>
      </c>
    </row>
    <row r="1803" spans="1:6" x14ac:dyDescent="0.25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3013</v>
      </c>
    </row>
    <row r="1804" spans="1:6" x14ac:dyDescent="0.25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3014</v>
      </c>
    </row>
    <row r="1805" spans="1:6" x14ac:dyDescent="0.25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3015</v>
      </c>
    </row>
    <row r="1806" spans="1:6" x14ac:dyDescent="0.25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3016</v>
      </c>
    </row>
    <row r="1807" spans="1:6" x14ac:dyDescent="0.25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3017</v>
      </c>
    </row>
    <row r="1808" spans="1:6" x14ac:dyDescent="0.25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3018</v>
      </c>
    </row>
    <row r="1809" spans="1:6" x14ac:dyDescent="0.25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3019</v>
      </c>
    </row>
    <row r="1810" spans="1:6" x14ac:dyDescent="0.25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3020</v>
      </c>
    </row>
    <row r="1811" spans="1:6" x14ac:dyDescent="0.25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3021</v>
      </c>
    </row>
    <row r="1812" spans="1:6" x14ac:dyDescent="0.25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3022</v>
      </c>
    </row>
    <row r="1813" spans="1:6" x14ac:dyDescent="0.25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3023</v>
      </c>
    </row>
    <row r="1814" spans="1:6" x14ac:dyDescent="0.25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3024</v>
      </c>
    </row>
    <row r="1815" spans="1:6" x14ac:dyDescent="0.25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3025</v>
      </c>
    </row>
    <row r="1816" spans="1:6" x14ac:dyDescent="0.25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3026</v>
      </c>
    </row>
    <row r="1817" spans="1:6" x14ac:dyDescent="0.25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3027</v>
      </c>
    </row>
    <row r="1818" spans="1:6" x14ac:dyDescent="0.25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3028</v>
      </c>
    </row>
    <row r="1819" spans="1:6" x14ac:dyDescent="0.25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3029</v>
      </c>
    </row>
    <row r="1820" spans="1:6" x14ac:dyDescent="0.25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3030</v>
      </c>
    </row>
    <row r="1821" spans="1:6" x14ac:dyDescent="0.25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3031</v>
      </c>
    </row>
    <row r="1822" spans="1:6" x14ac:dyDescent="0.25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3032</v>
      </c>
    </row>
    <row r="1823" spans="1:6" x14ac:dyDescent="0.25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3033</v>
      </c>
    </row>
    <row r="1824" spans="1:6" x14ac:dyDescent="0.25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3034</v>
      </c>
    </row>
    <row r="1825" spans="1:6" x14ac:dyDescent="0.25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3035</v>
      </c>
    </row>
    <row r="1826" spans="1:6" x14ac:dyDescent="0.25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3036</v>
      </c>
    </row>
    <row r="1827" spans="1:6" x14ac:dyDescent="0.25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3037</v>
      </c>
    </row>
    <row r="1828" spans="1:6" x14ac:dyDescent="0.25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3038</v>
      </c>
    </row>
    <row r="1829" spans="1:6" x14ac:dyDescent="0.25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3039</v>
      </c>
    </row>
    <row r="1830" spans="1:6" x14ac:dyDescent="0.25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3040</v>
      </c>
    </row>
    <row r="1831" spans="1:6" x14ac:dyDescent="0.25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3041</v>
      </c>
    </row>
    <row r="1832" spans="1:6" x14ac:dyDescent="0.25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3042</v>
      </c>
    </row>
    <row r="1833" spans="1:6" x14ac:dyDescent="0.25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3043</v>
      </c>
    </row>
    <row r="1834" spans="1:6" x14ac:dyDescent="0.25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3044</v>
      </c>
    </row>
    <row r="1835" spans="1:6" x14ac:dyDescent="0.25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3045</v>
      </c>
    </row>
    <row r="1836" spans="1:6" x14ac:dyDescent="0.25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3046</v>
      </c>
    </row>
    <row r="1837" spans="1:6" x14ac:dyDescent="0.25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3047</v>
      </c>
    </row>
    <row r="1838" spans="1:6" x14ac:dyDescent="0.25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3048</v>
      </c>
    </row>
    <row r="1839" spans="1:6" x14ac:dyDescent="0.25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3049</v>
      </c>
    </row>
    <row r="1840" spans="1:6" x14ac:dyDescent="0.25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3050</v>
      </c>
    </row>
    <row r="1841" spans="1:6" x14ac:dyDescent="0.25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3051</v>
      </c>
    </row>
    <row r="1842" spans="1:6" x14ac:dyDescent="0.25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3052</v>
      </c>
    </row>
    <row r="1843" spans="1:6" x14ac:dyDescent="0.25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3053</v>
      </c>
    </row>
    <row r="1844" spans="1:6" x14ac:dyDescent="0.25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3054</v>
      </c>
    </row>
    <row r="1845" spans="1:6" x14ac:dyDescent="0.25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3055</v>
      </c>
    </row>
    <row r="1846" spans="1:6" x14ac:dyDescent="0.25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3056</v>
      </c>
    </row>
    <row r="1847" spans="1:6" x14ac:dyDescent="0.25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3057</v>
      </c>
    </row>
    <row r="1848" spans="1:6" x14ac:dyDescent="0.25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3058</v>
      </c>
    </row>
    <row r="1849" spans="1:6" x14ac:dyDescent="0.25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3059</v>
      </c>
    </row>
    <row r="1850" spans="1:6" x14ac:dyDescent="0.25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3060</v>
      </c>
    </row>
    <row r="1851" spans="1:6" x14ac:dyDescent="0.25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3061</v>
      </c>
    </row>
    <row r="1852" spans="1:6" x14ac:dyDescent="0.25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3062</v>
      </c>
    </row>
    <row r="1853" spans="1:6" x14ac:dyDescent="0.25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3063</v>
      </c>
    </row>
    <row r="1854" spans="1:6" x14ac:dyDescent="0.25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3064</v>
      </c>
    </row>
    <row r="1855" spans="1:6" x14ac:dyDescent="0.25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3065</v>
      </c>
    </row>
    <row r="1856" spans="1:6" x14ac:dyDescent="0.25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3066</v>
      </c>
    </row>
    <row r="1857" spans="1:6" x14ac:dyDescent="0.25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3067</v>
      </c>
    </row>
    <row r="1858" spans="1:6" x14ac:dyDescent="0.25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3068</v>
      </c>
    </row>
    <row r="1859" spans="1:6" x14ac:dyDescent="0.25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3069</v>
      </c>
    </row>
    <row r="1860" spans="1:6" x14ac:dyDescent="0.25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3070</v>
      </c>
    </row>
    <row r="1861" spans="1:6" x14ac:dyDescent="0.25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3071</v>
      </c>
    </row>
    <row r="1862" spans="1:6" x14ac:dyDescent="0.25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3072</v>
      </c>
    </row>
    <row r="1863" spans="1:6" x14ac:dyDescent="0.25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3073</v>
      </c>
    </row>
    <row r="1864" spans="1:6" x14ac:dyDescent="0.25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3074</v>
      </c>
    </row>
    <row r="1865" spans="1:6" x14ac:dyDescent="0.25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3075</v>
      </c>
    </row>
    <row r="1866" spans="1:6" x14ac:dyDescent="0.25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3076</v>
      </c>
    </row>
    <row r="1867" spans="1:6" x14ac:dyDescent="0.25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3077</v>
      </c>
    </row>
    <row r="1868" spans="1:6" x14ac:dyDescent="0.25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3078</v>
      </c>
    </row>
    <row r="1869" spans="1:6" x14ac:dyDescent="0.25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3079</v>
      </c>
    </row>
    <row r="1870" spans="1:6" x14ac:dyDescent="0.25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3080</v>
      </c>
    </row>
    <row r="1871" spans="1:6" x14ac:dyDescent="0.25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3081</v>
      </c>
    </row>
    <row r="1872" spans="1:6" x14ac:dyDescent="0.25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3082</v>
      </c>
    </row>
    <row r="1873" spans="1:6" x14ac:dyDescent="0.25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3083</v>
      </c>
    </row>
    <row r="1874" spans="1:6" x14ac:dyDescent="0.25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3084</v>
      </c>
    </row>
    <row r="1875" spans="1:6" x14ac:dyDescent="0.25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3085</v>
      </c>
    </row>
    <row r="1876" spans="1:6" x14ac:dyDescent="0.25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3086</v>
      </c>
    </row>
    <row r="1877" spans="1:6" x14ac:dyDescent="0.25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3087</v>
      </c>
    </row>
    <row r="1878" spans="1:6" x14ac:dyDescent="0.25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3088</v>
      </c>
    </row>
    <row r="1879" spans="1:6" x14ac:dyDescent="0.25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3089</v>
      </c>
    </row>
    <row r="1880" spans="1:6" x14ac:dyDescent="0.25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3090</v>
      </c>
    </row>
    <row r="1881" spans="1:6" x14ac:dyDescent="0.25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3091</v>
      </c>
    </row>
    <row r="1882" spans="1:6" x14ac:dyDescent="0.25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3092</v>
      </c>
    </row>
    <row r="1883" spans="1:6" x14ac:dyDescent="0.25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3093</v>
      </c>
    </row>
    <row r="1884" spans="1:6" x14ac:dyDescent="0.25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3094</v>
      </c>
    </row>
    <row r="1885" spans="1:6" x14ac:dyDescent="0.25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3095</v>
      </c>
    </row>
    <row r="1886" spans="1:6" x14ac:dyDescent="0.25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3096</v>
      </c>
    </row>
    <row r="1887" spans="1:6" x14ac:dyDescent="0.25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3097</v>
      </c>
    </row>
    <row r="1888" spans="1:6" x14ac:dyDescent="0.25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3098</v>
      </c>
    </row>
    <row r="1889" spans="1:6" x14ac:dyDescent="0.25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3099</v>
      </c>
    </row>
    <row r="1890" spans="1:6" x14ac:dyDescent="0.25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3100</v>
      </c>
    </row>
    <row r="1891" spans="1:6" x14ac:dyDescent="0.25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3101</v>
      </c>
    </row>
    <row r="1892" spans="1:6" x14ac:dyDescent="0.25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3102</v>
      </c>
    </row>
    <row r="1893" spans="1:6" x14ac:dyDescent="0.25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3103</v>
      </c>
    </row>
    <row r="1894" spans="1:6" x14ac:dyDescent="0.25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3104</v>
      </c>
    </row>
    <row r="1895" spans="1:6" x14ac:dyDescent="0.25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3105</v>
      </c>
    </row>
    <row r="1896" spans="1:6" x14ac:dyDescent="0.25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3106</v>
      </c>
    </row>
    <row r="1897" spans="1:6" x14ac:dyDescent="0.25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3107</v>
      </c>
    </row>
    <row r="1898" spans="1:6" x14ac:dyDescent="0.25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3108</v>
      </c>
    </row>
    <row r="1899" spans="1:6" x14ac:dyDescent="0.25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3109</v>
      </c>
    </row>
    <row r="1900" spans="1:6" x14ac:dyDescent="0.25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3110</v>
      </c>
    </row>
    <row r="1901" spans="1:6" x14ac:dyDescent="0.25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3111</v>
      </c>
    </row>
    <row r="1902" spans="1:6" x14ac:dyDescent="0.25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3112</v>
      </c>
    </row>
    <row r="1903" spans="1:6" x14ac:dyDescent="0.25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3113</v>
      </c>
    </row>
    <row r="1904" spans="1:6" x14ac:dyDescent="0.25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3114</v>
      </c>
    </row>
    <row r="1905" spans="1:6" x14ac:dyDescent="0.25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3115</v>
      </c>
    </row>
    <row r="1906" spans="1:6" x14ac:dyDescent="0.25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3116</v>
      </c>
    </row>
    <row r="1907" spans="1:6" x14ac:dyDescent="0.25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3117</v>
      </c>
    </row>
    <row r="1908" spans="1:6" x14ac:dyDescent="0.25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3118</v>
      </c>
    </row>
    <row r="1909" spans="1:6" x14ac:dyDescent="0.25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3119</v>
      </c>
    </row>
    <row r="1910" spans="1:6" x14ac:dyDescent="0.25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3120</v>
      </c>
    </row>
    <row r="1911" spans="1:6" x14ac:dyDescent="0.25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3121</v>
      </c>
    </row>
    <row r="1912" spans="1:6" x14ac:dyDescent="0.25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3122</v>
      </c>
    </row>
    <row r="1913" spans="1:6" x14ac:dyDescent="0.25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3123</v>
      </c>
    </row>
    <row r="1914" spans="1:6" x14ac:dyDescent="0.25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3124</v>
      </c>
    </row>
    <row r="1915" spans="1:6" x14ac:dyDescent="0.25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3125</v>
      </c>
    </row>
    <row r="1916" spans="1:6" x14ac:dyDescent="0.25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3126</v>
      </c>
    </row>
    <row r="1917" spans="1:6" x14ac:dyDescent="0.25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3127</v>
      </c>
    </row>
    <row r="1918" spans="1:6" x14ac:dyDescent="0.25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3128</v>
      </c>
    </row>
    <row r="1919" spans="1:6" x14ac:dyDescent="0.25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3129</v>
      </c>
    </row>
    <row r="1920" spans="1:6" x14ac:dyDescent="0.25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3130</v>
      </c>
    </row>
    <row r="1921" spans="1:6" x14ac:dyDescent="0.25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3131</v>
      </c>
    </row>
    <row r="1922" spans="1:6" x14ac:dyDescent="0.25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3132</v>
      </c>
    </row>
    <row r="1923" spans="1:6" x14ac:dyDescent="0.25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3133</v>
      </c>
    </row>
    <row r="1924" spans="1:6" x14ac:dyDescent="0.25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3134</v>
      </c>
    </row>
    <row r="1925" spans="1:6" x14ac:dyDescent="0.25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3135</v>
      </c>
    </row>
    <row r="1926" spans="1:6" x14ac:dyDescent="0.25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3136</v>
      </c>
    </row>
    <row r="1927" spans="1:6" x14ac:dyDescent="0.25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3137</v>
      </c>
    </row>
    <row r="1928" spans="1:6" x14ac:dyDescent="0.25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3138</v>
      </c>
    </row>
    <row r="1929" spans="1:6" x14ac:dyDescent="0.25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3139</v>
      </c>
    </row>
    <row r="1930" spans="1:6" x14ac:dyDescent="0.25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3140</v>
      </c>
    </row>
    <row r="1931" spans="1:6" x14ac:dyDescent="0.25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3141</v>
      </c>
    </row>
    <row r="1932" spans="1:6" x14ac:dyDescent="0.25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3142</v>
      </c>
    </row>
    <row r="1933" spans="1:6" x14ac:dyDescent="0.25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3143</v>
      </c>
    </row>
    <row r="1934" spans="1:6" x14ac:dyDescent="0.25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3144</v>
      </c>
    </row>
    <row r="1935" spans="1:6" x14ac:dyDescent="0.25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3145</v>
      </c>
    </row>
    <row r="1936" spans="1:6" x14ac:dyDescent="0.25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3146</v>
      </c>
    </row>
    <row r="1937" spans="1:6" x14ac:dyDescent="0.25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3147</v>
      </c>
    </row>
    <row r="1938" spans="1:6" x14ac:dyDescent="0.25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3148</v>
      </c>
    </row>
    <row r="1939" spans="1:6" x14ac:dyDescent="0.25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3149</v>
      </c>
    </row>
    <row r="1940" spans="1:6" x14ac:dyDescent="0.25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3150</v>
      </c>
    </row>
    <row r="1941" spans="1:6" x14ac:dyDescent="0.25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3151</v>
      </c>
    </row>
    <row r="1942" spans="1:6" x14ac:dyDescent="0.25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3152</v>
      </c>
    </row>
    <row r="1943" spans="1:6" x14ac:dyDescent="0.25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3153</v>
      </c>
    </row>
    <row r="1944" spans="1:6" x14ac:dyDescent="0.25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3154</v>
      </c>
    </row>
    <row r="1945" spans="1:6" x14ac:dyDescent="0.25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3155</v>
      </c>
    </row>
    <row r="1946" spans="1:6" x14ac:dyDescent="0.25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3156</v>
      </c>
    </row>
    <row r="1947" spans="1:6" x14ac:dyDescent="0.25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3157</v>
      </c>
    </row>
    <row r="1948" spans="1:6" x14ac:dyDescent="0.25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3158</v>
      </c>
    </row>
    <row r="1949" spans="1:6" x14ac:dyDescent="0.25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3159</v>
      </c>
    </row>
    <row r="1950" spans="1:6" x14ac:dyDescent="0.25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3160</v>
      </c>
    </row>
    <row r="1951" spans="1:6" x14ac:dyDescent="0.25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3161</v>
      </c>
    </row>
    <row r="1952" spans="1:6" x14ac:dyDescent="0.25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3162</v>
      </c>
    </row>
    <row r="1953" spans="1:6" x14ac:dyDescent="0.25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3163</v>
      </c>
    </row>
    <row r="1954" spans="1:6" x14ac:dyDescent="0.25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3164</v>
      </c>
    </row>
    <row r="1955" spans="1:6" x14ac:dyDescent="0.25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3165</v>
      </c>
    </row>
    <row r="1956" spans="1:6" x14ac:dyDescent="0.25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3166</v>
      </c>
    </row>
    <row r="1957" spans="1:6" x14ac:dyDescent="0.25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3167</v>
      </c>
    </row>
    <row r="1958" spans="1:6" x14ac:dyDescent="0.25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3168</v>
      </c>
    </row>
    <row r="1959" spans="1:6" x14ac:dyDescent="0.25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3169</v>
      </c>
    </row>
    <row r="1960" spans="1:6" x14ac:dyDescent="0.25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3170</v>
      </c>
    </row>
    <row r="1961" spans="1:6" x14ac:dyDescent="0.25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3171</v>
      </c>
    </row>
    <row r="1962" spans="1:6" x14ac:dyDescent="0.25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3172</v>
      </c>
    </row>
    <row r="1963" spans="1:6" x14ac:dyDescent="0.25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3173</v>
      </c>
    </row>
    <row r="1964" spans="1:6" x14ac:dyDescent="0.25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3174</v>
      </c>
    </row>
    <row r="1965" spans="1:6" x14ac:dyDescent="0.25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3175</v>
      </c>
    </row>
    <row r="1966" spans="1:6" x14ac:dyDescent="0.25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3176</v>
      </c>
    </row>
    <row r="1967" spans="1:6" x14ac:dyDescent="0.25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3177</v>
      </c>
    </row>
    <row r="1968" spans="1:6" x14ac:dyDescent="0.25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3178</v>
      </c>
    </row>
    <row r="1969" spans="1:6" x14ac:dyDescent="0.25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3179</v>
      </c>
    </row>
    <row r="1970" spans="1:6" x14ac:dyDescent="0.25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3180</v>
      </c>
    </row>
    <row r="1971" spans="1:6" x14ac:dyDescent="0.25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3181</v>
      </c>
    </row>
    <row r="1972" spans="1:6" x14ac:dyDescent="0.25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3182</v>
      </c>
    </row>
    <row r="1973" spans="1:6" x14ac:dyDescent="0.25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3183</v>
      </c>
    </row>
    <row r="1974" spans="1:6" x14ac:dyDescent="0.25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3184</v>
      </c>
    </row>
    <row r="1975" spans="1:6" x14ac:dyDescent="0.25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3185</v>
      </c>
    </row>
    <row r="1976" spans="1:6" x14ac:dyDescent="0.25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3186</v>
      </c>
    </row>
    <row r="1977" spans="1:6" x14ac:dyDescent="0.25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3187</v>
      </c>
    </row>
    <row r="1978" spans="1:6" x14ac:dyDescent="0.25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3188</v>
      </c>
    </row>
    <row r="1979" spans="1:6" x14ac:dyDescent="0.25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3189</v>
      </c>
    </row>
    <row r="1980" spans="1:6" x14ac:dyDescent="0.25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3190</v>
      </c>
    </row>
    <row r="1981" spans="1:6" x14ac:dyDescent="0.25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3191</v>
      </c>
    </row>
    <row r="1982" spans="1:6" x14ac:dyDescent="0.25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3192</v>
      </c>
    </row>
    <row r="1983" spans="1:6" x14ac:dyDescent="0.25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3193</v>
      </c>
    </row>
    <row r="1984" spans="1:6" x14ac:dyDescent="0.25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3194</v>
      </c>
    </row>
    <row r="1985" spans="1:6" x14ac:dyDescent="0.25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3195</v>
      </c>
    </row>
    <row r="1986" spans="1:6" x14ac:dyDescent="0.25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3196</v>
      </c>
    </row>
    <row r="1987" spans="1:6" x14ac:dyDescent="0.25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3197</v>
      </c>
    </row>
    <row r="1988" spans="1:6" x14ac:dyDescent="0.25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3198</v>
      </c>
    </row>
    <row r="1989" spans="1:6" x14ac:dyDescent="0.25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3199</v>
      </c>
    </row>
    <row r="1990" spans="1:6" x14ac:dyDescent="0.25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3200</v>
      </c>
    </row>
    <row r="1991" spans="1:6" x14ac:dyDescent="0.25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3201</v>
      </c>
    </row>
    <row r="1992" spans="1:6" x14ac:dyDescent="0.25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3202</v>
      </c>
    </row>
    <row r="1993" spans="1:6" x14ac:dyDescent="0.25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3203</v>
      </c>
    </row>
    <row r="1994" spans="1:6" x14ac:dyDescent="0.25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3204</v>
      </c>
    </row>
    <row r="1995" spans="1:6" x14ac:dyDescent="0.25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3205</v>
      </c>
    </row>
    <row r="1996" spans="1:6" x14ac:dyDescent="0.25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3206</v>
      </c>
    </row>
    <row r="1997" spans="1:6" x14ac:dyDescent="0.25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3207</v>
      </c>
    </row>
    <row r="1998" spans="1:6" x14ac:dyDescent="0.25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3208</v>
      </c>
    </row>
    <row r="1999" spans="1:6" x14ac:dyDescent="0.25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3209</v>
      </c>
    </row>
    <row r="2000" spans="1:6" x14ac:dyDescent="0.25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3210</v>
      </c>
    </row>
    <row r="2001" spans="1:6" x14ac:dyDescent="0.25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3211</v>
      </c>
    </row>
    <row r="2002" spans="1:6" x14ac:dyDescent="0.25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3212</v>
      </c>
    </row>
    <row r="2003" spans="1:6" x14ac:dyDescent="0.25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3213</v>
      </c>
    </row>
    <row r="2004" spans="1:6" x14ac:dyDescent="0.25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3214</v>
      </c>
    </row>
    <row r="2005" spans="1:6" x14ac:dyDescent="0.25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3215</v>
      </c>
    </row>
    <row r="2006" spans="1:6" x14ac:dyDescent="0.25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3216</v>
      </c>
    </row>
    <row r="2007" spans="1:6" x14ac:dyDescent="0.25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3217</v>
      </c>
    </row>
    <row r="2008" spans="1:6" x14ac:dyDescent="0.25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3218</v>
      </c>
    </row>
    <row r="2009" spans="1:6" x14ac:dyDescent="0.25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3219</v>
      </c>
    </row>
    <row r="2010" spans="1:6" x14ac:dyDescent="0.25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3220</v>
      </c>
    </row>
    <row r="2011" spans="1:6" x14ac:dyDescent="0.25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3221</v>
      </c>
    </row>
    <row r="2012" spans="1:6" x14ac:dyDescent="0.25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3222</v>
      </c>
    </row>
    <row r="2013" spans="1:6" x14ac:dyDescent="0.25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3223</v>
      </c>
    </row>
    <row r="2014" spans="1:6" x14ac:dyDescent="0.25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3224</v>
      </c>
    </row>
    <row r="2015" spans="1:6" x14ac:dyDescent="0.25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3225</v>
      </c>
    </row>
    <row r="2016" spans="1:6" x14ac:dyDescent="0.25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3226</v>
      </c>
    </row>
    <row r="2017" spans="1:6" x14ac:dyDescent="0.25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3227</v>
      </c>
    </row>
    <row r="2018" spans="1:6" x14ac:dyDescent="0.25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3228</v>
      </c>
    </row>
    <row r="2019" spans="1:6" x14ac:dyDescent="0.25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3229</v>
      </c>
    </row>
    <row r="2020" spans="1:6" x14ac:dyDescent="0.25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3230</v>
      </c>
    </row>
    <row r="2021" spans="1:6" x14ac:dyDescent="0.25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3231</v>
      </c>
    </row>
    <row r="2022" spans="1:6" x14ac:dyDescent="0.25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3232</v>
      </c>
    </row>
    <row r="2023" spans="1:6" x14ac:dyDescent="0.25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3233</v>
      </c>
    </row>
    <row r="2024" spans="1:6" x14ac:dyDescent="0.25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3234</v>
      </c>
    </row>
    <row r="2025" spans="1:6" x14ac:dyDescent="0.25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3235</v>
      </c>
    </row>
    <row r="2026" spans="1:6" x14ac:dyDescent="0.25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3236</v>
      </c>
    </row>
    <row r="2027" spans="1:6" x14ac:dyDescent="0.25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3237</v>
      </c>
    </row>
    <row r="2028" spans="1:6" x14ac:dyDescent="0.25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3238</v>
      </c>
    </row>
    <row r="2029" spans="1:6" x14ac:dyDescent="0.25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3239</v>
      </c>
    </row>
    <row r="2030" spans="1:6" x14ac:dyDescent="0.25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3240</v>
      </c>
    </row>
    <row r="2031" spans="1:6" x14ac:dyDescent="0.25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3241</v>
      </c>
    </row>
    <row r="2032" spans="1:6" x14ac:dyDescent="0.25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3242</v>
      </c>
    </row>
    <row r="2033" spans="1:6" x14ac:dyDescent="0.25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3243</v>
      </c>
    </row>
    <row r="2034" spans="1:6" x14ac:dyDescent="0.25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3244</v>
      </c>
    </row>
    <row r="2035" spans="1:6" x14ac:dyDescent="0.25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3245</v>
      </c>
    </row>
    <row r="2036" spans="1:6" x14ac:dyDescent="0.25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3246</v>
      </c>
    </row>
    <row r="2037" spans="1:6" x14ac:dyDescent="0.25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3247</v>
      </c>
    </row>
    <row r="2038" spans="1:6" x14ac:dyDescent="0.25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3248</v>
      </c>
    </row>
    <row r="2039" spans="1:6" x14ac:dyDescent="0.25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3249</v>
      </c>
    </row>
    <row r="2040" spans="1:6" x14ac:dyDescent="0.25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3250</v>
      </c>
    </row>
    <row r="2041" spans="1:6" x14ac:dyDescent="0.25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3251</v>
      </c>
    </row>
    <row r="2042" spans="1:6" x14ac:dyDescent="0.25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3252</v>
      </c>
    </row>
    <row r="2043" spans="1:6" x14ac:dyDescent="0.25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3253</v>
      </c>
    </row>
    <row r="2044" spans="1:6" x14ac:dyDescent="0.25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3254</v>
      </c>
    </row>
    <row r="2045" spans="1:6" x14ac:dyDescent="0.25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3255</v>
      </c>
    </row>
    <row r="2046" spans="1:6" x14ac:dyDescent="0.25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3256</v>
      </c>
    </row>
    <row r="2047" spans="1:6" x14ac:dyDescent="0.25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3257</v>
      </c>
    </row>
    <row r="2048" spans="1:6" x14ac:dyDescent="0.25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3258</v>
      </c>
    </row>
    <row r="2049" spans="1:6" x14ac:dyDescent="0.25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3259</v>
      </c>
    </row>
    <row r="2050" spans="1:6" x14ac:dyDescent="0.25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3260</v>
      </c>
    </row>
    <row r="2051" spans="1:6" x14ac:dyDescent="0.25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3261</v>
      </c>
    </row>
    <row r="2052" spans="1:6" x14ac:dyDescent="0.25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3262</v>
      </c>
    </row>
    <row r="2053" spans="1:6" x14ac:dyDescent="0.25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3263</v>
      </c>
    </row>
    <row r="2054" spans="1:6" x14ac:dyDescent="0.25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3264</v>
      </c>
    </row>
    <row r="2055" spans="1:6" x14ac:dyDescent="0.25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3265</v>
      </c>
    </row>
    <row r="2056" spans="1:6" x14ac:dyDescent="0.25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3266</v>
      </c>
    </row>
    <row r="2057" spans="1:6" x14ac:dyDescent="0.25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3267</v>
      </c>
    </row>
    <row r="2058" spans="1:6" x14ac:dyDescent="0.25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3268</v>
      </c>
    </row>
    <row r="2059" spans="1:6" x14ac:dyDescent="0.25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3269</v>
      </c>
    </row>
    <row r="2060" spans="1:6" x14ac:dyDescent="0.25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3270</v>
      </c>
    </row>
    <row r="2061" spans="1:6" x14ac:dyDescent="0.25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3271</v>
      </c>
    </row>
    <row r="2062" spans="1:6" x14ac:dyDescent="0.25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3272</v>
      </c>
    </row>
    <row r="2063" spans="1:6" x14ac:dyDescent="0.25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3273</v>
      </c>
    </row>
    <row r="2064" spans="1:6" x14ac:dyDescent="0.25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3274</v>
      </c>
    </row>
    <row r="2065" spans="1:6" x14ac:dyDescent="0.25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3275</v>
      </c>
    </row>
    <row r="2066" spans="1:6" x14ac:dyDescent="0.25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3276</v>
      </c>
    </row>
    <row r="2067" spans="1:6" x14ac:dyDescent="0.25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3277</v>
      </c>
    </row>
    <row r="2068" spans="1:6" x14ac:dyDescent="0.25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3278</v>
      </c>
    </row>
    <row r="2069" spans="1:6" x14ac:dyDescent="0.25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3279</v>
      </c>
    </row>
    <row r="2070" spans="1:6" x14ac:dyDescent="0.25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3280</v>
      </c>
    </row>
    <row r="2071" spans="1:6" x14ac:dyDescent="0.25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3281</v>
      </c>
    </row>
    <row r="2072" spans="1:6" x14ac:dyDescent="0.25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3282</v>
      </c>
    </row>
    <row r="2073" spans="1:6" x14ac:dyDescent="0.25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3283</v>
      </c>
    </row>
    <row r="2074" spans="1:6" x14ac:dyDescent="0.25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3284</v>
      </c>
    </row>
    <row r="2075" spans="1:6" x14ac:dyDescent="0.25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3285</v>
      </c>
    </row>
    <row r="2076" spans="1:6" x14ac:dyDescent="0.25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3286</v>
      </c>
    </row>
    <row r="2077" spans="1:6" x14ac:dyDescent="0.25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3287</v>
      </c>
    </row>
    <row r="2078" spans="1:6" x14ac:dyDescent="0.25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3288</v>
      </c>
    </row>
    <row r="2079" spans="1:6" x14ac:dyDescent="0.25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3289</v>
      </c>
    </row>
    <row r="2080" spans="1:6" x14ac:dyDescent="0.25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3290</v>
      </c>
    </row>
    <row r="2081" spans="1:6" x14ac:dyDescent="0.25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3291</v>
      </c>
    </row>
    <row r="2082" spans="1:6" x14ac:dyDescent="0.25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3292</v>
      </c>
    </row>
    <row r="2083" spans="1:6" x14ac:dyDescent="0.25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3293</v>
      </c>
    </row>
    <row r="2084" spans="1:6" x14ac:dyDescent="0.25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3294</v>
      </c>
    </row>
    <row r="2085" spans="1:6" x14ac:dyDescent="0.25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3295</v>
      </c>
    </row>
    <row r="2086" spans="1:6" x14ac:dyDescent="0.25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3296</v>
      </c>
    </row>
    <row r="2087" spans="1:6" x14ac:dyDescent="0.25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3297</v>
      </c>
    </row>
    <row r="2088" spans="1:6" x14ac:dyDescent="0.25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3298</v>
      </c>
    </row>
    <row r="2089" spans="1:6" x14ac:dyDescent="0.25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3299</v>
      </c>
    </row>
    <row r="2090" spans="1:6" x14ac:dyDescent="0.25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3300</v>
      </c>
    </row>
    <row r="2091" spans="1:6" x14ac:dyDescent="0.25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3301</v>
      </c>
    </row>
    <row r="2092" spans="1:6" x14ac:dyDescent="0.25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3302</v>
      </c>
    </row>
    <row r="2093" spans="1:6" x14ac:dyDescent="0.25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3303</v>
      </c>
    </row>
    <row r="2094" spans="1:6" x14ac:dyDescent="0.25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3304</v>
      </c>
    </row>
    <row r="2095" spans="1:6" x14ac:dyDescent="0.25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3305</v>
      </c>
    </row>
    <row r="2096" spans="1:6" x14ac:dyDescent="0.25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3306</v>
      </c>
    </row>
    <row r="2097" spans="1:6" x14ac:dyDescent="0.25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3307</v>
      </c>
    </row>
    <row r="2098" spans="1:6" x14ac:dyDescent="0.25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3308</v>
      </c>
    </row>
    <row r="2099" spans="1:6" x14ac:dyDescent="0.25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3309</v>
      </c>
    </row>
    <row r="2100" spans="1:6" x14ac:dyDescent="0.25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3310</v>
      </c>
    </row>
    <row r="2101" spans="1:6" x14ac:dyDescent="0.25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3311</v>
      </c>
    </row>
    <row r="2102" spans="1:6" x14ac:dyDescent="0.25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3312</v>
      </c>
    </row>
    <row r="2103" spans="1:6" x14ac:dyDescent="0.25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3313</v>
      </c>
    </row>
    <row r="2104" spans="1:6" x14ac:dyDescent="0.25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3314</v>
      </c>
    </row>
    <row r="2105" spans="1:6" x14ac:dyDescent="0.25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3315</v>
      </c>
    </row>
    <row r="2106" spans="1:6" x14ac:dyDescent="0.25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3316</v>
      </c>
    </row>
    <row r="2107" spans="1:6" x14ac:dyDescent="0.25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3317</v>
      </c>
    </row>
    <row r="2108" spans="1:6" x14ac:dyDescent="0.25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3318</v>
      </c>
    </row>
    <row r="2109" spans="1:6" x14ac:dyDescent="0.25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3319</v>
      </c>
    </row>
    <row r="2110" spans="1:6" x14ac:dyDescent="0.25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3320</v>
      </c>
    </row>
    <row r="2111" spans="1:6" x14ac:dyDescent="0.25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3321</v>
      </c>
    </row>
    <row r="2112" spans="1:6" x14ac:dyDescent="0.25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3322</v>
      </c>
    </row>
    <row r="2113" spans="1:6" x14ac:dyDescent="0.25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3323</v>
      </c>
    </row>
    <row r="2114" spans="1:6" x14ac:dyDescent="0.25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3324</v>
      </c>
    </row>
    <row r="2115" spans="1:6" x14ac:dyDescent="0.25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3325</v>
      </c>
    </row>
    <row r="2116" spans="1:6" x14ac:dyDescent="0.25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3326</v>
      </c>
    </row>
    <row r="2117" spans="1:6" x14ac:dyDescent="0.25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3327</v>
      </c>
    </row>
    <row r="2118" spans="1:6" x14ac:dyDescent="0.25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3328</v>
      </c>
    </row>
    <row r="2119" spans="1:6" x14ac:dyDescent="0.25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3329</v>
      </c>
    </row>
    <row r="2120" spans="1:6" x14ac:dyDescent="0.25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3330</v>
      </c>
    </row>
    <row r="2121" spans="1:6" x14ac:dyDescent="0.25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3331</v>
      </c>
    </row>
    <row r="2122" spans="1:6" x14ac:dyDescent="0.25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3332</v>
      </c>
    </row>
    <row r="2123" spans="1:6" x14ac:dyDescent="0.25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3333</v>
      </c>
    </row>
    <row r="2124" spans="1:6" x14ac:dyDescent="0.25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3334</v>
      </c>
    </row>
    <row r="2125" spans="1:6" x14ac:dyDescent="0.25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3335</v>
      </c>
    </row>
    <row r="2126" spans="1:6" x14ac:dyDescent="0.25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3336</v>
      </c>
    </row>
    <row r="2127" spans="1:6" x14ac:dyDescent="0.25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3337</v>
      </c>
    </row>
    <row r="2128" spans="1:6" x14ac:dyDescent="0.25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3338</v>
      </c>
    </row>
    <row r="2129" spans="1:6" x14ac:dyDescent="0.25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3339</v>
      </c>
    </row>
    <row r="2130" spans="1:6" x14ac:dyDescent="0.25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3340</v>
      </c>
    </row>
    <row r="2131" spans="1:6" x14ac:dyDescent="0.25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3341</v>
      </c>
    </row>
    <row r="2132" spans="1:6" x14ac:dyDescent="0.25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3342</v>
      </c>
    </row>
    <row r="2133" spans="1:6" x14ac:dyDescent="0.25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3343</v>
      </c>
    </row>
    <row r="2134" spans="1:6" x14ac:dyDescent="0.25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3344</v>
      </c>
    </row>
    <row r="2135" spans="1:6" x14ac:dyDescent="0.25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3345</v>
      </c>
    </row>
    <row r="2136" spans="1:6" x14ac:dyDescent="0.25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3346</v>
      </c>
    </row>
    <row r="2137" spans="1:6" x14ac:dyDescent="0.25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3347</v>
      </c>
    </row>
    <row r="2138" spans="1:6" x14ac:dyDescent="0.25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3348</v>
      </c>
    </row>
    <row r="2139" spans="1:6" x14ac:dyDescent="0.25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3349</v>
      </c>
    </row>
    <row r="2140" spans="1:6" x14ac:dyDescent="0.25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3350</v>
      </c>
    </row>
    <row r="2141" spans="1:6" x14ac:dyDescent="0.25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3351</v>
      </c>
    </row>
    <row r="2142" spans="1:6" x14ac:dyDescent="0.25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3352</v>
      </c>
    </row>
    <row r="2143" spans="1:6" x14ac:dyDescent="0.25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3353</v>
      </c>
    </row>
    <row r="2144" spans="1:6" x14ac:dyDescent="0.25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3354</v>
      </c>
    </row>
    <row r="2145" spans="1:6" x14ac:dyDescent="0.25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3355</v>
      </c>
    </row>
    <row r="2146" spans="1:6" x14ac:dyDescent="0.25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3356</v>
      </c>
    </row>
    <row r="2147" spans="1:6" x14ac:dyDescent="0.25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3357</v>
      </c>
    </row>
    <row r="2148" spans="1:6" x14ac:dyDescent="0.25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3358</v>
      </c>
    </row>
    <row r="2149" spans="1:6" x14ac:dyDescent="0.25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3359</v>
      </c>
    </row>
    <row r="2150" spans="1:6" x14ac:dyDescent="0.25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3360</v>
      </c>
    </row>
    <row r="2151" spans="1:6" x14ac:dyDescent="0.25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3361</v>
      </c>
    </row>
    <row r="2152" spans="1:6" x14ac:dyDescent="0.25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3362</v>
      </c>
    </row>
    <row r="2153" spans="1:6" x14ac:dyDescent="0.25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3363</v>
      </c>
    </row>
    <row r="2154" spans="1:6" x14ac:dyDescent="0.25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3364</v>
      </c>
    </row>
    <row r="2155" spans="1:6" x14ac:dyDescent="0.25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3365</v>
      </c>
    </row>
    <row r="2156" spans="1:6" x14ac:dyDescent="0.25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3366</v>
      </c>
    </row>
    <row r="2157" spans="1:6" x14ac:dyDescent="0.25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3367</v>
      </c>
    </row>
    <row r="2158" spans="1:6" x14ac:dyDescent="0.25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3368</v>
      </c>
    </row>
    <row r="2159" spans="1:6" x14ac:dyDescent="0.25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3369</v>
      </c>
    </row>
    <row r="2160" spans="1:6" x14ac:dyDescent="0.25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3370</v>
      </c>
    </row>
    <row r="2161" spans="1:6" x14ac:dyDescent="0.25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3371</v>
      </c>
    </row>
    <row r="2162" spans="1:6" x14ac:dyDescent="0.25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3372</v>
      </c>
    </row>
    <row r="2163" spans="1:6" x14ac:dyDescent="0.25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3373</v>
      </c>
    </row>
    <row r="2164" spans="1:6" x14ac:dyDescent="0.25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3374</v>
      </c>
    </row>
    <row r="2165" spans="1:6" x14ac:dyDescent="0.25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3375</v>
      </c>
    </row>
    <row r="2166" spans="1:6" x14ac:dyDescent="0.25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3376</v>
      </c>
    </row>
    <row r="2167" spans="1:6" x14ac:dyDescent="0.25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3377</v>
      </c>
    </row>
    <row r="2168" spans="1:6" x14ac:dyDescent="0.25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3378</v>
      </c>
    </row>
    <row r="2169" spans="1:6" x14ac:dyDescent="0.25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3379</v>
      </c>
    </row>
    <row r="2170" spans="1:6" x14ac:dyDescent="0.25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3380</v>
      </c>
    </row>
    <row r="2171" spans="1:6" x14ac:dyDescent="0.25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3381</v>
      </c>
    </row>
    <row r="2172" spans="1:6" x14ac:dyDescent="0.25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3382</v>
      </c>
    </row>
    <row r="2173" spans="1:6" x14ac:dyDescent="0.25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3383</v>
      </c>
    </row>
    <row r="2174" spans="1:6" x14ac:dyDescent="0.25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3384</v>
      </c>
    </row>
    <row r="2175" spans="1:6" x14ac:dyDescent="0.25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3385</v>
      </c>
    </row>
    <row r="2176" spans="1:6" x14ac:dyDescent="0.25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3386</v>
      </c>
    </row>
    <row r="2177" spans="1:6" x14ac:dyDescent="0.25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3387</v>
      </c>
    </row>
    <row r="2178" spans="1:6" x14ac:dyDescent="0.25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3388</v>
      </c>
    </row>
    <row r="2179" spans="1:6" x14ac:dyDescent="0.25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3389</v>
      </c>
    </row>
    <row r="2180" spans="1:6" x14ac:dyDescent="0.25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3390</v>
      </c>
    </row>
    <row r="2181" spans="1:6" x14ac:dyDescent="0.25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3391</v>
      </c>
    </row>
    <row r="2182" spans="1:6" x14ac:dyDescent="0.25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3392</v>
      </c>
    </row>
    <row r="2183" spans="1:6" x14ac:dyDescent="0.25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3393</v>
      </c>
    </row>
    <row r="2184" spans="1:6" x14ac:dyDescent="0.25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3394</v>
      </c>
    </row>
    <row r="2185" spans="1:6" x14ac:dyDescent="0.25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3395</v>
      </c>
    </row>
    <row r="2186" spans="1:6" x14ac:dyDescent="0.25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3396</v>
      </c>
    </row>
    <row r="2187" spans="1:6" x14ac:dyDescent="0.25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3397</v>
      </c>
    </row>
    <row r="2188" spans="1:6" x14ac:dyDescent="0.25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3398</v>
      </c>
    </row>
    <row r="2189" spans="1:6" x14ac:dyDescent="0.25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3399</v>
      </c>
    </row>
    <row r="2190" spans="1:6" x14ac:dyDescent="0.25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3400</v>
      </c>
    </row>
    <row r="2191" spans="1:6" x14ac:dyDescent="0.25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3401</v>
      </c>
    </row>
    <row r="2192" spans="1:6" x14ac:dyDescent="0.25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3402</v>
      </c>
    </row>
    <row r="2193" spans="1:6" x14ac:dyDescent="0.25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3403</v>
      </c>
    </row>
    <row r="2194" spans="1:6" x14ac:dyDescent="0.25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3404</v>
      </c>
    </row>
    <row r="2195" spans="1:6" x14ac:dyDescent="0.25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3405</v>
      </c>
    </row>
    <row r="2196" spans="1:6" x14ac:dyDescent="0.25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3406</v>
      </c>
    </row>
    <row r="2197" spans="1:6" x14ac:dyDescent="0.25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3407</v>
      </c>
    </row>
    <row r="2198" spans="1:6" x14ac:dyDescent="0.25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3408</v>
      </c>
    </row>
    <row r="2199" spans="1:6" x14ac:dyDescent="0.25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3409</v>
      </c>
    </row>
    <row r="2200" spans="1:6" x14ac:dyDescent="0.25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3410</v>
      </c>
    </row>
    <row r="2201" spans="1:6" x14ac:dyDescent="0.25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3411</v>
      </c>
    </row>
    <row r="2202" spans="1:6" x14ac:dyDescent="0.25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3412</v>
      </c>
    </row>
    <row r="2203" spans="1:6" x14ac:dyDescent="0.25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3413</v>
      </c>
    </row>
    <row r="2204" spans="1:6" x14ac:dyDescent="0.25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3414</v>
      </c>
    </row>
    <row r="2205" spans="1:6" x14ac:dyDescent="0.25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3415</v>
      </c>
    </row>
    <row r="2206" spans="1:6" x14ac:dyDescent="0.25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3416</v>
      </c>
    </row>
    <row r="2207" spans="1:6" x14ac:dyDescent="0.25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3417</v>
      </c>
    </row>
    <row r="2208" spans="1:6" x14ac:dyDescent="0.25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3418</v>
      </c>
    </row>
    <row r="2209" spans="1:6" x14ac:dyDescent="0.25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3419</v>
      </c>
    </row>
    <row r="2210" spans="1:6" x14ac:dyDescent="0.25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3420</v>
      </c>
    </row>
    <row r="2211" spans="1:6" x14ac:dyDescent="0.25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3421</v>
      </c>
    </row>
    <row r="2212" spans="1:6" x14ac:dyDescent="0.25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3422</v>
      </c>
    </row>
    <row r="2213" spans="1:6" x14ac:dyDescent="0.25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3423</v>
      </c>
    </row>
    <row r="2214" spans="1:6" x14ac:dyDescent="0.25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3424</v>
      </c>
    </row>
    <row r="2215" spans="1:6" x14ac:dyDescent="0.25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3425</v>
      </c>
    </row>
    <row r="2216" spans="1:6" x14ac:dyDescent="0.25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3426</v>
      </c>
    </row>
    <row r="2217" spans="1:6" x14ac:dyDescent="0.25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3427</v>
      </c>
    </row>
    <row r="2218" spans="1:6" x14ac:dyDescent="0.25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3428</v>
      </c>
    </row>
    <row r="2219" spans="1:6" x14ac:dyDescent="0.25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3429</v>
      </c>
    </row>
    <row r="2220" spans="1:6" x14ac:dyDescent="0.25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3430</v>
      </c>
    </row>
    <row r="2221" spans="1:6" x14ac:dyDescent="0.25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3431</v>
      </c>
    </row>
    <row r="2222" spans="1:6" x14ac:dyDescent="0.25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3432</v>
      </c>
    </row>
    <row r="2223" spans="1:6" x14ac:dyDescent="0.25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3433</v>
      </c>
    </row>
    <row r="2224" spans="1:6" x14ac:dyDescent="0.25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3434</v>
      </c>
    </row>
    <row r="2225" spans="1:6" x14ac:dyDescent="0.25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3435</v>
      </c>
    </row>
    <row r="2226" spans="1:6" x14ac:dyDescent="0.25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3436</v>
      </c>
    </row>
    <row r="2227" spans="1:6" x14ac:dyDescent="0.25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3437</v>
      </c>
    </row>
    <row r="2228" spans="1:6" x14ac:dyDescent="0.25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3438</v>
      </c>
    </row>
    <row r="2229" spans="1:6" x14ac:dyDescent="0.25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3439</v>
      </c>
    </row>
    <row r="2230" spans="1:6" x14ac:dyDescent="0.25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3440</v>
      </c>
    </row>
    <row r="2231" spans="1:6" x14ac:dyDescent="0.25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3441</v>
      </c>
    </row>
    <row r="2232" spans="1:6" x14ac:dyDescent="0.25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3442</v>
      </c>
    </row>
    <row r="2233" spans="1:6" x14ac:dyDescent="0.25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3443</v>
      </c>
    </row>
    <row r="2234" spans="1:6" x14ac:dyDescent="0.25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3444</v>
      </c>
    </row>
    <row r="2235" spans="1:6" x14ac:dyDescent="0.25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3445</v>
      </c>
    </row>
    <row r="2236" spans="1:6" x14ac:dyDescent="0.25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3446</v>
      </c>
    </row>
    <row r="2237" spans="1:6" x14ac:dyDescent="0.25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3447</v>
      </c>
    </row>
    <row r="2238" spans="1:6" x14ac:dyDescent="0.25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3448</v>
      </c>
    </row>
    <row r="2239" spans="1:6" x14ac:dyDescent="0.25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3449</v>
      </c>
    </row>
    <row r="2240" spans="1:6" x14ac:dyDescent="0.25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3450</v>
      </c>
    </row>
    <row r="2241" spans="1:6" x14ac:dyDescent="0.25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3451</v>
      </c>
    </row>
    <row r="2242" spans="1:6" x14ac:dyDescent="0.25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3452</v>
      </c>
    </row>
    <row r="2243" spans="1:6" x14ac:dyDescent="0.25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3453</v>
      </c>
    </row>
    <row r="2244" spans="1:6" x14ac:dyDescent="0.25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3454</v>
      </c>
    </row>
    <row r="2245" spans="1:6" x14ac:dyDescent="0.25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3455</v>
      </c>
    </row>
    <row r="2246" spans="1:6" x14ac:dyDescent="0.25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3456</v>
      </c>
    </row>
    <row r="2247" spans="1:6" x14ac:dyDescent="0.25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3457</v>
      </c>
    </row>
    <row r="2248" spans="1:6" x14ac:dyDescent="0.25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3458</v>
      </c>
    </row>
    <row r="2249" spans="1:6" x14ac:dyDescent="0.25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3459</v>
      </c>
    </row>
    <row r="2250" spans="1:6" x14ac:dyDescent="0.25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3460</v>
      </c>
    </row>
    <row r="2251" spans="1:6" x14ac:dyDescent="0.25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3461</v>
      </c>
    </row>
    <row r="2252" spans="1:6" x14ac:dyDescent="0.25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3462</v>
      </c>
    </row>
    <row r="2253" spans="1:6" x14ac:dyDescent="0.25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3463</v>
      </c>
    </row>
    <row r="2254" spans="1:6" x14ac:dyDescent="0.25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3464</v>
      </c>
    </row>
    <row r="2255" spans="1:6" x14ac:dyDescent="0.25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3465</v>
      </c>
    </row>
    <row r="2256" spans="1:6" x14ac:dyDescent="0.25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3466</v>
      </c>
    </row>
    <row r="2257" spans="1:6" x14ac:dyDescent="0.25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3467</v>
      </c>
    </row>
    <row r="2258" spans="1:6" x14ac:dyDescent="0.25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3468</v>
      </c>
    </row>
    <row r="2259" spans="1:6" x14ac:dyDescent="0.25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3469</v>
      </c>
    </row>
    <row r="2260" spans="1:6" x14ac:dyDescent="0.25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3470</v>
      </c>
    </row>
    <row r="2261" spans="1:6" x14ac:dyDescent="0.25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3471</v>
      </c>
    </row>
    <row r="2262" spans="1:6" x14ac:dyDescent="0.25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3472</v>
      </c>
    </row>
    <row r="2263" spans="1:6" x14ac:dyDescent="0.25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3473</v>
      </c>
    </row>
    <row r="2264" spans="1:6" x14ac:dyDescent="0.25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3474</v>
      </c>
    </row>
    <row r="2265" spans="1:6" x14ac:dyDescent="0.25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3475</v>
      </c>
    </row>
    <row r="2266" spans="1:6" x14ac:dyDescent="0.25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3476</v>
      </c>
    </row>
    <row r="2267" spans="1:6" x14ac:dyDescent="0.25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3477</v>
      </c>
    </row>
    <row r="2268" spans="1:6" x14ac:dyDescent="0.25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3478</v>
      </c>
    </row>
    <row r="2269" spans="1:6" x14ac:dyDescent="0.25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3479</v>
      </c>
    </row>
    <row r="2270" spans="1:6" x14ac:dyDescent="0.25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3480</v>
      </c>
    </row>
    <row r="2271" spans="1:6" x14ac:dyDescent="0.25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3481</v>
      </c>
    </row>
    <row r="2272" spans="1:6" x14ac:dyDescent="0.25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3482</v>
      </c>
    </row>
    <row r="2273" spans="1:6" x14ac:dyDescent="0.25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3483</v>
      </c>
    </row>
    <row r="2274" spans="1:6" x14ac:dyDescent="0.25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3484</v>
      </c>
    </row>
    <row r="2275" spans="1:6" x14ac:dyDescent="0.25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3485</v>
      </c>
    </row>
    <row r="2276" spans="1:6" x14ac:dyDescent="0.25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3486</v>
      </c>
    </row>
    <row r="2277" spans="1:6" x14ac:dyDescent="0.25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3487</v>
      </c>
    </row>
    <row r="2278" spans="1:6" x14ac:dyDescent="0.25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3488</v>
      </c>
    </row>
    <row r="2279" spans="1:6" x14ac:dyDescent="0.25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3489</v>
      </c>
    </row>
    <row r="2280" spans="1:6" x14ac:dyDescent="0.25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3490</v>
      </c>
    </row>
    <row r="2281" spans="1:6" x14ac:dyDescent="0.25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3491</v>
      </c>
    </row>
    <row r="2282" spans="1:6" x14ac:dyDescent="0.25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3492</v>
      </c>
    </row>
    <row r="2283" spans="1:6" x14ac:dyDescent="0.25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3493</v>
      </c>
    </row>
    <row r="2284" spans="1:6" x14ac:dyDescent="0.25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3494</v>
      </c>
    </row>
    <row r="2285" spans="1:6" x14ac:dyDescent="0.25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3495</v>
      </c>
    </row>
    <row r="2286" spans="1:6" x14ac:dyDescent="0.25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3496</v>
      </c>
    </row>
    <row r="2287" spans="1:6" x14ac:dyDescent="0.25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3497</v>
      </c>
    </row>
    <row r="2288" spans="1:6" x14ac:dyDescent="0.25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3498</v>
      </c>
    </row>
    <row r="2289" spans="1:6" x14ac:dyDescent="0.25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3499</v>
      </c>
    </row>
    <row r="2290" spans="1:6" x14ac:dyDescent="0.25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3500</v>
      </c>
    </row>
    <row r="2291" spans="1:6" x14ac:dyDescent="0.25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3501</v>
      </c>
    </row>
    <row r="2292" spans="1:6" x14ac:dyDescent="0.25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3502</v>
      </c>
    </row>
    <row r="2293" spans="1:6" x14ac:dyDescent="0.25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3503</v>
      </c>
    </row>
    <row r="2294" spans="1:6" x14ac:dyDescent="0.25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3504</v>
      </c>
    </row>
    <row r="2295" spans="1:6" x14ac:dyDescent="0.25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3505</v>
      </c>
    </row>
    <row r="2296" spans="1:6" x14ac:dyDescent="0.25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3506</v>
      </c>
    </row>
    <row r="2297" spans="1:6" x14ac:dyDescent="0.25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3507</v>
      </c>
    </row>
    <row r="2298" spans="1:6" x14ac:dyDescent="0.25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3508</v>
      </c>
    </row>
    <row r="2299" spans="1:6" x14ac:dyDescent="0.25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3509</v>
      </c>
    </row>
    <row r="2300" spans="1:6" x14ac:dyDescent="0.25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3510</v>
      </c>
    </row>
    <row r="2301" spans="1:6" x14ac:dyDescent="0.25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3511</v>
      </c>
    </row>
    <row r="2302" spans="1:6" x14ac:dyDescent="0.25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3512</v>
      </c>
    </row>
    <row r="2303" spans="1:6" x14ac:dyDescent="0.25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3513</v>
      </c>
    </row>
    <row r="2304" spans="1:6" x14ac:dyDescent="0.25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3514</v>
      </c>
    </row>
    <row r="2305" spans="1:6" x14ac:dyDescent="0.25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3515</v>
      </c>
    </row>
    <row r="2306" spans="1:6" x14ac:dyDescent="0.25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3516</v>
      </c>
    </row>
    <row r="2307" spans="1:6" x14ac:dyDescent="0.25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3517</v>
      </c>
    </row>
    <row r="2308" spans="1:6" x14ac:dyDescent="0.25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3518</v>
      </c>
    </row>
    <row r="2309" spans="1:6" x14ac:dyDescent="0.25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3519</v>
      </c>
    </row>
    <row r="2310" spans="1:6" x14ac:dyDescent="0.25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3520</v>
      </c>
    </row>
    <row r="2311" spans="1:6" x14ac:dyDescent="0.25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3521</v>
      </c>
    </row>
    <row r="2312" spans="1:6" x14ac:dyDescent="0.25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3522</v>
      </c>
    </row>
    <row r="2313" spans="1:6" x14ac:dyDescent="0.25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3523</v>
      </c>
    </row>
    <row r="2314" spans="1:6" x14ac:dyDescent="0.25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3524</v>
      </c>
    </row>
    <row r="2315" spans="1:6" x14ac:dyDescent="0.25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3525</v>
      </c>
    </row>
    <row r="2316" spans="1:6" x14ac:dyDescent="0.25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3526</v>
      </c>
    </row>
    <row r="2317" spans="1:6" x14ac:dyDescent="0.25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3527</v>
      </c>
    </row>
    <row r="2318" spans="1:6" x14ac:dyDescent="0.25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3528</v>
      </c>
    </row>
    <row r="2319" spans="1:6" x14ac:dyDescent="0.25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3529</v>
      </c>
    </row>
    <row r="2320" spans="1:6" x14ac:dyDescent="0.25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3530</v>
      </c>
    </row>
    <row r="2321" spans="1:6" x14ac:dyDescent="0.25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3531</v>
      </c>
    </row>
    <row r="2322" spans="1:6" x14ac:dyDescent="0.25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3532</v>
      </c>
    </row>
    <row r="2323" spans="1:6" x14ac:dyDescent="0.25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3533</v>
      </c>
    </row>
    <row r="2324" spans="1:6" x14ac:dyDescent="0.25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3534</v>
      </c>
    </row>
    <row r="2325" spans="1:6" x14ac:dyDescent="0.25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3535</v>
      </c>
    </row>
    <row r="2326" spans="1:6" x14ac:dyDescent="0.25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3536</v>
      </c>
    </row>
    <row r="2327" spans="1:6" x14ac:dyDescent="0.25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3537</v>
      </c>
    </row>
    <row r="2328" spans="1:6" x14ac:dyDescent="0.25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3538</v>
      </c>
    </row>
    <row r="2329" spans="1:6" x14ac:dyDescent="0.25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3539</v>
      </c>
    </row>
    <row r="2330" spans="1:6" x14ac:dyDescent="0.25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3540</v>
      </c>
    </row>
    <row r="2331" spans="1:6" x14ac:dyDescent="0.25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3541</v>
      </c>
    </row>
    <row r="2332" spans="1:6" x14ac:dyDescent="0.25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3542</v>
      </c>
    </row>
    <row r="2333" spans="1:6" x14ac:dyDescent="0.25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3543</v>
      </c>
    </row>
    <row r="2334" spans="1:6" x14ac:dyDescent="0.25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3544</v>
      </c>
    </row>
    <row r="2335" spans="1:6" x14ac:dyDescent="0.25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3545</v>
      </c>
    </row>
    <row r="2336" spans="1:6" x14ac:dyDescent="0.25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3546</v>
      </c>
    </row>
    <row r="2337" spans="1:6" x14ac:dyDescent="0.25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3547</v>
      </c>
    </row>
    <row r="2338" spans="1:6" x14ac:dyDescent="0.25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3548</v>
      </c>
    </row>
    <row r="2339" spans="1:6" x14ac:dyDescent="0.25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3549</v>
      </c>
    </row>
    <row r="2340" spans="1:6" x14ac:dyDescent="0.25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3550</v>
      </c>
    </row>
    <row r="2341" spans="1:6" x14ac:dyDescent="0.25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3551</v>
      </c>
    </row>
    <row r="2342" spans="1:6" x14ac:dyDescent="0.25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3552</v>
      </c>
    </row>
    <row r="2343" spans="1:6" x14ac:dyDescent="0.25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3553</v>
      </c>
    </row>
    <row r="2344" spans="1:6" x14ac:dyDescent="0.25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3554</v>
      </c>
    </row>
    <row r="2345" spans="1:6" x14ac:dyDescent="0.25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3555</v>
      </c>
    </row>
    <row r="2346" spans="1:6" x14ac:dyDescent="0.25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3556</v>
      </c>
    </row>
    <row r="2347" spans="1:6" x14ac:dyDescent="0.25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3557</v>
      </c>
    </row>
    <row r="2348" spans="1:6" x14ac:dyDescent="0.25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3558</v>
      </c>
    </row>
    <row r="2349" spans="1:6" x14ac:dyDescent="0.25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3559</v>
      </c>
    </row>
    <row r="2350" spans="1:6" x14ac:dyDescent="0.25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3560</v>
      </c>
    </row>
    <row r="2351" spans="1:6" x14ac:dyDescent="0.25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3561</v>
      </c>
    </row>
    <row r="2352" spans="1:6" x14ac:dyDescent="0.25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3562</v>
      </c>
    </row>
    <row r="2353" spans="1:6" x14ac:dyDescent="0.25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3563</v>
      </c>
    </row>
    <row r="2354" spans="1:6" x14ac:dyDescent="0.25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3564</v>
      </c>
    </row>
    <row r="2355" spans="1:6" x14ac:dyDescent="0.25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3565</v>
      </c>
    </row>
    <row r="2356" spans="1:6" x14ac:dyDescent="0.25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3566</v>
      </c>
    </row>
    <row r="2357" spans="1:6" x14ac:dyDescent="0.25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3567</v>
      </c>
    </row>
    <row r="2358" spans="1:6" x14ac:dyDescent="0.25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3568</v>
      </c>
    </row>
    <row r="2359" spans="1:6" x14ac:dyDescent="0.25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3569</v>
      </c>
    </row>
    <row r="2360" spans="1:6" x14ac:dyDescent="0.25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3570</v>
      </c>
    </row>
    <row r="2361" spans="1:6" x14ac:dyDescent="0.25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3571</v>
      </c>
    </row>
    <row r="2362" spans="1:6" x14ac:dyDescent="0.25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3572</v>
      </c>
    </row>
    <row r="2363" spans="1:6" x14ac:dyDescent="0.25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3573</v>
      </c>
    </row>
    <row r="2364" spans="1:6" x14ac:dyDescent="0.25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3574</v>
      </c>
    </row>
    <row r="2365" spans="1:6" x14ac:dyDescent="0.25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3575</v>
      </c>
    </row>
    <row r="2366" spans="1:6" x14ac:dyDescent="0.25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3576</v>
      </c>
    </row>
    <row r="2367" spans="1:6" x14ac:dyDescent="0.25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3577</v>
      </c>
    </row>
    <row r="2368" spans="1:6" x14ac:dyDescent="0.25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3578</v>
      </c>
    </row>
    <row r="2369" spans="1:6" x14ac:dyDescent="0.25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3579</v>
      </c>
    </row>
    <row r="2370" spans="1:6" x14ac:dyDescent="0.25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3580</v>
      </c>
    </row>
    <row r="2371" spans="1:6" x14ac:dyDescent="0.25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3581</v>
      </c>
    </row>
    <row r="2372" spans="1:6" x14ac:dyDescent="0.25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3582</v>
      </c>
    </row>
    <row r="2373" spans="1:6" x14ac:dyDescent="0.25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3583</v>
      </c>
    </row>
    <row r="2374" spans="1:6" x14ac:dyDescent="0.25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3584</v>
      </c>
    </row>
    <row r="2375" spans="1:6" x14ac:dyDescent="0.25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3585</v>
      </c>
    </row>
    <row r="2376" spans="1:6" x14ac:dyDescent="0.25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3586</v>
      </c>
    </row>
    <row r="2377" spans="1:6" x14ac:dyDescent="0.25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3587</v>
      </c>
    </row>
    <row r="2378" spans="1:6" x14ac:dyDescent="0.25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3588</v>
      </c>
    </row>
    <row r="2379" spans="1:6" x14ac:dyDescent="0.25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3589</v>
      </c>
    </row>
    <row r="2380" spans="1:6" x14ac:dyDescent="0.25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3590</v>
      </c>
    </row>
    <row r="2381" spans="1:6" x14ac:dyDescent="0.25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3591</v>
      </c>
    </row>
    <row r="2382" spans="1:6" x14ac:dyDescent="0.25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3592</v>
      </c>
    </row>
    <row r="2383" spans="1:6" x14ac:dyDescent="0.25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3593</v>
      </c>
    </row>
    <row r="2384" spans="1:6" x14ac:dyDescent="0.25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3594</v>
      </c>
    </row>
    <row r="2385" spans="1:6" x14ac:dyDescent="0.25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3595</v>
      </c>
    </row>
    <row r="2386" spans="1:6" x14ac:dyDescent="0.25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3596</v>
      </c>
    </row>
    <row r="2387" spans="1:6" x14ac:dyDescent="0.25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3597</v>
      </c>
    </row>
    <row r="2388" spans="1:6" x14ac:dyDescent="0.25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3598</v>
      </c>
    </row>
    <row r="2389" spans="1:6" x14ac:dyDescent="0.25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3599</v>
      </c>
    </row>
    <row r="2390" spans="1:6" x14ac:dyDescent="0.25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3600</v>
      </c>
    </row>
    <row r="2391" spans="1:6" x14ac:dyDescent="0.25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3601</v>
      </c>
    </row>
    <row r="2392" spans="1:6" x14ac:dyDescent="0.25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3602</v>
      </c>
    </row>
    <row r="2393" spans="1:6" x14ac:dyDescent="0.25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3603</v>
      </c>
    </row>
    <row r="2394" spans="1:6" x14ac:dyDescent="0.25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3604</v>
      </c>
    </row>
    <row r="2395" spans="1:6" x14ac:dyDescent="0.25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3605</v>
      </c>
    </row>
    <row r="2396" spans="1:6" x14ac:dyDescent="0.25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3606</v>
      </c>
    </row>
    <row r="2397" spans="1:6" x14ac:dyDescent="0.25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3607</v>
      </c>
    </row>
    <row r="2398" spans="1:6" x14ac:dyDescent="0.25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3608</v>
      </c>
    </row>
    <row r="2399" spans="1:6" x14ac:dyDescent="0.25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3609</v>
      </c>
    </row>
    <row r="2400" spans="1:6" x14ac:dyDescent="0.25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3610</v>
      </c>
    </row>
    <row r="2401" spans="1:6" x14ac:dyDescent="0.25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3611</v>
      </c>
    </row>
    <row r="2402" spans="1:6" x14ac:dyDescent="0.25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3612</v>
      </c>
    </row>
    <row r="2403" spans="1:6" x14ac:dyDescent="0.25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3613</v>
      </c>
    </row>
    <row r="2404" spans="1:6" x14ac:dyDescent="0.25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3614</v>
      </c>
    </row>
    <row r="2405" spans="1:6" x14ac:dyDescent="0.25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3615</v>
      </c>
    </row>
    <row r="2406" spans="1:6" x14ac:dyDescent="0.25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3616</v>
      </c>
    </row>
    <row r="2407" spans="1:6" x14ac:dyDescent="0.25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3617</v>
      </c>
    </row>
    <row r="2408" spans="1:6" x14ac:dyDescent="0.25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3618</v>
      </c>
    </row>
    <row r="2409" spans="1:6" x14ac:dyDescent="0.25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3619</v>
      </c>
    </row>
    <row r="2410" spans="1:6" x14ac:dyDescent="0.25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3620</v>
      </c>
    </row>
    <row r="2411" spans="1:6" x14ac:dyDescent="0.25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3621</v>
      </c>
    </row>
    <row r="2412" spans="1:6" x14ac:dyDescent="0.25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3622</v>
      </c>
    </row>
    <row r="2413" spans="1:6" x14ac:dyDescent="0.25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3623</v>
      </c>
    </row>
    <row r="2414" spans="1:6" x14ac:dyDescent="0.25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3624</v>
      </c>
    </row>
    <row r="2415" spans="1:6" x14ac:dyDescent="0.25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3625</v>
      </c>
    </row>
    <row r="2416" spans="1:6" x14ac:dyDescent="0.25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3626</v>
      </c>
    </row>
    <row r="2417" spans="1:6" x14ac:dyDescent="0.25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3627</v>
      </c>
    </row>
    <row r="2418" spans="1:6" x14ac:dyDescent="0.25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3628</v>
      </c>
    </row>
    <row r="2419" spans="1:6" x14ac:dyDescent="0.25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3629</v>
      </c>
    </row>
    <row r="2420" spans="1:6" x14ac:dyDescent="0.25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3630</v>
      </c>
    </row>
    <row r="2421" spans="1:6" x14ac:dyDescent="0.25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3631</v>
      </c>
    </row>
    <row r="2422" spans="1:6" x14ac:dyDescent="0.25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3632</v>
      </c>
    </row>
    <row r="2423" spans="1:6" x14ac:dyDescent="0.25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3633</v>
      </c>
    </row>
    <row r="2424" spans="1:6" x14ac:dyDescent="0.25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3634</v>
      </c>
    </row>
    <row r="2425" spans="1:6" x14ac:dyDescent="0.25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3635</v>
      </c>
    </row>
    <row r="2426" spans="1:6" x14ac:dyDescent="0.25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3636</v>
      </c>
    </row>
    <row r="2427" spans="1:6" x14ac:dyDescent="0.25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3637</v>
      </c>
    </row>
    <row r="2428" spans="1:6" x14ac:dyDescent="0.25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3638</v>
      </c>
    </row>
    <row r="2429" spans="1:6" x14ac:dyDescent="0.25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3639</v>
      </c>
    </row>
    <row r="2430" spans="1:6" x14ac:dyDescent="0.25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3640</v>
      </c>
    </row>
    <row r="2431" spans="1:6" x14ac:dyDescent="0.25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3641</v>
      </c>
    </row>
    <row r="2432" spans="1:6" x14ac:dyDescent="0.25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3642</v>
      </c>
    </row>
    <row r="2433" spans="1:6" x14ac:dyDescent="0.25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3643</v>
      </c>
    </row>
    <row r="2434" spans="1:6" x14ac:dyDescent="0.25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 x14ac:dyDescent="0.25">
      <c r="A1" s="96" t="s">
        <v>3645</v>
      </c>
      <c r="B1" s="96" t="s">
        <v>1354</v>
      </c>
      <c r="C1" s="96" t="s">
        <v>1353</v>
      </c>
      <c r="D1" s="96" t="s">
        <v>1349</v>
      </c>
      <c r="E1" s="96" t="s">
        <v>1350</v>
      </c>
      <c r="F1" s="96" t="s">
        <v>1351</v>
      </c>
      <c r="G1" s="96" t="s">
        <v>1352</v>
      </c>
      <c r="H1" s="96"/>
      <c r="I1" s="96" t="s">
        <v>3653</v>
      </c>
      <c r="J1" s="96" t="s">
        <v>1132</v>
      </c>
      <c r="K1" s="96" t="s">
        <v>1240</v>
      </c>
      <c r="L1" s="96" t="s">
        <v>3654</v>
      </c>
      <c r="M1" s="96" t="s">
        <v>3655</v>
      </c>
      <c r="N1" s="96" t="s">
        <v>191</v>
      </c>
      <c r="O1" s="96" t="s">
        <v>3658</v>
      </c>
      <c r="P1" s="139" t="s">
        <v>3659</v>
      </c>
      <c r="Q1" s="139" t="s">
        <v>3660</v>
      </c>
      <c r="R1" s="96" t="s">
        <v>939</v>
      </c>
      <c r="S1" s="96" t="s">
        <v>3656</v>
      </c>
      <c r="T1" s="96" t="s">
        <v>1132</v>
      </c>
      <c r="U1" s="96" t="s">
        <v>1240</v>
      </c>
      <c r="V1" s="96" t="s">
        <v>3657</v>
      </c>
      <c r="W1" s="96" t="s">
        <v>3655</v>
      </c>
      <c r="X1" s="96" t="s">
        <v>191</v>
      </c>
    </row>
    <row r="2" spans="1:35" x14ac:dyDescent="0.25">
      <c r="A2" s="96">
        <v>1</v>
      </c>
      <c r="B2" s="136" t="s">
        <v>3644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 x14ac:dyDescent="0.25">
      <c r="A3" s="96">
        <v>2</v>
      </c>
      <c r="B3" s="136" t="s">
        <v>3643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 x14ac:dyDescent="0.25">
      <c r="A4" s="96">
        <v>3</v>
      </c>
      <c r="B4" s="136" t="s">
        <v>3642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3646</v>
      </c>
      <c r="AC4" s="96" t="s">
        <v>3647</v>
      </c>
      <c r="AD4" s="96" t="s">
        <v>3648</v>
      </c>
      <c r="AE4" s="96" t="s">
        <v>3649</v>
      </c>
      <c r="AH4" s="96" t="s">
        <v>3650</v>
      </c>
      <c r="AI4" s="110">
        <v>100000000</v>
      </c>
    </row>
    <row r="5" spans="1:35" x14ac:dyDescent="0.25">
      <c r="A5" s="96">
        <v>4</v>
      </c>
      <c r="B5" s="136" t="s">
        <v>3641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 x14ac:dyDescent="0.25">
      <c r="A6" s="96">
        <v>5</v>
      </c>
      <c r="B6" s="136" t="s">
        <v>3640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3651</v>
      </c>
      <c r="AI6" s="96">
        <v>25</v>
      </c>
    </row>
    <row r="7" spans="1:35" x14ac:dyDescent="0.25">
      <c r="A7" s="96">
        <v>6</v>
      </c>
      <c r="B7" s="136" t="s">
        <v>3639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 x14ac:dyDescent="0.25">
      <c r="A8" s="96">
        <v>7</v>
      </c>
      <c r="B8" s="136" t="s">
        <v>3638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 x14ac:dyDescent="0.25">
      <c r="A9" s="96">
        <v>8</v>
      </c>
      <c r="B9" s="136" t="s">
        <v>3637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 x14ac:dyDescent="0.25">
      <c r="A10" s="96">
        <v>9</v>
      </c>
      <c r="B10" s="136" t="s">
        <v>3636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3652</v>
      </c>
      <c r="AI10" s="110">
        <f>AI4*(1+AI6/100)^8</f>
        <v>596046447.75390625</v>
      </c>
    </row>
    <row r="11" spans="1:35" x14ac:dyDescent="0.25">
      <c r="A11" s="96">
        <v>10</v>
      </c>
      <c r="B11" s="136" t="s">
        <v>3635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 x14ac:dyDescent="0.25">
      <c r="A12" s="96">
        <v>11</v>
      </c>
      <c r="B12" s="136" t="s">
        <v>3634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 x14ac:dyDescent="0.25">
      <c r="A13" s="96">
        <v>12</v>
      </c>
      <c r="B13" s="136" t="s">
        <v>3633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 x14ac:dyDescent="0.25">
      <c r="A14" s="96">
        <v>13</v>
      </c>
      <c r="B14" s="136" t="s">
        <v>3632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 x14ac:dyDescent="0.25">
      <c r="A15" s="96">
        <v>14</v>
      </c>
      <c r="B15" s="136" t="s">
        <v>3631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 x14ac:dyDescent="0.25">
      <c r="A16" s="96">
        <v>15</v>
      </c>
      <c r="B16" s="136" t="s">
        <v>3630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 x14ac:dyDescent="0.25">
      <c r="A17" s="96">
        <v>16</v>
      </c>
      <c r="B17" s="136" t="s">
        <v>3629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 x14ac:dyDescent="0.25">
      <c r="A18" s="96">
        <v>17</v>
      </c>
      <c r="B18" s="136" t="s">
        <v>3628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 x14ac:dyDescent="0.25">
      <c r="A19" s="96">
        <v>18</v>
      </c>
      <c r="B19" s="136" t="s">
        <v>3627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 x14ac:dyDescent="0.25">
      <c r="A20" s="96">
        <v>19</v>
      </c>
      <c r="B20" s="136" t="s">
        <v>3626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 x14ac:dyDescent="0.25">
      <c r="A21" s="96">
        <v>20</v>
      </c>
      <c r="B21" s="136" t="s">
        <v>3625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 x14ac:dyDescent="0.25">
      <c r="A22" s="96">
        <v>21</v>
      </c>
      <c r="B22" s="136" t="s">
        <v>3624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 x14ac:dyDescent="0.25">
      <c r="A23" s="96">
        <v>22</v>
      </c>
      <c r="B23" s="136" t="s">
        <v>3623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 x14ac:dyDescent="0.25">
      <c r="A24" s="96">
        <v>23</v>
      </c>
      <c r="B24" s="136" t="s">
        <v>3622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 x14ac:dyDescent="0.25">
      <c r="A25" s="96">
        <v>24</v>
      </c>
      <c r="B25" s="136" t="s">
        <v>3621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 x14ac:dyDescent="0.25">
      <c r="A26" s="96">
        <v>25</v>
      </c>
      <c r="B26" s="136" t="s">
        <v>3620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 x14ac:dyDescent="0.25">
      <c r="A27" s="96">
        <v>26</v>
      </c>
      <c r="B27" s="136" t="s">
        <v>3619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 x14ac:dyDescent="0.25">
      <c r="A28" s="96">
        <v>27</v>
      </c>
      <c r="B28" s="136" t="s">
        <v>3618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 x14ac:dyDescent="0.25">
      <c r="A29" s="96">
        <v>28</v>
      </c>
      <c r="B29" s="136" t="s">
        <v>3617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 x14ac:dyDescent="0.25">
      <c r="A30" s="96">
        <v>29</v>
      </c>
      <c r="B30" s="136" t="s">
        <v>3616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 x14ac:dyDescent="0.25">
      <c r="A31" s="96">
        <v>30</v>
      </c>
      <c r="B31" s="136" t="s">
        <v>3615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 x14ac:dyDescent="0.25">
      <c r="A32" s="96">
        <v>31</v>
      </c>
      <c r="B32" s="136" t="s">
        <v>3614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 x14ac:dyDescent="0.25">
      <c r="A33" s="96">
        <v>32</v>
      </c>
      <c r="B33" s="136" t="s">
        <v>3613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 x14ac:dyDescent="0.25">
      <c r="A34" s="96">
        <v>33</v>
      </c>
      <c r="B34" s="136" t="s">
        <v>3612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 x14ac:dyDescent="0.25">
      <c r="A35" s="96">
        <v>34</v>
      </c>
      <c r="B35" s="136" t="s">
        <v>3611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 x14ac:dyDescent="0.25">
      <c r="A36" s="96">
        <v>35</v>
      </c>
      <c r="B36" s="136" t="s">
        <v>3610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 x14ac:dyDescent="0.25">
      <c r="A37" s="96">
        <v>36</v>
      </c>
      <c r="B37" s="136" t="s">
        <v>3609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 x14ac:dyDescent="0.25">
      <c r="A38" s="96">
        <v>37</v>
      </c>
      <c r="B38" s="136" t="s">
        <v>3608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 x14ac:dyDescent="0.25">
      <c r="A39" s="96">
        <v>38</v>
      </c>
      <c r="B39" s="136" t="s">
        <v>3607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 x14ac:dyDescent="0.25">
      <c r="A40" s="96">
        <v>39</v>
      </c>
      <c r="B40" s="136" t="s">
        <v>3606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 x14ac:dyDescent="0.25">
      <c r="A41" s="96">
        <v>40</v>
      </c>
      <c r="B41" s="136" t="s">
        <v>3605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 x14ac:dyDescent="0.25">
      <c r="A42" s="96">
        <v>41</v>
      </c>
      <c r="B42" s="136" t="s">
        <v>3604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 x14ac:dyDescent="0.25">
      <c r="A43" s="96">
        <v>42</v>
      </c>
      <c r="B43" s="136" t="s">
        <v>3603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 x14ac:dyDescent="0.25">
      <c r="A44" s="96">
        <v>43</v>
      </c>
      <c r="B44" s="136" t="s">
        <v>3602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 x14ac:dyDescent="0.25">
      <c r="A45" s="96">
        <v>44</v>
      </c>
      <c r="B45" s="136" t="s">
        <v>3601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 x14ac:dyDescent="0.25">
      <c r="A46" s="96">
        <v>45</v>
      </c>
      <c r="B46" s="136" t="s">
        <v>3600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 x14ac:dyDescent="0.25">
      <c r="A47" s="96">
        <v>46</v>
      </c>
      <c r="B47" s="136" t="s">
        <v>3599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 x14ac:dyDescent="0.25">
      <c r="A48" s="96">
        <v>47</v>
      </c>
      <c r="B48" s="136" t="s">
        <v>3598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 x14ac:dyDescent="0.25">
      <c r="A49" s="96">
        <v>48</v>
      </c>
      <c r="B49" s="136" t="s">
        <v>3597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 x14ac:dyDescent="0.25">
      <c r="A50" s="96">
        <v>49</v>
      </c>
      <c r="B50" s="136" t="s">
        <v>3596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 x14ac:dyDescent="0.25">
      <c r="A51" s="96">
        <v>50</v>
      </c>
      <c r="B51" s="136" t="s">
        <v>3595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 x14ac:dyDescent="0.25">
      <c r="A52" s="96">
        <v>51</v>
      </c>
      <c r="B52" s="136" t="s">
        <v>3594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 x14ac:dyDescent="0.25">
      <c r="A53" s="96">
        <v>52</v>
      </c>
      <c r="B53" s="136" t="s">
        <v>3593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 x14ac:dyDescent="0.25">
      <c r="A54" s="96">
        <v>53</v>
      </c>
      <c r="B54" s="136" t="s">
        <v>3592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 x14ac:dyDescent="0.25">
      <c r="A55" s="96">
        <v>54</v>
      </c>
      <c r="B55" s="136" t="s">
        <v>3591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 x14ac:dyDescent="0.25">
      <c r="A56" s="96">
        <v>55</v>
      </c>
      <c r="B56" s="136" t="s">
        <v>3590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 x14ac:dyDescent="0.25">
      <c r="A57" s="96">
        <v>56</v>
      </c>
      <c r="B57" s="136" t="s">
        <v>3589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 x14ac:dyDescent="0.25">
      <c r="A58" s="96">
        <v>57</v>
      </c>
      <c r="B58" s="136" t="s">
        <v>3588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 x14ac:dyDescent="0.25">
      <c r="A59" s="96">
        <v>58</v>
      </c>
      <c r="B59" s="136" t="s">
        <v>3587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 x14ac:dyDescent="0.25">
      <c r="A60" s="96">
        <v>59</v>
      </c>
      <c r="B60" s="136" t="s">
        <v>3586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 x14ac:dyDescent="0.25">
      <c r="A61" s="96">
        <v>60</v>
      </c>
      <c r="B61" s="136" t="s">
        <v>3585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 x14ac:dyDescent="0.25">
      <c r="A62" s="96">
        <v>61</v>
      </c>
      <c r="B62" s="136" t="s">
        <v>3584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 x14ac:dyDescent="0.25">
      <c r="A63" s="96">
        <v>62</v>
      </c>
      <c r="B63" s="136" t="s">
        <v>3583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 x14ac:dyDescent="0.25">
      <c r="A64" s="96">
        <v>63</v>
      </c>
      <c r="B64" s="136" t="s">
        <v>3582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 x14ac:dyDescent="0.25">
      <c r="A65" s="96">
        <v>64</v>
      </c>
      <c r="B65" s="136" t="s">
        <v>3581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 x14ac:dyDescent="0.25">
      <c r="A66" s="96">
        <v>65</v>
      </c>
      <c r="B66" s="136" t="s">
        <v>3580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 x14ac:dyDescent="0.25">
      <c r="A67" s="96">
        <v>66</v>
      </c>
      <c r="B67" s="136" t="s">
        <v>3579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 x14ac:dyDescent="0.25">
      <c r="A68" s="96">
        <v>67</v>
      </c>
      <c r="B68" s="136" t="s">
        <v>3578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 x14ac:dyDescent="0.25">
      <c r="A69" s="96">
        <v>68</v>
      </c>
      <c r="B69" s="136" t="s">
        <v>3577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 x14ac:dyDescent="0.25">
      <c r="A70" s="96">
        <v>69</v>
      </c>
      <c r="B70" s="136" t="s">
        <v>3576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 x14ac:dyDescent="0.25">
      <c r="A71" s="96">
        <v>70</v>
      </c>
      <c r="B71" s="136" t="s">
        <v>3575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 x14ac:dyDescent="0.25">
      <c r="A72" s="96">
        <v>71</v>
      </c>
      <c r="B72" s="136" t="s">
        <v>3574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 x14ac:dyDescent="0.25">
      <c r="A73" s="96">
        <v>72</v>
      </c>
      <c r="B73" s="136" t="s">
        <v>3573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 x14ac:dyDescent="0.25">
      <c r="A74" s="96">
        <v>73</v>
      </c>
      <c r="B74" s="136" t="s">
        <v>3572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 x14ac:dyDescent="0.25">
      <c r="A75" s="96">
        <v>74</v>
      </c>
      <c r="B75" s="136" t="s">
        <v>3571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 x14ac:dyDescent="0.25">
      <c r="A76" s="96">
        <v>75</v>
      </c>
      <c r="B76" s="136" t="s">
        <v>3570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 x14ac:dyDescent="0.25">
      <c r="A77" s="96">
        <v>76</v>
      </c>
      <c r="B77" s="136" t="s">
        <v>3569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 x14ac:dyDescent="0.25">
      <c r="A78" s="96">
        <v>77</v>
      </c>
      <c r="B78" s="136" t="s">
        <v>3568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 x14ac:dyDescent="0.25">
      <c r="A79" s="96">
        <v>78</v>
      </c>
      <c r="B79" s="136" t="s">
        <v>3567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 x14ac:dyDescent="0.25">
      <c r="A80" s="96">
        <v>79</v>
      </c>
      <c r="B80" s="136" t="s">
        <v>3566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 x14ac:dyDescent="0.25">
      <c r="A81" s="96">
        <v>80</v>
      </c>
      <c r="B81" s="136" t="s">
        <v>3565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 x14ac:dyDescent="0.25">
      <c r="A82" s="96">
        <v>81</v>
      </c>
      <c r="B82" s="136" t="s">
        <v>3564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 x14ac:dyDescent="0.25">
      <c r="A83" s="96">
        <v>82</v>
      </c>
      <c r="B83" s="136" t="s">
        <v>3563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 x14ac:dyDescent="0.25">
      <c r="A84" s="96">
        <v>83</v>
      </c>
      <c r="B84" s="136" t="s">
        <v>3562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 x14ac:dyDescent="0.25">
      <c r="A85" s="96">
        <v>84</v>
      </c>
      <c r="B85" s="136" t="s">
        <v>3561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 x14ac:dyDescent="0.25">
      <c r="A86" s="96">
        <v>85</v>
      </c>
      <c r="B86" s="136" t="s">
        <v>3560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 x14ac:dyDescent="0.25">
      <c r="A87" s="96">
        <v>86</v>
      </c>
      <c r="B87" s="136" t="s">
        <v>3559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 x14ac:dyDescent="0.25">
      <c r="A88" s="96">
        <v>87</v>
      </c>
      <c r="B88" s="136" t="s">
        <v>3558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 x14ac:dyDescent="0.25">
      <c r="A89" s="96">
        <v>88</v>
      </c>
      <c r="B89" s="136" t="s">
        <v>3557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 x14ac:dyDescent="0.25">
      <c r="A90" s="96">
        <v>89</v>
      </c>
      <c r="B90" s="136" t="s">
        <v>3556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 x14ac:dyDescent="0.25">
      <c r="A91" s="96">
        <v>90</v>
      </c>
      <c r="B91" s="136" t="s">
        <v>3555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 x14ac:dyDescent="0.25">
      <c r="A92" s="96">
        <v>91</v>
      </c>
      <c r="B92" s="136" t="s">
        <v>3554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 x14ac:dyDescent="0.25">
      <c r="A93" s="96">
        <v>92</v>
      </c>
      <c r="B93" s="136" t="s">
        <v>3553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 x14ac:dyDescent="0.25">
      <c r="A94" s="96">
        <v>93</v>
      </c>
      <c r="B94" s="136" t="s">
        <v>3552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 x14ac:dyDescent="0.25">
      <c r="A95" s="96">
        <v>94</v>
      </c>
      <c r="B95" s="136" t="s">
        <v>3551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 x14ac:dyDescent="0.25">
      <c r="A96" s="96">
        <v>95</v>
      </c>
      <c r="B96" s="136" t="s">
        <v>3550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 x14ac:dyDescent="0.25">
      <c r="A97" s="96">
        <v>96</v>
      </c>
      <c r="B97" s="136" t="s">
        <v>3549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 x14ac:dyDescent="0.25">
      <c r="A98" s="96">
        <v>97</v>
      </c>
      <c r="B98" s="136" t="s">
        <v>3548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 x14ac:dyDescent="0.25">
      <c r="A99" s="96">
        <v>98</v>
      </c>
      <c r="B99" s="136" t="s">
        <v>3547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 x14ac:dyDescent="0.25">
      <c r="A100" s="96">
        <v>99</v>
      </c>
      <c r="B100" s="136" t="s">
        <v>3546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 x14ac:dyDescent="0.25">
      <c r="A101" s="96">
        <v>100</v>
      </c>
      <c r="B101" s="136" t="s">
        <v>3545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 x14ac:dyDescent="0.25">
      <c r="A102" s="96">
        <v>101</v>
      </c>
      <c r="B102" s="136" t="s">
        <v>3544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 x14ac:dyDescent="0.25">
      <c r="A103" s="96">
        <v>102</v>
      </c>
      <c r="B103" s="136" t="s">
        <v>3543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 x14ac:dyDescent="0.25">
      <c r="A104" s="96">
        <v>103</v>
      </c>
      <c r="B104" s="136" t="s">
        <v>3542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 x14ac:dyDescent="0.25">
      <c r="A105" s="96">
        <v>104</v>
      </c>
      <c r="B105" s="136" t="s">
        <v>3541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 x14ac:dyDescent="0.25">
      <c r="A106" s="96">
        <v>105</v>
      </c>
      <c r="B106" s="136" t="s">
        <v>3540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 x14ac:dyDescent="0.25">
      <c r="A107" s="96">
        <v>106</v>
      </c>
      <c r="B107" s="136" t="s">
        <v>3539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 x14ac:dyDescent="0.25">
      <c r="A108" s="96">
        <v>107</v>
      </c>
      <c r="B108" s="136" t="s">
        <v>3538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 x14ac:dyDescent="0.25">
      <c r="A109" s="96">
        <v>108</v>
      </c>
      <c r="B109" s="136" t="s">
        <v>3537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 x14ac:dyDescent="0.25">
      <c r="A110" s="96">
        <v>109</v>
      </c>
      <c r="B110" s="136" t="s">
        <v>3536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 x14ac:dyDescent="0.25">
      <c r="A111" s="96">
        <v>110</v>
      </c>
      <c r="B111" s="136" t="s">
        <v>3535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 x14ac:dyDescent="0.25">
      <c r="A112" s="96">
        <v>111</v>
      </c>
      <c r="B112" s="136" t="s">
        <v>3534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 x14ac:dyDescent="0.25">
      <c r="A113" s="96">
        <v>112</v>
      </c>
      <c r="B113" s="136" t="s">
        <v>3533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 x14ac:dyDescent="0.25">
      <c r="A114" s="96">
        <v>113</v>
      </c>
      <c r="B114" s="136" t="s">
        <v>3532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 x14ac:dyDescent="0.25">
      <c r="A115" s="96">
        <v>114</v>
      </c>
      <c r="B115" s="136" t="s">
        <v>3531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 x14ac:dyDescent="0.25">
      <c r="A116" s="96">
        <v>115</v>
      </c>
      <c r="B116" s="136" t="s">
        <v>3530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 x14ac:dyDescent="0.25">
      <c r="A117" s="96">
        <v>116</v>
      </c>
      <c r="B117" s="136" t="s">
        <v>3529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 x14ac:dyDescent="0.25">
      <c r="A118" s="96">
        <v>117</v>
      </c>
      <c r="B118" s="136" t="s">
        <v>3528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 x14ac:dyDescent="0.25">
      <c r="A119" s="96">
        <v>118</v>
      </c>
      <c r="B119" s="136" t="s">
        <v>3527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 x14ac:dyDescent="0.25">
      <c r="A120" s="96">
        <v>119</v>
      </c>
      <c r="B120" s="136" t="s">
        <v>3526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 x14ac:dyDescent="0.25">
      <c r="A121" s="96">
        <v>120</v>
      </c>
      <c r="B121" s="136" t="s">
        <v>3525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 x14ac:dyDescent="0.25">
      <c r="A122" s="96">
        <v>121</v>
      </c>
      <c r="B122" s="136" t="s">
        <v>3524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 x14ac:dyDescent="0.25">
      <c r="A123" s="96">
        <v>122</v>
      </c>
      <c r="B123" s="136" t="s">
        <v>3523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 x14ac:dyDescent="0.25">
      <c r="A124" s="96">
        <v>123</v>
      </c>
      <c r="B124" s="136" t="s">
        <v>3522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 x14ac:dyDescent="0.25">
      <c r="A125" s="96">
        <v>124</v>
      </c>
      <c r="B125" s="136" t="s">
        <v>3521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 x14ac:dyDescent="0.25">
      <c r="A126" s="96">
        <v>125</v>
      </c>
      <c r="B126" s="136" t="s">
        <v>3520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 x14ac:dyDescent="0.25">
      <c r="A127" s="96">
        <v>126</v>
      </c>
      <c r="B127" s="136" t="s">
        <v>3519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 x14ac:dyDescent="0.25">
      <c r="A128" s="96">
        <v>127</v>
      </c>
      <c r="B128" s="136" t="s">
        <v>3518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 x14ac:dyDescent="0.25">
      <c r="A129" s="96">
        <v>128</v>
      </c>
      <c r="B129" s="136" t="s">
        <v>3517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 x14ac:dyDescent="0.25">
      <c r="A130" s="96">
        <v>129</v>
      </c>
      <c r="B130" s="136" t="s">
        <v>3516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 x14ac:dyDescent="0.25">
      <c r="A131" s="96">
        <v>130</v>
      </c>
      <c r="B131" s="136" t="s">
        <v>3515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 x14ac:dyDescent="0.25">
      <c r="A132" s="96">
        <v>131</v>
      </c>
      <c r="B132" s="136" t="s">
        <v>3514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 x14ac:dyDescent="0.25">
      <c r="A133" s="96">
        <v>132</v>
      </c>
      <c r="B133" s="136" t="s">
        <v>3513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 x14ac:dyDescent="0.25">
      <c r="A134" s="96">
        <v>133</v>
      </c>
      <c r="B134" s="136" t="s">
        <v>3512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 x14ac:dyDescent="0.25">
      <c r="A135" s="96">
        <v>134</v>
      </c>
      <c r="B135" s="136" t="s">
        <v>3511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 x14ac:dyDescent="0.25">
      <c r="A136" s="96">
        <v>135</v>
      </c>
      <c r="B136" s="136" t="s">
        <v>3510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 x14ac:dyDescent="0.25">
      <c r="A137" s="96">
        <v>136</v>
      </c>
      <c r="B137" s="136" t="s">
        <v>3509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 x14ac:dyDescent="0.25">
      <c r="A138" s="96">
        <v>137</v>
      </c>
      <c r="B138" s="136" t="s">
        <v>3508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 x14ac:dyDescent="0.25">
      <c r="A139" s="96">
        <v>138</v>
      </c>
      <c r="B139" s="136" t="s">
        <v>3507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 x14ac:dyDescent="0.25">
      <c r="A140" s="96">
        <v>139</v>
      </c>
      <c r="B140" s="136" t="s">
        <v>3506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 x14ac:dyDescent="0.25">
      <c r="A141" s="96">
        <v>140</v>
      </c>
      <c r="B141" s="136" t="s">
        <v>3505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 x14ac:dyDescent="0.25">
      <c r="A142" s="96">
        <v>141</v>
      </c>
      <c r="B142" s="136" t="s">
        <v>3504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 x14ac:dyDescent="0.25">
      <c r="A143" s="96">
        <v>142</v>
      </c>
      <c r="B143" s="136" t="s">
        <v>3503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 x14ac:dyDescent="0.25">
      <c r="A144" s="96">
        <v>143</v>
      </c>
      <c r="B144" s="136" t="s">
        <v>3502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 x14ac:dyDescent="0.25">
      <c r="A145" s="96">
        <v>144</v>
      </c>
      <c r="B145" s="136" t="s">
        <v>3501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 x14ac:dyDescent="0.25">
      <c r="A146" s="96">
        <v>145</v>
      </c>
      <c r="B146" s="136" t="s">
        <v>3500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 x14ac:dyDescent="0.25">
      <c r="A147" s="96">
        <v>146</v>
      </c>
      <c r="B147" s="136" t="s">
        <v>3499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 x14ac:dyDescent="0.25">
      <c r="A148" s="96">
        <v>147</v>
      </c>
      <c r="B148" s="136" t="s">
        <v>3498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 x14ac:dyDescent="0.25">
      <c r="A149" s="96">
        <v>148</v>
      </c>
      <c r="B149" s="136" t="s">
        <v>3497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 x14ac:dyDescent="0.25">
      <c r="A150" s="96">
        <v>149</v>
      </c>
      <c r="B150" s="136" t="s">
        <v>3496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 x14ac:dyDescent="0.25">
      <c r="A151" s="96">
        <v>150</v>
      </c>
      <c r="B151" s="136" t="s">
        <v>3495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 x14ac:dyDescent="0.25">
      <c r="A152" s="96">
        <v>151</v>
      </c>
      <c r="B152" s="136" t="s">
        <v>3494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 x14ac:dyDescent="0.25">
      <c r="A153" s="96">
        <v>152</v>
      </c>
      <c r="B153" s="136" t="s">
        <v>3493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 x14ac:dyDescent="0.25">
      <c r="A154" s="96">
        <v>153</v>
      </c>
      <c r="B154" s="136" t="s">
        <v>3492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 x14ac:dyDescent="0.25">
      <c r="A155" s="96">
        <v>154</v>
      </c>
      <c r="B155" s="136" t="s">
        <v>3491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 x14ac:dyDescent="0.25">
      <c r="A156" s="96">
        <v>155</v>
      </c>
      <c r="B156" s="136" t="s">
        <v>3490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 x14ac:dyDescent="0.25">
      <c r="A157" s="96">
        <v>156</v>
      </c>
      <c r="B157" s="136" t="s">
        <v>3489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 x14ac:dyDescent="0.25">
      <c r="A158" s="96">
        <v>157</v>
      </c>
      <c r="B158" s="136" t="s">
        <v>3488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 x14ac:dyDescent="0.25">
      <c r="A159" s="96">
        <v>158</v>
      </c>
      <c r="B159" s="136" t="s">
        <v>3487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 x14ac:dyDescent="0.25">
      <c r="A160" s="96">
        <v>159</v>
      </c>
      <c r="B160" s="136" t="s">
        <v>3486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 x14ac:dyDescent="0.25">
      <c r="A161" s="96">
        <v>160</v>
      </c>
      <c r="B161" s="136" t="s">
        <v>3485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 x14ac:dyDescent="0.25">
      <c r="A162" s="96">
        <v>161</v>
      </c>
      <c r="B162" s="136" t="s">
        <v>3484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 x14ac:dyDescent="0.25">
      <c r="A163" s="96">
        <v>162</v>
      </c>
      <c r="B163" s="136" t="s">
        <v>3483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 x14ac:dyDescent="0.25">
      <c r="A164" s="96">
        <v>163</v>
      </c>
      <c r="B164" s="136" t="s">
        <v>3482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 x14ac:dyDescent="0.25">
      <c r="A165" s="96">
        <v>164</v>
      </c>
      <c r="B165" s="136" t="s">
        <v>3481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 x14ac:dyDescent="0.25">
      <c r="A166" s="96">
        <v>165</v>
      </c>
      <c r="B166" s="136" t="s">
        <v>3480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 x14ac:dyDescent="0.25">
      <c r="A167" s="96">
        <v>166</v>
      </c>
      <c r="B167" s="136" t="s">
        <v>3479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 x14ac:dyDescent="0.25">
      <c r="A168" s="96">
        <v>167</v>
      </c>
      <c r="B168" s="136" t="s">
        <v>3478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 x14ac:dyDescent="0.25">
      <c r="A169" s="96">
        <v>168</v>
      </c>
      <c r="B169" s="136" t="s">
        <v>3477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 x14ac:dyDescent="0.25">
      <c r="A170" s="96">
        <v>169</v>
      </c>
      <c r="B170" s="136" t="s">
        <v>3476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 x14ac:dyDescent="0.25">
      <c r="A171" s="96">
        <v>170</v>
      </c>
      <c r="B171" s="136" t="s">
        <v>3475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 x14ac:dyDescent="0.25">
      <c r="A172" s="96">
        <v>171</v>
      </c>
      <c r="B172" s="136" t="s">
        <v>3474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 x14ac:dyDescent="0.25">
      <c r="A173" s="96">
        <v>172</v>
      </c>
      <c r="B173" s="136" t="s">
        <v>3473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 x14ac:dyDescent="0.25">
      <c r="A174" s="96">
        <v>173</v>
      </c>
      <c r="B174" s="136" t="s">
        <v>3472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 x14ac:dyDescent="0.25">
      <c r="A175" s="96">
        <v>174</v>
      </c>
      <c r="B175" s="136" t="s">
        <v>3471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 x14ac:dyDescent="0.25">
      <c r="A176" s="96">
        <v>175</v>
      </c>
      <c r="B176" s="136" t="s">
        <v>3470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 x14ac:dyDescent="0.25">
      <c r="A177" s="96">
        <v>176</v>
      </c>
      <c r="B177" s="136" t="s">
        <v>3469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 x14ac:dyDescent="0.25">
      <c r="A178" s="96">
        <v>177</v>
      </c>
      <c r="B178" s="136" t="s">
        <v>3468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 x14ac:dyDescent="0.25">
      <c r="A179" s="96">
        <v>178</v>
      </c>
      <c r="B179" s="136" t="s">
        <v>3467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 x14ac:dyDescent="0.25">
      <c r="A180" s="96">
        <v>179</v>
      </c>
      <c r="B180" s="136" t="s">
        <v>3466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 x14ac:dyDescent="0.25">
      <c r="A181" s="96">
        <v>180</v>
      </c>
      <c r="B181" s="136" t="s">
        <v>3465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 x14ac:dyDescent="0.25">
      <c r="A182" s="96">
        <v>181</v>
      </c>
      <c r="B182" s="136" t="s">
        <v>3464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 x14ac:dyDescent="0.25">
      <c r="A183" s="96">
        <v>182</v>
      </c>
      <c r="B183" s="136" t="s">
        <v>3463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 x14ac:dyDescent="0.25">
      <c r="A184" s="96">
        <v>183</v>
      </c>
      <c r="B184" s="136" t="s">
        <v>3462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 x14ac:dyDescent="0.25">
      <c r="A185" s="96">
        <v>184</v>
      </c>
      <c r="B185" s="136" t="s">
        <v>3461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 x14ac:dyDescent="0.25">
      <c r="A186" s="96">
        <v>185</v>
      </c>
      <c r="B186" s="136" t="s">
        <v>3460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 x14ac:dyDescent="0.25">
      <c r="A187" s="96">
        <v>186</v>
      </c>
      <c r="B187" s="136" t="s">
        <v>3459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 x14ac:dyDescent="0.25">
      <c r="A188" s="96">
        <v>187</v>
      </c>
      <c r="B188" s="136" t="s">
        <v>3458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 x14ac:dyDescent="0.25">
      <c r="A189" s="96">
        <v>188</v>
      </c>
      <c r="B189" s="136" t="s">
        <v>3457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 x14ac:dyDescent="0.25">
      <c r="A190" s="96">
        <v>189</v>
      </c>
      <c r="B190" s="136" t="s">
        <v>3456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 x14ac:dyDescent="0.25">
      <c r="A191" s="96">
        <v>190</v>
      </c>
      <c r="B191" s="136" t="s">
        <v>3455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 x14ac:dyDescent="0.25">
      <c r="A192" s="96">
        <v>191</v>
      </c>
      <c r="B192" s="136" t="s">
        <v>3454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 x14ac:dyDescent="0.25">
      <c r="A193" s="96">
        <v>192</v>
      </c>
      <c r="B193" s="136" t="s">
        <v>3453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 x14ac:dyDescent="0.25">
      <c r="A194" s="96">
        <v>193</v>
      </c>
      <c r="B194" s="136" t="s">
        <v>3452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 x14ac:dyDescent="0.25">
      <c r="A195" s="96">
        <v>194</v>
      </c>
      <c r="B195" s="136" t="s">
        <v>3451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 x14ac:dyDescent="0.25">
      <c r="A196" s="96">
        <v>195</v>
      </c>
      <c r="B196" s="136" t="s">
        <v>3450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 x14ac:dyDescent="0.25">
      <c r="A197" s="96">
        <v>196</v>
      </c>
      <c r="B197" s="136" t="s">
        <v>3449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 x14ac:dyDescent="0.25">
      <c r="A198" s="96">
        <v>197</v>
      </c>
      <c r="B198" s="136" t="s">
        <v>3448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 x14ac:dyDescent="0.25">
      <c r="A199" s="96">
        <v>198</v>
      </c>
      <c r="B199" s="136" t="s">
        <v>3447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 x14ac:dyDescent="0.25">
      <c r="A200" s="96">
        <v>199</v>
      </c>
      <c r="B200" s="136" t="s">
        <v>3446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 x14ac:dyDescent="0.25">
      <c r="A201" s="96">
        <v>200</v>
      </c>
      <c r="B201" s="136" t="s">
        <v>3445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 x14ac:dyDescent="0.25">
      <c r="A202" s="96">
        <v>201</v>
      </c>
      <c r="B202" s="136" t="s">
        <v>3444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 x14ac:dyDescent="0.25">
      <c r="A203" s="96">
        <v>202</v>
      </c>
      <c r="B203" s="136" t="s">
        <v>3443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 x14ac:dyDescent="0.25">
      <c r="A204" s="96">
        <v>203</v>
      </c>
      <c r="B204" s="136" t="s">
        <v>3442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 x14ac:dyDescent="0.25">
      <c r="A205" s="96">
        <v>204</v>
      </c>
      <c r="B205" s="136" t="s">
        <v>3441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 x14ac:dyDescent="0.25">
      <c r="A206" s="96">
        <v>205</v>
      </c>
      <c r="B206" s="136" t="s">
        <v>3440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 x14ac:dyDescent="0.25">
      <c r="A207" s="96">
        <v>206</v>
      </c>
      <c r="B207" s="136" t="s">
        <v>3439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 x14ac:dyDescent="0.25">
      <c r="A208" s="96">
        <v>207</v>
      </c>
      <c r="B208" s="136" t="s">
        <v>3438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 x14ac:dyDescent="0.25">
      <c r="A209" s="96">
        <v>208</v>
      </c>
      <c r="B209" s="136" t="s">
        <v>3437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 x14ac:dyDescent="0.25">
      <c r="A210" s="96">
        <v>209</v>
      </c>
      <c r="B210" s="136" t="s">
        <v>3436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 x14ac:dyDescent="0.25">
      <c r="A211" s="96">
        <v>210</v>
      </c>
      <c r="B211" s="136" t="s">
        <v>3435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 x14ac:dyDescent="0.25">
      <c r="A212" s="96">
        <v>211</v>
      </c>
      <c r="B212" s="136" t="s">
        <v>3434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 x14ac:dyDescent="0.25">
      <c r="A213" s="96">
        <v>212</v>
      </c>
      <c r="B213" s="136" t="s">
        <v>3433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 x14ac:dyDescent="0.25">
      <c r="A214" s="96">
        <v>213</v>
      </c>
      <c r="B214" s="136" t="s">
        <v>3432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 x14ac:dyDescent="0.25">
      <c r="A215" s="96">
        <v>214</v>
      </c>
      <c r="B215" s="136" t="s">
        <v>3431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 x14ac:dyDescent="0.25">
      <c r="A216" s="96">
        <v>215</v>
      </c>
      <c r="B216" s="136" t="s">
        <v>3430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 x14ac:dyDescent="0.25">
      <c r="A217" s="96">
        <v>216</v>
      </c>
      <c r="B217" s="136" t="s">
        <v>3429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 x14ac:dyDescent="0.25">
      <c r="A218" s="96">
        <v>217</v>
      </c>
      <c r="B218" s="136" t="s">
        <v>3428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 x14ac:dyDescent="0.25">
      <c r="A219" s="96">
        <v>218</v>
      </c>
      <c r="B219" s="136" t="s">
        <v>3427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 x14ac:dyDescent="0.25">
      <c r="A220" s="96">
        <v>219</v>
      </c>
      <c r="B220" s="136" t="s">
        <v>3426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 x14ac:dyDescent="0.25">
      <c r="A221" s="96">
        <v>220</v>
      </c>
      <c r="B221" s="136" t="s">
        <v>3425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 x14ac:dyDescent="0.25">
      <c r="A222" s="96">
        <v>221</v>
      </c>
      <c r="B222" s="136" t="s">
        <v>3424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 x14ac:dyDescent="0.25">
      <c r="A223" s="96">
        <v>222</v>
      </c>
      <c r="B223" s="136" t="s">
        <v>3423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 x14ac:dyDescent="0.25">
      <c r="A224" s="96">
        <v>223</v>
      </c>
      <c r="B224" s="136" t="s">
        <v>3422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 x14ac:dyDescent="0.25">
      <c r="A225" s="96">
        <v>224</v>
      </c>
      <c r="B225" s="136" t="s">
        <v>3421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 x14ac:dyDescent="0.25">
      <c r="A226" s="96">
        <v>225</v>
      </c>
      <c r="B226" s="136" t="s">
        <v>3420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 x14ac:dyDescent="0.25">
      <c r="A227" s="96">
        <v>226</v>
      </c>
      <c r="B227" s="136" t="s">
        <v>3419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 x14ac:dyDescent="0.25">
      <c r="A228" s="96">
        <v>227</v>
      </c>
      <c r="B228" s="136" t="s">
        <v>3418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 x14ac:dyDescent="0.25">
      <c r="A229" s="96">
        <v>228</v>
      </c>
      <c r="B229" s="136" t="s">
        <v>3417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 x14ac:dyDescent="0.25">
      <c r="A230" s="96">
        <v>229</v>
      </c>
      <c r="B230" s="136" t="s">
        <v>3416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 x14ac:dyDescent="0.25">
      <c r="A231" s="96">
        <v>230</v>
      </c>
      <c r="B231" s="136" t="s">
        <v>3415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 x14ac:dyDescent="0.25">
      <c r="A232" s="96">
        <v>231</v>
      </c>
      <c r="B232" s="136" t="s">
        <v>3414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 x14ac:dyDescent="0.25">
      <c r="A233" s="96">
        <v>232</v>
      </c>
      <c r="B233" s="136" t="s">
        <v>3413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 x14ac:dyDescent="0.25">
      <c r="A234" s="96">
        <v>233</v>
      </c>
      <c r="B234" s="136" t="s">
        <v>3412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 x14ac:dyDescent="0.25">
      <c r="A235" s="96">
        <v>234</v>
      </c>
      <c r="B235" s="136" t="s">
        <v>3411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 x14ac:dyDescent="0.25">
      <c r="A236" s="96">
        <v>235</v>
      </c>
      <c r="B236" s="136" t="s">
        <v>3410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 x14ac:dyDescent="0.25">
      <c r="A237" s="96">
        <v>236</v>
      </c>
      <c r="B237" s="136" t="s">
        <v>3409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 x14ac:dyDescent="0.25">
      <c r="A238" s="96">
        <v>237</v>
      </c>
      <c r="B238" s="136" t="s">
        <v>3408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 x14ac:dyDescent="0.25">
      <c r="A239" s="96">
        <v>238</v>
      </c>
      <c r="B239" s="136" t="s">
        <v>3407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 x14ac:dyDescent="0.25">
      <c r="A240" s="96">
        <v>239</v>
      </c>
      <c r="B240" s="136" t="s">
        <v>3406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 x14ac:dyDescent="0.25">
      <c r="A241" s="96">
        <v>240</v>
      </c>
      <c r="B241" s="136" t="s">
        <v>3405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 x14ac:dyDescent="0.25">
      <c r="A242" s="96">
        <v>241</v>
      </c>
      <c r="B242" s="136" t="s">
        <v>3404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 x14ac:dyDescent="0.25">
      <c r="A243" s="96">
        <v>242</v>
      </c>
      <c r="B243" s="136" t="s">
        <v>3403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 x14ac:dyDescent="0.25">
      <c r="A244" s="96">
        <v>243</v>
      </c>
      <c r="B244" s="136" t="s">
        <v>3402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 x14ac:dyDescent="0.25">
      <c r="A245" s="96">
        <v>244</v>
      </c>
      <c r="B245" s="136" t="s">
        <v>3401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 x14ac:dyDescent="0.25">
      <c r="A246" s="96">
        <v>245</v>
      </c>
      <c r="B246" s="136" t="s">
        <v>3400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 x14ac:dyDescent="0.25">
      <c r="A247" s="96">
        <v>246</v>
      </c>
      <c r="B247" s="136" t="s">
        <v>3399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 x14ac:dyDescent="0.25">
      <c r="A248" s="96">
        <v>247</v>
      </c>
      <c r="B248" s="136" t="s">
        <v>3398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 x14ac:dyDescent="0.25">
      <c r="A249" s="96">
        <v>248</v>
      </c>
      <c r="B249" s="136" t="s">
        <v>3397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 x14ac:dyDescent="0.25">
      <c r="A250" s="96">
        <v>249</v>
      </c>
      <c r="B250" s="136" t="s">
        <v>3396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 x14ac:dyDescent="0.25">
      <c r="A251" s="96">
        <v>250</v>
      </c>
      <c r="B251" s="136" t="s">
        <v>3395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 x14ac:dyDescent="0.25">
      <c r="A252" s="96">
        <v>251</v>
      </c>
      <c r="B252" s="136" t="s">
        <v>3394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 x14ac:dyDescent="0.25">
      <c r="A253" s="96">
        <v>252</v>
      </c>
      <c r="B253" s="136" t="s">
        <v>3393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 x14ac:dyDescent="0.25">
      <c r="A254" s="96">
        <v>253</v>
      </c>
      <c r="B254" s="136" t="s">
        <v>3392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 x14ac:dyDescent="0.25">
      <c r="A255" s="96">
        <v>254</v>
      </c>
      <c r="B255" s="136" t="s">
        <v>3391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 x14ac:dyDescent="0.25">
      <c r="A256" s="96">
        <v>255</v>
      </c>
      <c r="B256" s="136" t="s">
        <v>3390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 x14ac:dyDescent="0.25">
      <c r="A257" s="96">
        <v>256</v>
      </c>
      <c r="B257" s="136" t="s">
        <v>3389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 x14ac:dyDescent="0.25">
      <c r="A258" s="96">
        <v>257</v>
      </c>
      <c r="B258" s="136" t="s">
        <v>3388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 x14ac:dyDescent="0.25">
      <c r="A259" s="96">
        <v>258</v>
      </c>
      <c r="B259" s="136" t="s">
        <v>3387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 x14ac:dyDescent="0.25">
      <c r="A260" s="96">
        <v>259</v>
      </c>
      <c r="B260" s="136" t="s">
        <v>3386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 x14ac:dyDescent="0.25">
      <c r="A261" s="96">
        <v>260</v>
      </c>
      <c r="B261" s="136" t="s">
        <v>3385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 x14ac:dyDescent="0.25">
      <c r="A262" s="96">
        <v>261</v>
      </c>
      <c r="B262" s="136" t="s">
        <v>3384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 x14ac:dyDescent="0.25">
      <c r="A263" s="96">
        <v>262</v>
      </c>
      <c r="B263" s="136" t="s">
        <v>3383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 x14ac:dyDescent="0.25">
      <c r="A264" s="96">
        <v>263</v>
      </c>
      <c r="B264" s="136" t="s">
        <v>3382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 x14ac:dyDescent="0.25">
      <c r="A265" s="96">
        <v>264</v>
      </c>
      <c r="B265" s="136" t="s">
        <v>3381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 x14ac:dyDescent="0.25">
      <c r="A266" s="96">
        <v>265</v>
      </c>
      <c r="B266" s="136" t="s">
        <v>3380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 x14ac:dyDescent="0.25">
      <c r="A267" s="96">
        <v>266</v>
      </c>
      <c r="B267" s="136" t="s">
        <v>3379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 x14ac:dyDescent="0.25">
      <c r="A268" s="96">
        <v>267</v>
      </c>
      <c r="B268" s="136" t="s">
        <v>3378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 x14ac:dyDescent="0.25">
      <c r="A269" s="96">
        <v>268</v>
      </c>
      <c r="B269" s="136" t="s">
        <v>3377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 x14ac:dyDescent="0.25">
      <c r="A270" s="96">
        <v>269</v>
      </c>
      <c r="B270" s="136" t="s">
        <v>3376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 x14ac:dyDescent="0.25">
      <c r="A271" s="96">
        <v>270</v>
      </c>
      <c r="B271" s="136" t="s">
        <v>3375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 x14ac:dyDescent="0.25">
      <c r="A272" s="96">
        <v>271</v>
      </c>
      <c r="B272" s="136" t="s">
        <v>3374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 x14ac:dyDescent="0.25">
      <c r="A273" s="96">
        <v>272</v>
      </c>
      <c r="B273" s="136" t="s">
        <v>3373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 x14ac:dyDescent="0.25">
      <c r="A274" s="96">
        <v>273</v>
      </c>
      <c r="B274" s="136" t="s">
        <v>3372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 x14ac:dyDescent="0.25">
      <c r="A275" s="96">
        <v>274</v>
      </c>
      <c r="B275" s="136" t="s">
        <v>3371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 x14ac:dyDescent="0.25">
      <c r="A276" s="96">
        <v>275</v>
      </c>
      <c r="B276" s="136" t="s">
        <v>3370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 x14ac:dyDescent="0.25">
      <c r="A277" s="96">
        <v>276</v>
      </c>
      <c r="B277" s="136" t="s">
        <v>3369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 x14ac:dyDescent="0.25">
      <c r="A278" s="96">
        <v>277</v>
      </c>
      <c r="B278" s="136" t="s">
        <v>3368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 x14ac:dyDescent="0.25">
      <c r="A279" s="96">
        <v>278</v>
      </c>
      <c r="B279" s="136" t="s">
        <v>3367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 x14ac:dyDescent="0.25">
      <c r="A280" s="96">
        <v>279</v>
      </c>
      <c r="B280" s="136" t="s">
        <v>3366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 x14ac:dyDescent="0.25">
      <c r="A281" s="96">
        <v>280</v>
      </c>
      <c r="B281" s="136" t="s">
        <v>3365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 x14ac:dyDescent="0.25">
      <c r="A282" s="96">
        <v>281</v>
      </c>
      <c r="B282" s="136" t="s">
        <v>3364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 x14ac:dyDescent="0.25">
      <c r="A283" s="96">
        <v>282</v>
      </c>
      <c r="B283" s="136" t="s">
        <v>3363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 x14ac:dyDescent="0.25">
      <c r="A284" s="96">
        <v>283</v>
      </c>
      <c r="B284" s="136" t="s">
        <v>3362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 x14ac:dyDescent="0.25">
      <c r="A285" s="96">
        <v>284</v>
      </c>
      <c r="B285" s="136" t="s">
        <v>3361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 x14ac:dyDescent="0.25">
      <c r="A286" s="96">
        <v>285</v>
      </c>
      <c r="B286" s="136" t="s">
        <v>3360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 x14ac:dyDescent="0.25">
      <c r="A287" s="96">
        <v>286</v>
      </c>
      <c r="B287" s="136" t="s">
        <v>3359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 x14ac:dyDescent="0.25">
      <c r="A288" s="96">
        <v>287</v>
      </c>
      <c r="B288" s="136" t="s">
        <v>3358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 x14ac:dyDescent="0.25">
      <c r="A289" s="96">
        <v>288</v>
      </c>
      <c r="B289" s="136" t="s">
        <v>3357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 x14ac:dyDescent="0.25">
      <c r="A290" s="96">
        <v>289</v>
      </c>
      <c r="B290" s="136" t="s">
        <v>3356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 x14ac:dyDescent="0.25">
      <c r="A291" s="96">
        <v>290</v>
      </c>
      <c r="B291" s="136" t="s">
        <v>3355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 x14ac:dyDescent="0.25">
      <c r="A292" s="96">
        <v>291</v>
      </c>
      <c r="B292" s="136" t="s">
        <v>3354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 x14ac:dyDescent="0.25">
      <c r="A293" s="96">
        <v>292</v>
      </c>
      <c r="B293" s="136" t="s">
        <v>3353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 x14ac:dyDescent="0.25">
      <c r="A294" s="96">
        <v>293</v>
      </c>
      <c r="B294" s="136" t="s">
        <v>3352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 x14ac:dyDescent="0.25">
      <c r="A295" s="96">
        <v>294</v>
      </c>
      <c r="B295" s="136" t="s">
        <v>3351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 x14ac:dyDescent="0.25">
      <c r="A296" s="96">
        <v>295</v>
      </c>
      <c r="B296" s="136" t="s">
        <v>3350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 x14ac:dyDescent="0.25">
      <c r="A297" s="96">
        <v>296</v>
      </c>
      <c r="B297" s="136" t="s">
        <v>3349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 x14ac:dyDescent="0.25">
      <c r="A298" s="96">
        <v>297</v>
      </c>
      <c r="B298" s="136" t="s">
        <v>3348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 x14ac:dyDescent="0.25">
      <c r="A299" s="96">
        <v>298</v>
      </c>
      <c r="B299" s="136" t="s">
        <v>3347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 x14ac:dyDescent="0.25">
      <c r="A300" s="96">
        <v>299</v>
      </c>
      <c r="B300" s="136" t="s">
        <v>3346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 x14ac:dyDescent="0.25">
      <c r="A301" s="96">
        <v>300</v>
      </c>
      <c r="B301" s="136" t="s">
        <v>3345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 x14ac:dyDescent="0.25">
      <c r="A302" s="96">
        <v>301</v>
      </c>
      <c r="B302" s="136" t="s">
        <v>3344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 x14ac:dyDescent="0.25">
      <c r="A303" s="96">
        <v>302</v>
      </c>
      <c r="B303" s="136" t="s">
        <v>3343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 x14ac:dyDescent="0.25">
      <c r="A304" s="96">
        <v>303</v>
      </c>
      <c r="B304" s="136" t="s">
        <v>3342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 x14ac:dyDescent="0.25">
      <c r="A305" s="96">
        <v>304</v>
      </c>
      <c r="B305" s="136" t="s">
        <v>3341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 x14ac:dyDescent="0.25">
      <c r="A306" s="96">
        <v>305</v>
      </c>
      <c r="B306" s="136" t="s">
        <v>3340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 x14ac:dyDescent="0.25">
      <c r="A307" s="96">
        <v>306</v>
      </c>
      <c r="B307" s="136" t="s">
        <v>3339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 x14ac:dyDescent="0.25">
      <c r="A308" s="96">
        <v>307</v>
      </c>
      <c r="B308" s="136" t="s">
        <v>3338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 x14ac:dyDescent="0.25">
      <c r="A309" s="96">
        <v>308</v>
      </c>
      <c r="B309" s="136" t="s">
        <v>3337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 x14ac:dyDescent="0.25">
      <c r="A310" s="96">
        <v>309</v>
      </c>
      <c r="B310" s="136" t="s">
        <v>3336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 x14ac:dyDescent="0.25">
      <c r="A311" s="96">
        <v>310</v>
      </c>
      <c r="B311" s="136" t="s">
        <v>3335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 x14ac:dyDescent="0.25">
      <c r="A312" s="96">
        <v>311</v>
      </c>
      <c r="B312" s="136" t="s">
        <v>3334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 x14ac:dyDescent="0.25">
      <c r="A313" s="96">
        <v>312</v>
      </c>
      <c r="B313" s="136" t="s">
        <v>3333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 x14ac:dyDescent="0.25">
      <c r="A314" s="96">
        <v>313</v>
      </c>
      <c r="B314" s="136" t="s">
        <v>3332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 x14ac:dyDescent="0.25">
      <c r="A315" s="96">
        <v>314</v>
      </c>
      <c r="B315" s="136" t="s">
        <v>3331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 x14ac:dyDescent="0.25">
      <c r="A316" s="96">
        <v>315</v>
      </c>
      <c r="B316" s="136" t="s">
        <v>3330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 x14ac:dyDescent="0.25">
      <c r="A317" s="96">
        <v>316</v>
      </c>
      <c r="B317" s="136" t="s">
        <v>3329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 x14ac:dyDescent="0.25">
      <c r="A318" s="96">
        <v>317</v>
      </c>
      <c r="B318" s="136" t="s">
        <v>3328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 x14ac:dyDescent="0.25">
      <c r="A319" s="96">
        <v>318</v>
      </c>
      <c r="B319" s="136" t="s">
        <v>3327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 x14ac:dyDescent="0.25">
      <c r="A320" s="96">
        <v>319</v>
      </c>
      <c r="B320" s="136" t="s">
        <v>3326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 x14ac:dyDescent="0.25">
      <c r="A321" s="96">
        <v>320</v>
      </c>
      <c r="B321" s="136" t="s">
        <v>3325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 x14ac:dyDescent="0.25">
      <c r="A322" s="96">
        <v>321</v>
      </c>
      <c r="B322" s="136" t="s">
        <v>3324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 x14ac:dyDescent="0.25">
      <c r="A323" s="96">
        <v>322</v>
      </c>
      <c r="B323" s="136" t="s">
        <v>3323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 x14ac:dyDescent="0.25">
      <c r="A324" s="96">
        <v>323</v>
      </c>
      <c r="B324" s="136" t="s">
        <v>3322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 x14ac:dyDescent="0.25">
      <c r="A325" s="96">
        <v>324</v>
      </c>
      <c r="B325" s="136" t="s">
        <v>3321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 x14ac:dyDescent="0.25">
      <c r="A326" s="96">
        <v>325</v>
      </c>
      <c r="B326" s="136" t="s">
        <v>3320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 x14ac:dyDescent="0.25">
      <c r="A327" s="96">
        <v>326</v>
      </c>
      <c r="B327" s="136" t="s">
        <v>3319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 x14ac:dyDescent="0.25">
      <c r="A328" s="96">
        <v>327</v>
      </c>
      <c r="B328" s="136" t="s">
        <v>3318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 x14ac:dyDescent="0.25">
      <c r="A329" s="96">
        <v>328</v>
      </c>
      <c r="B329" s="136" t="s">
        <v>3317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 x14ac:dyDescent="0.25">
      <c r="A330" s="96">
        <v>329</v>
      </c>
      <c r="B330" s="136" t="s">
        <v>3316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 x14ac:dyDescent="0.25">
      <c r="A331" s="96">
        <v>330</v>
      </c>
      <c r="B331" s="136" t="s">
        <v>3315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 x14ac:dyDescent="0.25">
      <c r="A332" s="96">
        <v>331</v>
      </c>
      <c r="B332" s="136" t="s">
        <v>3314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 x14ac:dyDescent="0.25">
      <c r="A333" s="96">
        <v>332</v>
      </c>
      <c r="B333" s="136" t="s">
        <v>3313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 x14ac:dyDescent="0.25">
      <c r="A334" s="96">
        <v>333</v>
      </c>
      <c r="B334" s="136" t="s">
        <v>3312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 x14ac:dyDescent="0.25">
      <c r="A335" s="96">
        <v>334</v>
      </c>
      <c r="B335" s="136" t="s">
        <v>3311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 x14ac:dyDescent="0.25">
      <c r="A336" s="96">
        <v>335</v>
      </c>
      <c r="B336" s="136" t="s">
        <v>3310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 x14ac:dyDescent="0.25">
      <c r="A337" s="96">
        <v>336</v>
      </c>
      <c r="B337" s="136" t="s">
        <v>3309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 x14ac:dyDescent="0.25">
      <c r="A338" s="96">
        <v>337</v>
      </c>
      <c r="B338" s="136" t="s">
        <v>3308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 x14ac:dyDescent="0.25">
      <c r="A339" s="96">
        <v>338</v>
      </c>
      <c r="B339" s="136" t="s">
        <v>3307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 x14ac:dyDescent="0.25">
      <c r="A340" s="96">
        <v>339</v>
      </c>
      <c r="B340" s="136" t="s">
        <v>3306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 x14ac:dyDescent="0.25">
      <c r="A341" s="96">
        <v>340</v>
      </c>
      <c r="B341" s="136" t="s">
        <v>3305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 x14ac:dyDescent="0.25">
      <c r="A342" s="96">
        <v>341</v>
      </c>
      <c r="B342" s="136" t="s">
        <v>3304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 x14ac:dyDescent="0.25">
      <c r="A343" s="96">
        <v>342</v>
      </c>
      <c r="B343" s="136" t="s">
        <v>3303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 x14ac:dyDescent="0.25">
      <c r="A344" s="96">
        <v>343</v>
      </c>
      <c r="B344" s="136" t="s">
        <v>3302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 x14ac:dyDescent="0.25">
      <c r="A345" s="96">
        <v>344</v>
      </c>
      <c r="B345" s="136" t="s">
        <v>3301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 x14ac:dyDescent="0.25">
      <c r="A346" s="96">
        <v>345</v>
      </c>
      <c r="B346" s="136" t="s">
        <v>3300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 x14ac:dyDescent="0.25">
      <c r="A347" s="96">
        <v>346</v>
      </c>
      <c r="B347" s="136" t="s">
        <v>3299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 x14ac:dyDescent="0.25">
      <c r="A348" s="96">
        <v>347</v>
      </c>
      <c r="B348" s="136" t="s">
        <v>3298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 x14ac:dyDescent="0.25">
      <c r="A349" s="96">
        <v>348</v>
      </c>
      <c r="B349" s="136" t="s">
        <v>3297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 x14ac:dyDescent="0.25">
      <c r="A350" s="96">
        <v>349</v>
      </c>
      <c r="B350" s="136" t="s">
        <v>3296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 x14ac:dyDescent="0.25">
      <c r="A351" s="96">
        <v>350</v>
      </c>
      <c r="B351" s="136" t="s">
        <v>3295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 x14ac:dyDescent="0.25">
      <c r="A352" s="96">
        <v>351</v>
      </c>
      <c r="B352" s="136" t="s">
        <v>3294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 x14ac:dyDescent="0.25">
      <c r="A353" s="96">
        <v>352</v>
      </c>
      <c r="B353" s="136" t="s">
        <v>3293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 x14ac:dyDescent="0.25">
      <c r="A354" s="96">
        <v>353</v>
      </c>
      <c r="B354" s="136" t="s">
        <v>3292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 x14ac:dyDescent="0.25">
      <c r="A355" s="96">
        <v>354</v>
      </c>
      <c r="B355" s="136" t="s">
        <v>3291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 x14ac:dyDescent="0.25">
      <c r="A356" s="96">
        <v>355</v>
      </c>
      <c r="B356" s="136" t="s">
        <v>3290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 x14ac:dyDescent="0.25">
      <c r="A357" s="96">
        <v>356</v>
      </c>
      <c r="B357" s="136" t="s">
        <v>3289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 x14ac:dyDescent="0.25">
      <c r="A358" s="96">
        <v>357</v>
      </c>
      <c r="B358" s="136" t="s">
        <v>3288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 x14ac:dyDescent="0.25">
      <c r="A359" s="96">
        <v>358</v>
      </c>
      <c r="B359" s="136" t="s">
        <v>3287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 x14ac:dyDescent="0.25">
      <c r="A360" s="96">
        <v>359</v>
      </c>
      <c r="B360" s="136" t="s">
        <v>3286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 x14ac:dyDescent="0.25">
      <c r="A361" s="96">
        <v>360</v>
      </c>
      <c r="B361" s="136" t="s">
        <v>3285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 x14ac:dyDescent="0.25">
      <c r="A362" s="96">
        <v>361</v>
      </c>
      <c r="B362" s="136" t="s">
        <v>3284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 x14ac:dyDescent="0.25">
      <c r="A363" s="96">
        <v>362</v>
      </c>
      <c r="B363" s="136" t="s">
        <v>3283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 x14ac:dyDescent="0.25">
      <c r="A364" s="96">
        <v>363</v>
      </c>
      <c r="B364" s="136" t="s">
        <v>3282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 x14ac:dyDescent="0.25">
      <c r="A365" s="96">
        <v>364</v>
      </c>
      <c r="B365" s="136" t="s">
        <v>3281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 x14ac:dyDescent="0.25">
      <c r="A366" s="96">
        <v>365</v>
      </c>
      <c r="B366" s="136" t="s">
        <v>3280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 x14ac:dyDescent="0.25">
      <c r="A367" s="96">
        <v>366</v>
      </c>
      <c r="B367" s="136" t="s">
        <v>3279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 x14ac:dyDescent="0.25">
      <c r="A368" s="96">
        <v>367</v>
      </c>
      <c r="B368" s="136" t="s">
        <v>3278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 x14ac:dyDescent="0.25">
      <c r="A369" s="96">
        <v>368</v>
      </c>
      <c r="B369" s="136" t="s">
        <v>3277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 x14ac:dyDescent="0.25">
      <c r="A370" s="96">
        <v>369</v>
      </c>
      <c r="B370" s="136" t="s">
        <v>3276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 x14ac:dyDescent="0.25">
      <c r="A371" s="96">
        <v>370</v>
      </c>
      <c r="B371" s="136" t="s">
        <v>3275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 x14ac:dyDescent="0.25">
      <c r="A372" s="96">
        <v>371</v>
      </c>
      <c r="B372" s="136" t="s">
        <v>3274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 x14ac:dyDescent="0.25">
      <c r="A373" s="96">
        <v>372</v>
      </c>
      <c r="B373" s="136" t="s">
        <v>3273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 x14ac:dyDescent="0.25">
      <c r="A374" s="96">
        <v>373</v>
      </c>
      <c r="B374" s="136" t="s">
        <v>3272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 x14ac:dyDescent="0.25">
      <c r="A375" s="96">
        <v>374</v>
      </c>
      <c r="B375" s="136" t="s">
        <v>3271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 x14ac:dyDescent="0.25">
      <c r="A376" s="96">
        <v>375</v>
      </c>
      <c r="B376" s="136" t="s">
        <v>3270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 x14ac:dyDescent="0.25">
      <c r="A377" s="96">
        <v>376</v>
      </c>
      <c r="B377" s="136" t="s">
        <v>3269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 x14ac:dyDescent="0.25">
      <c r="A378" s="96">
        <v>377</v>
      </c>
      <c r="B378" s="136" t="s">
        <v>3268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 x14ac:dyDescent="0.25">
      <c r="A379" s="96">
        <v>378</v>
      </c>
      <c r="B379" s="136" t="s">
        <v>3267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 x14ac:dyDescent="0.25">
      <c r="A380" s="96">
        <v>379</v>
      </c>
      <c r="B380" s="136" t="s">
        <v>3266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 x14ac:dyDescent="0.25">
      <c r="A381" s="96">
        <v>380</v>
      </c>
      <c r="B381" s="136" t="s">
        <v>3265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 x14ac:dyDescent="0.25">
      <c r="A382" s="96">
        <v>381</v>
      </c>
      <c r="B382" s="136" t="s">
        <v>3264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 x14ac:dyDescent="0.25">
      <c r="A383" s="96">
        <v>382</v>
      </c>
      <c r="B383" s="136" t="s">
        <v>3263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 x14ac:dyDescent="0.25">
      <c r="A384" s="96">
        <v>383</v>
      </c>
      <c r="B384" s="136" t="s">
        <v>3262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 x14ac:dyDescent="0.25">
      <c r="A385" s="96">
        <v>384</v>
      </c>
      <c r="B385" s="136" t="s">
        <v>3261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 x14ac:dyDescent="0.25">
      <c r="A386" s="96">
        <v>385</v>
      </c>
      <c r="B386" s="136" t="s">
        <v>3260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 x14ac:dyDescent="0.25">
      <c r="A387" s="96">
        <v>386</v>
      </c>
      <c r="B387" s="136" t="s">
        <v>3259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 x14ac:dyDescent="0.25">
      <c r="A388" s="96">
        <v>387</v>
      </c>
      <c r="B388" s="136" t="s">
        <v>3258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 x14ac:dyDescent="0.25">
      <c r="A389" s="96">
        <v>388</v>
      </c>
      <c r="B389" s="136" t="s">
        <v>3257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 x14ac:dyDescent="0.25">
      <c r="A390" s="96">
        <v>389</v>
      </c>
      <c r="B390" s="136" t="s">
        <v>3256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 x14ac:dyDescent="0.25">
      <c r="A391" s="96">
        <v>390</v>
      </c>
      <c r="B391" s="136" t="s">
        <v>3255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 x14ac:dyDescent="0.25">
      <c r="A392" s="96">
        <v>391</v>
      </c>
      <c r="B392" s="136" t="s">
        <v>3254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 x14ac:dyDescent="0.25">
      <c r="A393" s="96">
        <v>392</v>
      </c>
      <c r="B393" s="136" t="s">
        <v>3253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 x14ac:dyDescent="0.25">
      <c r="A394" s="96">
        <v>393</v>
      </c>
      <c r="B394" s="136" t="s">
        <v>3252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 x14ac:dyDescent="0.25">
      <c r="A395" s="96">
        <v>394</v>
      </c>
      <c r="B395" s="136" t="s">
        <v>3251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 x14ac:dyDescent="0.25">
      <c r="A396" s="96">
        <v>395</v>
      </c>
      <c r="B396" s="136" t="s">
        <v>3250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 x14ac:dyDescent="0.25">
      <c r="A397" s="96">
        <v>396</v>
      </c>
      <c r="B397" s="136" t="s">
        <v>3249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 x14ac:dyDescent="0.25">
      <c r="A398" s="96">
        <v>397</v>
      </c>
      <c r="B398" s="136" t="s">
        <v>3248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 x14ac:dyDescent="0.25">
      <c r="A399" s="96">
        <v>398</v>
      </c>
      <c r="B399" s="136" t="s">
        <v>3247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 x14ac:dyDescent="0.25">
      <c r="A400" s="96">
        <v>399</v>
      </c>
      <c r="B400" s="136" t="s">
        <v>3246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 x14ac:dyDescent="0.25">
      <c r="A401" s="96">
        <v>400</v>
      </c>
      <c r="B401" s="136" t="s">
        <v>3245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 x14ac:dyDescent="0.25">
      <c r="A402" s="96">
        <v>401</v>
      </c>
      <c r="B402" s="136" t="s">
        <v>3244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 x14ac:dyDescent="0.25">
      <c r="A403" s="96">
        <v>402</v>
      </c>
      <c r="B403" s="136" t="s">
        <v>3243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 x14ac:dyDescent="0.25">
      <c r="A404" s="96">
        <v>403</v>
      </c>
      <c r="B404" s="136" t="s">
        <v>3242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 x14ac:dyDescent="0.25">
      <c r="A405" s="96">
        <v>404</v>
      </c>
      <c r="B405" s="136" t="s">
        <v>3241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 x14ac:dyDescent="0.25">
      <c r="A406" s="96">
        <v>405</v>
      </c>
      <c r="B406" s="136" t="s">
        <v>3240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 x14ac:dyDescent="0.25">
      <c r="A407" s="96">
        <v>406</v>
      </c>
      <c r="B407" s="136" t="s">
        <v>3239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 x14ac:dyDescent="0.25">
      <c r="A408" s="96">
        <v>407</v>
      </c>
      <c r="B408" s="136" t="s">
        <v>3238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 x14ac:dyDescent="0.25">
      <c r="A409" s="96">
        <v>408</v>
      </c>
      <c r="B409" s="136" t="s">
        <v>3237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 x14ac:dyDescent="0.25">
      <c r="A410" s="96">
        <v>409</v>
      </c>
      <c r="B410" s="136" t="s">
        <v>3236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 x14ac:dyDescent="0.25">
      <c r="A411" s="96">
        <v>410</v>
      </c>
      <c r="B411" s="136" t="s">
        <v>3235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 x14ac:dyDescent="0.25">
      <c r="A412" s="96">
        <v>411</v>
      </c>
      <c r="B412" s="136" t="s">
        <v>3234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 x14ac:dyDescent="0.25">
      <c r="A413" s="96">
        <v>412</v>
      </c>
      <c r="B413" s="136" t="s">
        <v>3233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 x14ac:dyDescent="0.25">
      <c r="A414" s="96">
        <v>413</v>
      </c>
      <c r="B414" s="136" t="s">
        <v>3232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 x14ac:dyDescent="0.25">
      <c r="A415" s="96">
        <v>414</v>
      </c>
      <c r="B415" s="136" t="s">
        <v>3231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 x14ac:dyDescent="0.25">
      <c r="A416" s="96">
        <v>415</v>
      </c>
      <c r="B416" s="136" t="s">
        <v>3230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 x14ac:dyDescent="0.25">
      <c r="A417" s="96">
        <v>416</v>
      </c>
      <c r="B417" s="136" t="s">
        <v>3229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 x14ac:dyDescent="0.25">
      <c r="A418" s="96">
        <v>417</v>
      </c>
      <c r="B418" s="136" t="s">
        <v>3228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 x14ac:dyDescent="0.25">
      <c r="A419" s="96">
        <v>418</v>
      </c>
      <c r="B419" s="136" t="s">
        <v>3227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 x14ac:dyDescent="0.25">
      <c r="A420" s="96">
        <v>419</v>
      </c>
      <c r="B420" s="136" t="s">
        <v>3226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 x14ac:dyDescent="0.25">
      <c r="A421" s="96">
        <v>420</v>
      </c>
      <c r="B421" s="136" t="s">
        <v>3225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 x14ac:dyDescent="0.25">
      <c r="A422" s="96">
        <v>421</v>
      </c>
      <c r="B422" s="136" t="s">
        <v>3224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 x14ac:dyDescent="0.25">
      <c r="A423" s="96">
        <v>422</v>
      </c>
      <c r="B423" s="136" t="s">
        <v>3223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 x14ac:dyDescent="0.25">
      <c r="A424" s="96">
        <v>423</v>
      </c>
      <c r="B424" s="136" t="s">
        <v>3222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 x14ac:dyDescent="0.25">
      <c r="A425" s="96">
        <v>424</v>
      </c>
      <c r="B425" s="136" t="s">
        <v>3221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 x14ac:dyDescent="0.25">
      <c r="A426" s="96">
        <v>425</v>
      </c>
      <c r="B426" s="136" t="s">
        <v>3220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 x14ac:dyDescent="0.25">
      <c r="A427" s="96">
        <v>426</v>
      </c>
      <c r="B427" s="136" t="s">
        <v>3219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 x14ac:dyDescent="0.25">
      <c r="A428" s="96">
        <v>427</v>
      </c>
      <c r="B428" s="136" t="s">
        <v>3218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 x14ac:dyDescent="0.25">
      <c r="A429" s="96">
        <v>428</v>
      </c>
      <c r="B429" s="136" t="s">
        <v>3217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 x14ac:dyDescent="0.25">
      <c r="A430" s="96">
        <v>429</v>
      </c>
      <c r="B430" s="136" t="s">
        <v>3216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 x14ac:dyDescent="0.25">
      <c r="A431" s="96">
        <v>430</v>
      </c>
      <c r="B431" s="136" t="s">
        <v>3215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 x14ac:dyDescent="0.25">
      <c r="A432" s="96">
        <v>431</v>
      </c>
      <c r="B432" s="136" t="s">
        <v>3214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 x14ac:dyDescent="0.25">
      <c r="A433" s="96">
        <v>432</v>
      </c>
      <c r="B433" s="136" t="s">
        <v>3213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 x14ac:dyDescent="0.25">
      <c r="A434" s="96">
        <v>433</v>
      </c>
      <c r="B434" s="136" t="s">
        <v>3212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 x14ac:dyDescent="0.25">
      <c r="A435" s="96">
        <v>434</v>
      </c>
      <c r="B435" s="136" t="s">
        <v>3211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 x14ac:dyDescent="0.25">
      <c r="A436" s="96">
        <v>435</v>
      </c>
      <c r="B436" s="136" t="s">
        <v>3210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 x14ac:dyDescent="0.25">
      <c r="A437" s="96">
        <v>436</v>
      </c>
      <c r="B437" s="136" t="s">
        <v>3209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 x14ac:dyDescent="0.25">
      <c r="A438" s="96">
        <v>437</v>
      </c>
      <c r="B438" s="136" t="s">
        <v>3208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 x14ac:dyDescent="0.25">
      <c r="A439" s="96">
        <v>438</v>
      </c>
      <c r="B439" s="136" t="s">
        <v>3207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 x14ac:dyDescent="0.25">
      <c r="A440" s="96">
        <v>439</v>
      </c>
      <c r="B440" s="136" t="s">
        <v>3206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 x14ac:dyDescent="0.25">
      <c r="A441" s="96">
        <v>440</v>
      </c>
      <c r="B441" s="136" t="s">
        <v>3205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 x14ac:dyDescent="0.25">
      <c r="A442" s="96">
        <v>441</v>
      </c>
      <c r="B442" s="136" t="s">
        <v>3204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 x14ac:dyDescent="0.25">
      <c r="A443" s="96">
        <v>442</v>
      </c>
      <c r="B443" s="136" t="s">
        <v>3203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 x14ac:dyDescent="0.25">
      <c r="A444" s="96">
        <v>443</v>
      </c>
      <c r="B444" s="136" t="s">
        <v>3202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 x14ac:dyDescent="0.25">
      <c r="A445" s="96">
        <v>444</v>
      </c>
      <c r="B445" s="136" t="s">
        <v>3201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 x14ac:dyDescent="0.25">
      <c r="A446" s="96">
        <v>445</v>
      </c>
      <c r="B446" s="136" t="s">
        <v>3200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 x14ac:dyDescent="0.25">
      <c r="A447" s="96">
        <v>446</v>
      </c>
      <c r="B447" s="136" t="s">
        <v>3199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 x14ac:dyDescent="0.25">
      <c r="A448" s="96">
        <v>447</v>
      </c>
      <c r="B448" s="136" t="s">
        <v>3198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 x14ac:dyDescent="0.25">
      <c r="A449" s="96">
        <v>448</v>
      </c>
      <c r="B449" s="136" t="s">
        <v>3197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 x14ac:dyDescent="0.25">
      <c r="A450" s="96">
        <v>449</v>
      </c>
      <c r="B450" s="136" t="s">
        <v>3196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 x14ac:dyDescent="0.25">
      <c r="A451" s="96">
        <v>450</v>
      </c>
      <c r="B451" s="136" t="s">
        <v>3195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 x14ac:dyDescent="0.25">
      <c r="A452" s="96">
        <v>451</v>
      </c>
      <c r="B452" s="136" t="s">
        <v>3194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 x14ac:dyDescent="0.25">
      <c r="A453" s="96">
        <v>452</v>
      </c>
      <c r="B453" s="136" t="s">
        <v>3193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 x14ac:dyDescent="0.25">
      <c r="A454" s="96">
        <v>453</v>
      </c>
      <c r="B454" s="136" t="s">
        <v>3192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 x14ac:dyDescent="0.25">
      <c r="A455" s="96">
        <v>454</v>
      </c>
      <c r="B455" s="136" t="s">
        <v>3191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 x14ac:dyDescent="0.25">
      <c r="A456" s="96">
        <v>455</v>
      </c>
      <c r="B456" s="136" t="s">
        <v>3190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 x14ac:dyDescent="0.25">
      <c r="A457" s="96">
        <v>456</v>
      </c>
      <c r="B457" s="136" t="s">
        <v>3189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 x14ac:dyDescent="0.25">
      <c r="A458" s="96">
        <v>457</v>
      </c>
      <c r="B458" s="136" t="s">
        <v>3188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 x14ac:dyDescent="0.25">
      <c r="A459" s="96">
        <v>458</v>
      </c>
      <c r="B459" s="136" t="s">
        <v>3187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 x14ac:dyDescent="0.25">
      <c r="A460" s="96">
        <v>459</v>
      </c>
      <c r="B460" s="136" t="s">
        <v>3186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 x14ac:dyDescent="0.25">
      <c r="A461" s="96">
        <v>460</v>
      </c>
      <c r="B461" s="136" t="s">
        <v>3185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 x14ac:dyDescent="0.25">
      <c r="A462" s="96">
        <v>461</v>
      </c>
      <c r="B462" s="136" t="s">
        <v>3184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 x14ac:dyDescent="0.25">
      <c r="A463" s="96">
        <v>462</v>
      </c>
      <c r="B463" s="136" t="s">
        <v>3183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 x14ac:dyDescent="0.25">
      <c r="A464" s="96">
        <v>463</v>
      </c>
      <c r="B464" s="136" t="s">
        <v>3182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 x14ac:dyDescent="0.25">
      <c r="A465" s="96">
        <v>464</v>
      </c>
      <c r="B465" s="136" t="s">
        <v>3181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 x14ac:dyDescent="0.25">
      <c r="A466" s="96">
        <v>465</v>
      </c>
      <c r="B466" s="136" t="s">
        <v>3180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 x14ac:dyDescent="0.25">
      <c r="A467" s="96">
        <v>466</v>
      </c>
      <c r="B467" s="136" t="s">
        <v>3179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 x14ac:dyDescent="0.25">
      <c r="A468" s="96">
        <v>467</v>
      </c>
      <c r="B468" s="136" t="s">
        <v>3178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 x14ac:dyDescent="0.25">
      <c r="A469" s="96">
        <v>468</v>
      </c>
      <c r="B469" s="136" t="s">
        <v>3177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 x14ac:dyDescent="0.25">
      <c r="A470" s="96">
        <v>469</v>
      </c>
      <c r="B470" s="136" t="s">
        <v>3176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 x14ac:dyDescent="0.25">
      <c r="A471" s="96">
        <v>470</v>
      </c>
      <c r="B471" s="136" t="s">
        <v>3175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 x14ac:dyDescent="0.25">
      <c r="A472" s="96">
        <v>471</v>
      </c>
      <c r="B472" s="136" t="s">
        <v>3174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 x14ac:dyDescent="0.25">
      <c r="A473" s="96">
        <v>472</v>
      </c>
      <c r="B473" s="136" t="s">
        <v>3173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 x14ac:dyDescent="0.25">
      <c r="A474" s="96">
        <v>473</v>
      </c>
      <c r="B474" s="136" t="s">
        <v>3172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 x14ac:dyDescent="0.25">
      <c r="A475" s="96">
        <v>474</v>
      </c>
      <c r="B475" s="136" t="s">
        <v>3171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 x14ac:dyDescent="0.25">
      <c r="A476" s="96">
        <v>475</v>
      </c>
      <c r="B476" s="136" t="s">
        <v>3170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 x14ac:dyDescent="0.25">
      <c r="A477" s="96">
        <v>476</v>
      </c>
      <c r="B477" s="136" t="s">
        <v>3169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 x14ac:dyDescent="0.25">
      <c r="A478" s="96">
        <v>477</v>
      </c>
      <c r="B478" s="136" t="s">
        <v>3168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 x14ac:dyDescent="0.25">
      <c r="A479" s="96">
        <v>478</v>
      </c>
      <c r="B479" s="136" t="s">
        <v>3167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 x14ac:dyDescent="0.25">
      <c r="A480" s="96">
        <v>479</v>
      </c>
      <c r="B480" s="136" t="s">
        <v>3166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 x14ac:dyDescent="0.25">
      <c r="A481" s="96">
        <v>480</v>
      </c>
      <c r="B481" s="136" t="s">
        <v>3165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 x14ac:dyDescent="0.25">
      <c r="A482" s="96">
        <v>481</v>
      </c>
      <c r="B482" s="136" t="s">
        <v>3164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 x14ac:dyDescent="0.25">
      <c r="A483" s="96">
        <v>482</v>
      </c>
      <c r="B483" s="136" t="s">
        <v>3163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 x14ac:dyDescent="0.25">
      <c r="A484" s="96">
        <v>483</v>
      </c>
      <c r="B484" s="136" t="s">
        <v>3162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 x14ac:dyDescent="0.25">
      <c r="A485" s="96">
        <v>484</v>
      </c>
      <c r="B485" s="136" t="s">
        <v>3161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 x14ac:dyDescent="0.25">
      <c r="A486" s="96">
        <v>485</v>
      </c>
      <c r="B486" s="136" t="s">
        <v>3160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 x14ac:dyDescent="0.25">
      <c r="A487" s="96">
        <v>486</v>
      </c>
      <c r="B487" s="136" t="s">
        <v>3159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 x14ac:dyDescent="0.25">
      <c r="A488" s="96">
        <v>487</v>
      </c>
      <c r="B488" s="136" t="s">
        <v>3158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 x14ac:dyDescent="0.25">
      <c r="A489" s="96">
        <v>488</v>
      </c>
      <c r="B489" s="136" t="s">
        <v>3157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 x14ac:dyDescent="0.25">
      <c r="A490" s="96">
        <v>489</v>
      </c>
      <c r="B490" s="136" t="s">
        <v>3156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 x14ac:dyDescent="0.25">
      <c r="A491" s="96">
        <v>490</v>
      </c>
      <c r="B491" s="136" t="s">
        <v>3155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 x14ac:dyDescent="0.25">
      <c r="A492" s="96">
        <v>491</v>
      </c>
      <c r="B492" s="136" t="s">
        <v>3154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 x14ac:dyDescent="0.25">
      <c r="A493" s="96">
        <v>492</v>
      </c>
      <c r="B493" s="136" t="s">
        <v>3153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 x14ac:dyDescent="0.25">
      <c r="A494" s="96">
        <v>493</v>
      </c>
      <c r="B494" s="136" t="s">
        <v>3152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 x14ac:dyDescent="0.25">
      <c r="A495" s="96">
        <v>494</v>
      </c>
      <c r="B495" s="136" t="s">
        <v>3151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 x14ac:dyDescent="0.25">
      <c r="A496" s="96">
        <v>495</v>
      </c>
      <c r="B496" s="136" t="s">
        <v>3150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 x14ac:dyDescent="0.25">
      <c r="A497" s="96">
        <v>496</v>
      </c>
      <c r="B497" s="136" t="s">
        <v>3149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 x14ac:dyDescent="0.25">
      <c r="A498" s="96">
        <v>497</v>
      </c>
      <c r="B498" s="136" t="s">
        <v>3148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 x14ac:dyDescent="0.25">
      <c r="A499" s="96">
        <v>498</v>
      </c>
      <c r="B499" s="136" t="s">
        <v>3147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 x14ac:dyDescent="0.25">
      <c r="A500" s="96">
        <v>499</v>
      </c>
      <c r="B500" s="136" t="s">
        <v>3146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 x14ac:dyDescent="0.25">
      <c r="A501" s="96">
        <v>500</v>
      </c>
      <c r="B501" s="136" t="s">
        <v>3145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 x14ac:dyDescent="0.25">
      <c r="A502" s="96">
        <v>501</v>
      </c>
      <c r="B502" s="136" t="s">
        <v>3144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 x14ac:dyDescent="0.25">
      <c r="A503" s="96">
        <v>502</v>
      </c>
      <c r="B503" s="136" t="s">
        <v>3143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 x14ac:dyDescent="0.25">
      <c r="A504" s="96">
        <v>503</v>
      </c>
      <c r="B504" s="136" t="s">
        <v>3142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 x14ac:dyDescent="0.25">
      <c r="A505" s="96">
        <v>504</v>
      </c>
      <c r="B505" s="136" t="s">
        <v>3141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 x14ac:dyDescent="0.25">
      <c r="A506" s="96">
        <v>505</v>
      </c>
      <c r="B506" s="136" t="s">
        <v>3140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 x14ac:dyDescent="0.25">
      <c r="A507" s="96">
        <v>506</v>
      </c>
      <c r="B507" s="136" t="s">
        <v>3139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 x14ac:dyDescent="0.25">
      <c r="A508" s="96">
        <v>507</v>
      </c>
      <c r="B508" s="136" t="s">
        <v>3138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 x14ac:dyDescent="0.25">
      <c r="A509" s="96">
        <v>508</v>
      </c>
      <c r="B509" s="136" t="s">
        <v>3137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 x14ac:dyDescent="0.25">
      <c r="A510" s="96">
        <v>509</v>
      </c>
      <c r="B510" s="136" t="s">
        <v>3136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 x14ac:dyDescent="0.25">
      <c r="A511" s="96">
        <v>510</v>
      </c>
      <c r="B511" s="136" t="s">
        <v>3135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 x14ac:dyDescent="0.25">
      <c r="A512" s="96">
        <v>511</v>
      </c>
      <c r="B512" s="136" t="s">
        <v>3134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 x14ac:dyDescent="0.25">
      <c r="A513" s="96">
        <v>512</v>
      </c>
      <c r="B513" s="136" t="s">
        <v>3133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 x14ac:dyDescent="0.25">
      <c r="A514" s="96">
        <v>513</v>
      </c>
      <c r="B514" s="136" t="s">
        <v>3132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 x14ac:dyDescent="0.25">
      <c r="A515" s="96">
        <v>514</v>
      </c>
      <c r="B515" s="136" t="s">
        <v>3131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 x14ac:dyDescent="0.25">
      <c r="A516" s="96">
        <v>515</v>
      </c>
      <c r="B516" s="136" t="s">
        <v>3130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 x14ac:dyDescent="0.25">
      <c r="A517" s="96">
        <v>516</v>
      </c>
      <c r="B517" s="136" t="s">
        <v>3129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 x14ac:dyDescent="0.25">
      <c r="A518" s="96">
        <v>517</v>
      </c>
      <c r="B518" s="136" t="s">
        <v>3128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 x14ac:dyDescent="0.25">
      <c r="A519" s="96">
        <v>518</v>
      </c>
      <c r="B519" s="136" t="s">
        <v>3127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 x14ac:dyDescent="0.25">
      <c r="A520" s="96">
        <v>519</v>
      </c>
      <c r="B520" s="136" t="s">
        <v>3126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 x14ac:dyDescent="0.25">
      <c r="A521" s="96">
        <v>520</v>
      </c>
      <c r="B521" s="136" t="s">
        <v>3125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 x14ac:dyDescent="0.25">
      <c r="A522" s="96">
        <v>521</v>
      </c>
      <c r="B522" s="136" t="s">
        <v>3124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 x14ac:dyDescent="0.25">
      <c r="A523" s="96">
        <v>522</v>
      </c>
      <c r="B523" s="136" t="s">
        <v>3123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 x14ac:dyDescent="0.25">
      <c r="A524" s="96">
        <v>523</v>
      </c>
      <c r="B524" s="136" t="s">
        <v>3122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 x14ac:dyDescent="0.25">
      <c r="A525" s="96">
        <v>524</v>
      </c>
      <c r="B525" s="136" t="s">
        <v>3121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 x14ac:dyDescent="0.25">
      <c r="A526" s="96">
        <v>525</v>
      </c>
      <c r="B526" s="136" t="s">
        <v>3120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 x14ac:dyDescent="0.25">
      <c r="A527" s="96">
        <v>526</v>
      </c>
      <c r="B527" s="136" t="s">
        <v>3119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 x14ac:dyDescent="0.25">
      <c r="A528" s="96">
        <v>527</v>
      </c>
      <c r="B528" s="136" t="s">
        <v>3118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 x14ac:dyDescent="0.25">
      <c r="A529" s="96">
        <v>528</v>
      </c>
      <c r="B529" s="136" t="s">
        <v>3117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 x14ac:dyDescent="0.25">
      <c r="A530" s="96">
        <v>529</v>
      </c>
      <c r="B530" s="136" t="s">
        <v>3116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 x14ac:dyDescent="0.25">
      <c r="A531" s="96">
        <v>530</v>
      </c>
      <c r="B531" s="136" t="s">
        <v>3115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 x14ac:dyDescent="0.25">
      <c r="A532" s="96">
        <v>531</v>
      </c>
      <c r="B532" s="136" t="s">
        <v>3114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 x14ac:dyDescent="0.25">
      <c r="A533" s="96">
        <v>532</v>
      </c>
      <c r="B533" s="136" t="s">
        <v>3113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 x14ac:dyDescent="0.25">
      <c r="A534" s="96">
        <v>533</v>
      </c>
      <c r="B534" s="136" t="s">
        <v>3112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 x14ac:dyDescent="0.25">
      <c r="A535" s="96">
        <v>534</v>
      </c>
      <c r="B535" s="136" t="s">
        <v>3111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 x14ac:dyDescent="0.25">
      <c r="A536" s="96">
        <v>535</v>
      </c>
      <c r="B536" s="136" t="s">
        <v>3110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 x14ac:dyDescent="0.25">
      <c r="A537" s="96">
        <v>536</v>
      </c>
      <c r="B537" s="136" t="s">
        <v>3109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 x14ac:dyDescent="0.25">
      <c r="A538" s="96">
        <v>537</v>
      </c>
      <c r="B538" s="136" t="s">
        <v>3108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 x14ac:dyDescent="0.25">
      <c r="A539" s="96">
        <v>538</v>
      </c>
      <c r="B539" s="136" t="s">
        <v>3107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 x14ac:dyDescent="0.25">
      <c r="A540" s="96">
        <v>539</v>
      </c>
      <c r="B540" s="136" t="s">
        <v>3106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 x14ac:dyDescent="0.25">
      <c r="A541" s="96">
        <v>540</v>
      </c>
      <c r="B541" s="136" t="s">
        <v>3105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 x14ac:dyDescent="0.25">
      <c r="A542" s="96">
        <v>541</v>
      </c>
      <c r="B542" s="136" t="s">
        <v>3104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 x14ac:dyDescent="0.25">
      <c r="A543" s="96">
        <v>542</v>
      </c>
      <c r="B543" s="136" t="s">
        <v>3103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 x14ac:dyDescent="0.25">
      <c r="A544" s="96">
        <v>543</v>
      </c>
      <c r="B544" s="136" t="s">
        <v>3102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 x14ac:dyDescent="0.25">
      <c r="A545" s="96">
        <v>544</v>
      </c>
      <c r="B545" s="136" t="s">
        <v>3101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 x14ac:dyDescent="0.25">
      <c r="A546" s="96">
        <v>545</v>
      </c>
      <c r="B546" s="136" t="s">
        <v>3100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 x14ac:dyDescent="0.25">
      <c r="A547" s="96">
        <v>546</v>
      </c>
      <c r="B547" s="136" t="s">
        <v>3099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 x14ac:dyDescent="0.25">
      <c r="A548" s="96">
        <v>547</v>
      </c>
      <c r="B548" s="136" t="s">
        <v>3098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 x14ac:dyDescent="0.25">
      <c r="A549" s="96">
        <v>548</v>
      </c>
      <c r="B549" s="136" t="s">
        <v>3097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 x14ac:dyDescent="0.25">
      <c r="A550" s="96">
        <v>549</v>
      </c>
      <c r="B550" s="136" t="s">
        <v>3096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 x14ac:dyDescent="0.25">
      <c r="A551" s="96">
        <v>550</v>
      </c>
      <c r="B551" s="136" t="s">
        <v>3095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 x14ac:dyDescent="0.25">
      <c r="A552" s="96">
        <v>551</v>
      </c>
      <c r="B552" s="136" t="s">
        <v>3094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 x14ac:dyDescent="0.25">
      <c r="A553" s="96">
        <v>552</v>
      </c>
      <c r="B553" s="136" t="s">
        <v>3093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 x14ac:dyDescent="0.25">
      <c r="A554" s="96">
        <v>553</v>
      </c>
      <c r="B554" s="136" t="s">
        <v>3092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 x14ac:dyDescent="0.25">
      <c r="A555" s="96">
        <v>554</v>
      </c>
      <c r="B555" s="136" t="s">
        <v>3091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 x14ac:dyDescent="0.25">
      <c r="A556" s="96">
        <v>555</v>
      </c>
      <c r="B556" s="136" t="s">
        <v>3090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 x14ac:dyDescent="0.25">
      <c r="A557" s="96">
        <v>556</v>
      </c>
      <c r="B557" s="136" t="s">
        <v>3089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 x14ac:dyDescent="0.25">
      <c r="A558" s="96">
        <v>557</v>
      </c>
      <c r="B558" s="136" t="s">
        <v>3088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 x14ac:dyDescent="0.25">
      <c r="A559" s="96">
        <v>558</v>
      </c>
      <c r="B559" s="136" t="s">
        <v>3087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 x14ac:dyDescent="0.25">
      <c r="A560" s="96">
        <v>559</v>
      </c>
      <c r="B560" s="136" t="s">
        <v>3086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 x14ac:dyDescent="0.25">
      <c r="A561" s="96">
        <v>560</v>
      </c>
      <c r="B561" s="136" t="s">
        <v>3085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 x14ac:dyDescent="0.25">
      <c r="A562" s="96">
        <v>561</v>
      </c>
      <c r="B562" s="136" t="s">
        <v>3084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 x14ac:dyDescent="0.25">
      <c r="A563" s="96">
        <v>562</v>
      </c>
      <c r="B563" s="136" t="s">
        <v>3083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 x14ac:dyDescent="0.25">
      <c r="A564" s="96">
        <v>563</v>
      </c>
      <c r="B564" s="136" t="s">
        <v>3082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 x14ac:dyDescent="0.25">
      <c r="A565" s="96">
        <v>564</v>
      </c>
      <c r="B565" s="136" t="s">
        <v>3081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 x14ac:dyDescent="0.25">
      <c r="A566" s="96">
        <v>565</v>
      </c>
      <c r="B566" s="136" t="s">
        <v>3080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 x14ac:dyDescent="0.25">
      <c r="A567" s="96">
        <v>566</v>
      </c>
      <c r="B567" s="136" t="s">
        <v>3079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 x14ac:dyDescent="0.25">
      <c r="A568" s="96">
        <v>567</v>
      </c>
      <c r="B568" s="136" t="s">
        <v>3078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 x14ac:dyDescent="0.25">
      <c r="A569" s="96">
        <v>568</v>
      </c>
      <c r="B569" s="136" t="s">
        <v>3077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 x14ac:dyDescent="0.25">
      <c r="A570" s="96">
        <v>569</v>
      </c>
      <c r="B570" s="136" t="s">
        <v>3076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 x14ac:dyDescent="0.25">
      <c r="A571" s="96">
        <v>570</v>
      </c>
      <c r="B571" s="136" t="s">
        <v>3075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 x14ac:dyDescent="0.25">
      <c r="A572" s="96">
        <v>571</v>
      </c>
      <c r="B572" s="136" t="s">
        <v>3074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 x14ac:dyDescent="0.25">
      <c r="A573" s="96">
        <v>572</v>
      </c>
      <c r="B573" s="136" t="s">
        <v>3073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 x14ac:dyDescent="0.25">
      <c r="A574" s="96">
        <v>573</v>
      </c>
      <c r="B574" s="136" t="s">
        <v>3072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 x14ac:dyDescent="0.25">
      <c r="A575" s="96">
        <v>574</v>
      </c>
      <c r="B575" s="136" t="s">
        <v>3071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 x14ac:dyDescent="0.25">
      <c r="A576" s="96">
        <v>575</v>
      </c>
      <c r="B576" s="136" t="s">
        <v>3070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 x14ac:dyDescent="0.25">
      <c r="A577" s="96">
        <v>576</v>
      </c>
      <c r="B577" s="136" t="s">
        <v>3069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 x14ac:dyDescent="0.25">
      <c r="A578" s="96">
        <v>577</v>
      </c>
      <c r="B578" s="136" t="s">
        <v>3068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 x14ac:dyDescent="0.25">
      <c r="A579" s="96">
        <v>578</v>
      </c>
      <c r="B579" s="136" t="s">
        <v>3067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 x14ac:dyDescent="0.25">
      <c r="A580" s="96">
        <v>579</v>
      </c>
      <c r="B580" s="136" t="s">
        <v>3066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 x14ac:dyDescent="0.25">
      <c r="A581" s="96">
        <v>580</v>
      </c>
      <c r="B581" s="136" t="s">
        <v>3065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 x14ac:dyDescent="0.25">
      <c r="A582" s="96">
        <v>581</v>
      </c>
      <c r="B582" s="136" t="s">
        <v>3064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 x14ac:dyDescent="0.25">
      <c r="A583" s="96">
        <v>582</v>
      </c>
      <c r="B583" s="136" t="s">
        <v>3063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 x14ac:dyDescent="0.25">
      <c r="A584" s="96">
        <v>583</v>
      </c>
      <c r="B584" s="136" t="s">
        <v>3062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 x14ac:dyDescent="0.25">
      <c r="A585" s="96">
        <v>584</v>
      </c>
      <c r="B585" s="136" t="s">
        <v>3061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 x14ac:dyDescent="0.25">
      <c r="A586" s="96">
        <v>585</v>
      </c>
      <c r="B586" s="136" t="s">
        <v>3060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 x14ac:dyDescent="0.25">
      <c r="A587" s="96">
        <v>586</v>
      </c>
      <c r="B587" s="136" t="s">
        <v>3059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 x14ac:dyDescent="0.25">
      <c r="A588" s="96">
        <v>587</v>
      </c>
      <c r="B588" s="136" t="s">
        <v>3058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 x14ac:dyDescent="0.25">
      <c r="A589" s="96">
        <v>588</v>
      </c>
      <c r="B589" s="136" t="s">
        <v>3057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 x14ac:dyDescent="0.25">
      <c r="A590" s="96">
        <v>589</v>
      </c>
      <c r="B590" s="136" t="s">
        <v>3056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 x14ac:dyDescent="0.25">
      <c r="A591" s="96">
        <v>590</v>
      </c>
      <c r="B591" s="136" t="s">
        <v>3055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 x14ac:dyDescent="0.25">
      <c r="A592" s="96">
        <v>591</v>
      </c>
      <c r="B592" s="136" t="s">
        <v>3054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 x14ac:dyDescent="0.25">
      <c r="A593" s="96">
        <v>592</v>
      </c>
      <c r="B593" s="136" t="s">
        <v>3053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 x14ac:dyDescent="0.25">
      <c r="A594" s="96">
        <v>593</v>
      </c>
      <c r="B594" s="136" t="s">
        <v>3052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 x14ac:dyDescent="0.25">
      <c r="A595" s="96">
        <v>594</v>
      </c>
      <c r="B595" s="136" t="s">
        <v>3051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 x14ac:dyDescent="0.25">
      <c r="A596" s="96">
        <v>595</v>
      </c>
      <c r="B596" s="136" t="s">
        <v>3050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 x14ac:dyDescent="0.25">
      <c r="A597" s="96">
        <v>596</v>
      </c>
      <c r="B597" s="136" t="s">
        <v>3049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 x14ac:dyDescent="0.25">
      <c r="A598" s="96">
        <v>597</v>
      </c>
      <c r="B598" s="136" t="s">
        <v>3048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 x14ac:dyDescent="0.25">
      <c r="A599" s="96">
        <v>598</v>
      </c>
      <c r="B599" s="136" t="s">
        <v>3047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 x14ac:dyDescent="0.25">
      <c r="A600" s="96">
        <v>599</v>
      </c>
      <c r="B600" s="136" t="s">
        <v>3046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 x14ac:dyDescent="0.25">
      <c r="A601" s="96">
        <v>600</v>
      </c>
      <c r="B601" s="136" t="s">
        <v>3045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 x14ac:dyDescent="0.25">
      <c r="A602" s="96">
        <v>601</v>
      </c>
      <c r="B602" s="136" t="s">
        <v>3044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 x14ac:dyDescent="0.25">
      <c r="A603" s="96">
        <v>602</v>
      </c>
      <c r="B603" s="136" t="s">
        <v>3043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 x14ac:dyDescent="0.25">
      <c r="A604" s="96">
        <v>603</v>
      </c>
      <c r="B604" s="136" t="s">
        <v>3042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 x14ac:dyDescent="0.25">
      <c r="A605" s="96">
        <v>604</v>
      </c>
      <c r="B605" s="136" t="s">
        <v>3041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 x14ac:dyDescent="0.25">
      <c r="A606" s="96">
        <v>605</v>
      </c>
      <c r="B606" s="136" t="s">
        <v>3040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 x14ac:dyDescent="0.25">
      <c r="A607" s="96">
        <v>606</v>
      </c>
      <c r="B607" s="136" t="s">
        <v>3039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 x14ac:dyDescent="0.25">
      <c r="A608" s="96">
        <v>607</v>
      </c>
      <c r="B608" s="136" t="s">
        <v>3038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 x14ac:dyDescent="0.25">
      <c r="A609" s="96">
        <v>608</v>
      </c>
      <c r="B609" s="136" t="s">
        <v>3037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 x14ac:dyDescent="0.25">
      <c r="A610" s="96">
        <v>609</v>
      </c>
      <c r="B610" s="136" t="s">
        <v>3036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 x14ac:dyDescent="0.25">
      <c r="A611" s="96">
        <v>610</v>
      </c>
      <c r="B611" s="136" t="s">
        <v>3035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 x14ac:dyDescent="0.25">
      <c r="A612" s="96">
        <v>611</v>
      </c>
      <c r="B612" s="136" t="s">
        <v>3034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 x14ac:dyDescent="0.25">
      <c r="A613" s="96">
        <v>612</v>
      </c>
      <c r="B613" s="136" t="s">
        <v>3033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 x14ac:dyDescent="0.25">
      <c r="A614" s="96">
        <v>613</v>
      </c>
      <c r="B614" s="136" t="s">
        <v>3032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 x14ac:dyDescent="0.25">
      <c r="A615" s="96">
        <v>614</v>
      </c>
      <c r="B615" s="136" t="s">
        <v>3031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 x14ac:dyDescent="0.25">
      <c r="A616" s="96">
        <v>615</v>
      </c>
      <c r="B616" s="136" t="s">
        <v>3030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 x14ac:dyDescent="0.25">
      <c r="A617" s="96">
        <v>616</v>
      </c>
      <c r="B617" s="136" t="s">
        <v>3029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 x14ac:dyDescent="0.25">
      <c r="A618" s="96">
        <v>617</v>
      </c>
      <c r="B618" s="136" t="s">
        <v>3028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 x14ac:dyDescent="0.25">
      <c r="A619" s="96">
        <v>618</v>
      </c>
      <c r="B619" s="136" t="s">
        <v>3027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 x14ac:dyDescent="0.25">
      <c r="A620" s="96">
        <v>619</v>
      </c>
      <c r="B620" s="136" t="s">
        <v>3026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 x14ac:dyDescent="0.25">
      <c r="A621" s="96">
        <v>620</v>
      </c>
      <c r="B621" s="136" t="s">
        <v>3025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 x14ac:dyDescent="0.25">
      <c r="A622" s="96">
        <v>621</v>
      </c>
      <c r="B622" s="136" t="s">
        <v>3024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 x14ac:dyDescent="0.25">
      <c r="A623" s="96">
        <v>622</v>
      </c>
      <c r="B623" s="136" t="s">
        <v>3023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 x14ac:dyDescent="0.25">
      <c r="A624" s="96">
        <v>623</v>
      </c>
      <c r="B624" s="136" t="s">
        <v>3022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 x14ac:dyDescent="0.25">
      <c r="A625" s="96">
        <v>624</v>
      </c>
      <c r="B625" s="136" t="s">
        <v>3021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 x14ac:dyDescent="0.25">
      <c r="A626" s="96">
        <v>625</v>
      </c>
      <c r="B626" s="136" t="s">
        <v>3020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 x14ac:dyDescent="0.25">
      <c r="A627" s="96">
        <v>626</v>
      </c>
      <c r="B627" s="136" t="s">
        <v>3019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 x14ac:dyDescent="0.25">
      <c r="A628" s="96">
        <v>627</v>
      </c>
      <c r="B628" s="136" t="s">
        <v>3018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 x14ac:dyDescent="0.25">
      <c r="A629" s="96">
        <v>628</v>
      </c>
      <c r="B629" s="136" t="s">
        <v>3017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 x14ac:dyDescent="0.25">
      <c r="A630" s="96">
        <v>629</v>
      </c>
      <c r="B630" s="136" t="s">
        <v>3016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 x14ac:dyDescent="0.25">
      <c r="A631" s="96">
        <v>630</v>
      </c>
      <c r="B631" s="136" t="s">
        <v>3015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 x14ac:dyDescent="0.25">
      <c r="A632" s="96">
        <v>631</v>
      </c>
      <c r="B632" s="136" t="s">
        <v>3014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 x14ac:dyDescent="0.25">
      <c r="A633" s="96">
        <v>632</v>
      </c>
      <c r="B633" s="136" t="s">
        <v>3013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 x14ac:dyDescent="0.25">
      <c r="A634" s="96">
        <v>633</v>
      </c>
      <c r="B634" s="136" t="s">
        <v>3012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 x14ac:dyDescent="0.25">
      <c r="A635" s="96">
        <v>634</v>
      </c>
      <c r="B635" s="136" t="s">
        <v>3011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 x14ac:dyDescent="0.25">
      <c r="A636" s="96">
        <v>635</v>
      </c>
      <c r="B636" s="136" t="s">
        <v>3010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 x14ac:dyDescent="0.25">
      <c r="A637" s="96">
        <v>636</v>
      </c>
      <c r="B637" s="136" t="s">
        <v>3009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 x14ac:dyDescent="0.25">
      <c r="A638" s="96">
        <v>637</v>
      </c>
      <c r="B638" s="136" t="s">
        <v>3008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 x14ac:dyDescent="0.25">
      <c r="A639" s="96">
        <v>638</v>
      </c>
      <c r="B639" s="136" t="s">
        <v>3007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 x14ac:dyDescent="0.25">
      <c r="A640" s="96">
        <v>639</v>
      </c>
      <c r="B640" s="136" t="s">
        <v>3006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 x14ac:dyDescent="0.25">
      <c r="A641" s="96">
        <v>640</v>
      </c>
      <c r="B641" s="136" t="s">
        <v>3005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 x14ac:dyDescent="0.25">
      <c r="A642" s="96">
        <v>641</v>
      </c>
      <c r="B642" s="136" t="s">
        <v>3004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 x14ac:dyDescent="0.25">
      <c r="A643" s="96">
        <v>642</v>
      </c>
      <c r="B643" s="136" t="s">
        <v>3003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 x14ac:dyDescent="0.25">
      <c r="A644" s="96">
        <v>643</v>
      </c>
      <c r="B644" s="136" t="s">
        <v>3002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 x14ac:dyDescent="0.25">
      <c r="A645" s="96">
        <v>644</v>
      </c>
      <c r="B645" s="136" t="s">
        <v>3001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 x14ac:dyDescent="0.25">
      <c r="A646" s="96">
        <v>645</v>
      </c>
      <c r="B646" s="136" t="s">
        <v>3000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 x14ac:dyDescent="0.25">
      <c r="A647" s="96">
        <v>646</v>
      </c>
      <c r="B647" s="136" t="s">
        <v>2999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 x14ac:dyDescent="0.25">
      <c r="A648" s="96">
        <v>647</v>
      </c>
      <c r="B648" s="136" t="s">
        <v>2998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 x14ac:dyDescent="0.25">
      <c r="A649" s="96">
        <v>648</v>
      </c>
      <c r="B649" s="136" t="s">
        <v>2997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 x14ac:dyDescent="0.25">
      <c r="A650" s="96">
        <v>649</v>
      </c>
      <c r="B650" s="136" t="s">
        <v>2996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 x14ac:dyDescent="0.25">
      <c r="A651" s="96">
        <v>650</v>
      </c>
      <c r="B651" s="136" t="s">
        <v>2995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 x14ac:dyDescent="0.25">
      <c r="A652" s="96">
        <v>651</v>
      </c>
      <c r="B652" s="136" t="s">
        <v>2994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 x14ac:dyDescent="0.25">
      <c r="A653" s="96">
        <v>652</v>
      </c>
      <c r="B653" s="136" t="s">
        <v>2993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 x14ac:dyDescent="0.25">
      <c r="A654" s="96">
        <v>653</v>
      </c>
      <c r="B654" s="136" t="s">
        <v>2992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 x14ac:dyDescent="0.25">
      <c r="A655" s="96">
        <v>654</v>
      </c>
      <c r="B655" s="136" t="s">
        <v>2991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 x14ac:dyDescent="0.25">
      <c r="A656" s="96">
        <v>655</v>
      </c>
      <c r="B656" s="136" t="s">
        <v>2990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 x14ac:dyDescent="0.25">
      <c r="A657" s="96">
        <v>656</v>
      </c>
      <c r="B657" s="136" t="s">
        <v>2989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 x14ac:dyDescent="0.25">
      <c r="A658" s="96">
        <v>657</v>
      </c>
      <c r="B658" s="136" t="s">
        <v>2988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 x14ac:dyDescent="0.25">
      <c r="A659" s="96">
        <v>658</v>
      </c>
      <c r="B659" s="136" t="s">
        <v>2987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 x14ac:dyDescent="0.25">
      <c r="A660" s="96">
        <v>659</v>
      </c>
      <c r="B660" s="136" t="s">
        <v>2986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 x14ac:dyDescent="0.25">
      <c r="A661" s="96">
        <v>660</v>
      </c>
      <c r="B661" s="136" t="s">
        <v>2985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 x14ac:dyDescent="0.25">
      <c r="A662" s="96">
        <v>661</v>
      </c>
      <c r="B662" s="136" t="s">
        <v>2984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 x14ac:dyDescent="0.25">
      <c r="A663" s="96">
        <v>662</v>
      </c>
      <c r="B663" s="136" t="s">
        <v>2983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 x14ac:dyDescent="0.25">
      <c r="A664" s="96">
        <v>663</v>
      </c>
      <c r="B664" s="136" t="s">
        <v>2982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 x14ac:dyDescent="0.25">
      <c r="A665" s="96">
        <v>664</v>
      </c>
      <c r="B665" s="136" t="s">
        <v>2981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 x14ac:dyDescent="0.25">
      <c r="A666" s="96">
        <v>665</v>
      </c>
      <c r="B666" s="136" t="s">
        <v>2980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 x14ac:dyDescent="0.25">
      <c r="A667" s="96">
        <v>666</v>
      </c>
      <c r="B667" s="136" t="s">
        <v>2979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 x14ac:dyDescent="0.25">
      <c r="A668" s="96">
        <v>667</v>
      </c>
      <c r="B668" s="136" t="s">
        <v>2978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 x14ac:dyDescent="0.25">
      <c r="A669" s="96">
        <v>668</v>
      </c>
      <c r="B669" s="136" t="s">
        <v>2977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 x14ac:dyDescent="0.25">
      <c r="A670" s="96">
        <v>669</v>
      </c>
      <c r="B670" s="136" t="s">
        <v>2976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 x14ac:dyDescent="0.25">
      <c r="A671" s="96">
        <v>670</v>
      </c>
      <c r="B671" s="136" t="s">
        <v>2975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 x14ac:dyDescent="0.25">
      <c r="A672" s="96">
        <v>671</v>
      </c>
      <c r="B672" s="136" t="s">
        <v>2974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 x14ac:dyDescent="0.25">
      <c r="A673" s="96">
        <v>672</v>
      </c>
      <c r="B673" s="136" t="s">
        <v>2973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 x14ac:dyDescent="0.25">
      <c r="A674" s="96">
        <v>673</v>
      </c>
      <c r="B674" s="136" t="s">
        <v>2972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 x14ac:dyDescent="0.25">
      <c r="A675" s="96">
        <v>674</v>
      </c>
      <c r="B675" s="136" t="s">
        <v>2971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 x14ac:dyDescent="0.25">
      <c r="A676" s="96">
        <v>675</v>
      </c>
      <c r="B676" s="136" t="s">
        <v>2970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 x14ac:dyDescent="0.25">
      <c r="A677" s="96">
        <v>676</v>
      </c>
      <c r="B677" s="136" t="s">
        <v>2969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 x14ac:dyDescent="0.25">
      <c r="A678" s="96">
        <v>677</v>
      </c>
      <c r="B678" s="136" t="s">
        <v>2968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 x14ac:dyDescent="0.25">
      <c r="A679" s="96">
        <v>678</v>
      </c>
      <c r="B679" s="136" t="s">
        <v>2967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 x14ac:dyDescent="0.25">
      <c r="A680" s="96">
        <v>679</v>
      </c>
      <c r="B680" s="136" t="s">
        <v>2966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 x14ac:dyDescent="0.25">
      <c r="A681" s="96">
        <v>680</v>
      </c>
      <c r="B681" s="136" t="s">
        <v>2965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 x14ac:dyDescent="0.25">
      <c r="A682" s="96">
        <v>681</v>
      </c>
      <c r="B682" s="136" t="s">
        <v>2964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 x14ac:dyDescent="0.25">
      <c r="A683" s="96">
        <v>682</v>
      </c>
      <c r="B683" s="136" t="s">
        <v>2963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 x14ac:dyDescent="0.25">
      <c r="A684" s="96">
        <v>683</v>
      </c>
      <c r="B684" s="136" t="s">
        <v>2962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 x14ac:dyDescent="0.25">
      <c r="A685" s="96">
        <v>684</v>
      </c>
      <c r="B685" s="136" t="s">
        <v>2961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 x14ac:dyDescent="0.25">
      <c r="A686" s="96">
        <v>685</v>
      </c>
      <c r="B686" s="136" t="s">
        <v>2960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 x14ac:dyDescent="0.25">
      <c r="A687" s="96">
        <v>686</v>
      </c>
      <c r="B687" s="136" t="s">
        <v>2959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 x14ac:dyDescent="0.25">
      <c r="A688" s="96">
        <v>687</v>
      </c>
      <c r="B688" s="136" t="s">
        <v>2958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 x14ac:dyDescent="0.25">
      <c r="A689" s="96">
        <v>688</v>
      </c>
      <c r="B689" s="136" t="s">
        <v>2957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 x14ac:dyDescent="0.25">
      <c r="A690" s="96">
        <v>689</v>
      </c>
      <c r="B690" s="136" t="s">
        <v>2956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 x14ac:dyDescent="0.25">
      <c r="A691" s="96">
        <v>690</v>
      </c>
      <c r="B691" s="136" t="s">
        <v>2955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 x14ac:dyDescent="0.25">
      <c r="A692" s="96">
        <v>691</v>
      </c>
      <c r="B692" s="136" t="s">
        <v>2954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 x14ac:dyDescent="0.25">
      <c r="A693" s="96">
        <v>692</v>
      </c>
      <c r="B693" s="136" t="s">
        <v>2953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 x14ac:dyDescent="0.25">
      <c r="A694" s="96">
        <v>693</v>
      </c>
      <c r="B694" s="136" t="s">
        <v>2952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 x14ac:dyDescent="0.25">
      <c r="A695" s="96">
        <v>694</v>
      </c>
      <c r="B695" s="136" t="s">
        <v>2951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 x14ac:dyDescent="0.25">
      <c r="A696" s="96">
        <v>695</v>
      </c>
      <c r="B696" s="136" t="s">
        <v>2950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 x14ac:dyDescent="0.25">
      <c r="A697" s="96">
        <v>696</v>
      </c>
      <c r="B697" s="136" t="s">
        <v>2949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 x14ac:dyDescent="0.25">
      <c r="A698" s="96">
        <v>697</v>
      </c>
      <c r="B698" s="136" t="s">
        <v>2948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 x14ac:dyDescent="0.25">
      <c r="A699" s="96">
        <v>698</v>
      </c>
      <c r="B699" s="136" t="s">
        <v>2947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 x14ac:dyDescent="0.25">
      <c r="A700" s="96">
        <v>699</v>
      </c>
      <c r="B700" s="136" t="s">
        <v>2946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 x14ac:dyDescent="0.25">
      <c r="A701" s="96">
        <v>700</v>
      </c>
      <c r="B701" s="136" t="s">
        <v>2945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 x14ac:dyDescent="0.25">
      <c r="A702" s="96">
        <v>701</v>
      </c>
      <c r="B702" s="136" t="s">
        <v>2944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 x14ac:dyDescent="0.25">
      <c r="A703" s="96">
        <v>702</v>
      </c>
      <c r="B703" s="136" t="s">
        <v>2943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 x14ac:dyDescent="0.25">
      <c r="A704" s="96">
        <v>703</v>
      </c>
      <c r="B704" s="136" t="s">
        <v>2942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 x14ac:dyDescent="0.25">
      <c r="A705" s="96">
        <v>704</v>
      </c>
      <c r="B705" s="136" t="s">
        <v>2941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 x14ac:dyDescent="0.25">
      <c r="A706" s="96">
        <v>705</v>
      </c>
      <c r="B706" s="136" t="s">
        <v>2940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 x14ac:dyDescent="0.25">
      <c r="A707" s="96">
        <v>706</v>
      </c>
      <c r="B707" s="136" t="s">
        <v>2939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 x14ac:dyDescent="0.25">
      <c r="A708" s="96">
        <v>707</v>
      </c>
      <c r="B708" s="136" t="s">
        <v>2938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 x14ac:dyDescent="0.25">
      <c r="A709" s="96">
        <v>708</v>
      </c>
      <c r="B709" s="136" t="s">
        <v>2937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 x14ac:dyDescent="0.25">
      <c r="A710" s="96">
        <v>709</v>
      </c>
      <c r="B710" s="136" t="s">
        <v>2936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 x14ac:dyDescent="0.25">
      <c r="A711" s="96">
        <v>710</v>
      </c>
      <c r="B711" s="136" t="s">
        <v>2935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 x14ac:dyDescent="0.25">
      <c r="A712" s="96">
        <v>711</v>
      </c>
      <c r="B712" s="136" t="s">
        <v>2934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 x14ac:dyDescent="0.25">
      <c r="A713" s="96">
        <v>712</v>
      </c>
      <c r="B713" s="136" t="s">
        <v>2933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 x14ac:dyDescent="0.25">
      <c r="A714" s="96">
        <v>713</v>
      </c>
      <c r="B714" s="136" t="s">
        <v>2932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 x14ac:dyDescent="0.25">
      <c r="A715" s="96">
        <v>714</v>
      </c>
      <c r="B715" s="136" t="s">
        <v>2931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 x14ac:dyDescent="0.25">
      <c r="A716" s="96">
        <v>715</v>
      </c>
      <c r="B716" s="136" t="s">
        <v>2930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 x14ac:dyDescent="0.25">
      <c r="A717" s="96">
        <v>716</v>
      </c>
      <c r="B717" s="136" t="s">
        <v>2929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 x14ac:dyDescent="0.25">
      <c r="A718" s="96">
        <v>717</v>
      </c>
      <c r="B718" s="136" t="s">
        <v>2928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 x14ac:dyDescent="0.25">
      <c r="A719" s="96">
        <v>718</v>
      </c>
      <c r="B719" s="136" t="s">
        <v>2927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 x14ac:dyDescent="0.25">
      <c r="A720" s="96">
        <v>719</v>
      </c>
      <c r="B720" s="136" t="s">
        <v>2926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 x14ac:dyDescent="0.25">
      <c r="A721" s="96">
        <v>720</v>
      </c>
      <c r="B721" s="136" t="s">
        <v>2925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 x14ac:dyDescent="0.25">
      <c r="A722" s="96">
        <v>721</v>
      </c>
      <c r="B722" s="136" t="s">
        <v>2924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 x14ac:dyDescent="0.25">
      <c r="A723" s="96">
        <v>722</v>
      </c>
      <c r="B723" s="136" t="s">
        <v>2923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 x14ac:dyDescent="0.25">
      <c r="A724" s="96">
        <v>723</v>
      </c>
      <c r="B724" s="136" t="s">
        <v>2922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 x14ac:dyDescent="0.25">
      <c r="A725" s="96">
        <v>724</v>
      </c>
      <c r="B725" s="136" t="s">
        <v>2921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 x14ac:dyDescent="0.25">
      <c r="A726" s="96">
        <v>725</v>
      </c>
      <c r="B726" s="136" t="s">
        <v>2920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 x14ac:dyDescent="0.25">
      <c r="A727" s="96">
        <v>726</v>
      </c>
      <c r="B727" s="136" t="s">
        <v>2919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 x14ac:dyDescent="0.25">
      <c r="A728" s="96">
        <v>727</v>
      </c>
      <c r="B728" s="136" t="s">
        <v>2918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 x14ac:dyDescent="0.25">
      <c r="A729" s="96">
        <v>728</v>
      </c>
      <c r="B729" s="136" t="s">
        <v>2917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 x14ac:dyDescent="0.25">
      <c r="A730" s="96">
        <v>729</v>
      </c>
      <c r="B730" s="136" t="s">
        <v>2916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 x14ac:dyDescent="0.25">
      <c r="A731" s="96">
        <v>730</v>
      </c>
      <c r="B731" s="136" t="s">
        <v>2915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 x14ac:dyDescent="0.25">
      <c r="A732" s="96">
        <v>731</v>
      </c>
      <c r="B732" s="136" t="s">
        <v>2914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 x14ac:dyDescent="0.25">
      <c r="A733" s="96">
        <v>732</v>
      </c>
      <c r="B733" s="136" t="s">
        <v>2913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 x14ac:dyDescent="0.25">
      <c r="A734" s="96">
        <v>733</v>
      </c>
      <c r="B734" s="136" t="s">
        <v>2912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 x14ac:dyDescent="0.25">
      <c r="A735" s="96">
        <v>734</v>
      </c>
      <c r="B735" s="136" t="s">
        <v>2911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 x14ac:dyDescent="0.25">
      <c r="A736" s="96">
        <v>735</v>
      </c>
      <c r="B736" s="136" t="s">
        <v>2910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 x14ac:dyDescent="0.25">
      <c r="A737" s="96">
        <v>736</v>
      </c>
      <c r="B737" s="136" t="s">
        <v>2909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 x14ac:dyDescent="0.25">
      <c r="A738" s="96">
        <v>737</v>
      </c>
      <c r="B738" s="136" t="s">
        <v>2908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 x14ac:dyDescent="0.25">
      <c r="A739" s="96">
        <v>738</v>
      </c>
      <c r="B739" s="136" t="s">
        <v>2907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 x14ac:dyDescent="0.25">
      <c r="A740" s="96">
        <v>739</v>
      </c>
      <c r="B740" s="136" t="s">
        <v>2906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 x14ac:dyDescent="0.25">
      <c r="A741" s="96">
        <v>740</v>
      </c>
      <c r="B741" s="136" t="s">
        <v>2905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 x14ac:dyDescent="0.25">
      <c r="A742" s="96">
        <v>741</v>
      </c>
      <c r="B742" s="136" t="s">
        <v>2904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 x14ac:dyDescent="0.25">
      <c r="A743" s="96">
        <v>742</v>
      </c>
      <c r="B743" s="136" t="s">
        <v>2903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 x14ac:dyDescent="0.25">
      <c r="A744" s="96">
        <v>743</v>
      </c>
      <c r="B744" s="136" t="s">
        <v>2902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 x14ac:dyDescent="0.25">
      <c r="A745" s="96">
        <v>744</v>
      </c>
      <c r="B745" s="136" t="s">
        <v>2901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 x14ac:dyDescent="0.25">
      <c r="A746" s="96">
        <v>745</v>
      </c>
      <c r="B746" s="136" t="s">
        <v>2900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 x14ac:dyDescent="0.25">
      <c r="A747" s="96">
        <v>746</v>
      </c>
      <c r="B747" s="136" t="s">
        <v>2899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 x14ac:dyDescent="0.25">
      <c r="A748" s="96">
        <v>747</v>
      </c>
      <c r="B748" s="136" t="s">
        <v>2898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 x14ac:dyDescent="0.25">
      <c r="A749" s="96">
        <v>748</v>
      </c>
      <c r="B749" s="136" t="s">
        <v>2897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 x14ac:dyDescent="0.25">
      <c r="A750" s="96">
        <v>749</v>
      </c>
      <c r="B750" s="136" t="s">
        <v>2896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 x14ac:dyDescent="0.25">
      <c r="A751" s="96">
        <v>750</v>
      </c>
      <c r="B751" s="136" t="s">
        <v>2895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 x14ac:dyDescent="0.25">
      <c r="A752" s="96">
        <v>751</v>
      </c>
      <c r="B752" s="136" t="s">
        <v>2894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 x14ac:dyDescent="0.25">
      <c r="A753" s="96">
        <v>752</v>
      </c>
      <c r="B753" s="136" t="s">
        <v>2893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 x14ac:dyDescent="0.25">
      <c r="A754" s="96">
        <v>753</v>
      </c>
      <c r="B754" s="136" t="s">
        <v>2892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 x14ac:dyDescent="0.25">
      <c r="A755" s="96">
        <v>754</v>
      </c>
      <c r="B755" s="136" t="s">
        <v>2891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 x14ac:dyDescent="0.25">
      <c r="A756" s="96">
        <v>755</v>
      </c>
      <c r="B756" s="136" t="s">
        <v>2890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 x14ac:dyDescent="0.25">
      <c r="A757" s="96">
        <v>756</v>
      </c>
      <c r="B757" s="136" t="s">
        <v>2889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 x14ac:dyDescent="0.25">
      <c r="A758" s="96">
        <v>757</v>
      </c>
      <c r="B758" s="136" t="s">
        <v>2888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 x14ac:dyDescent="0.25">
      <c r="A759" s="96">
        <v>758</v>
      </c>
      <c r="B759" s="136" t="s">
        <v>2887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 x14ac:dyDescent="0.25">
      <c r="A760" s="96">
        <v>759</v>
      </c>
      <c r="B760" s="136" t="s">
        <v>2886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 x14ac:dyDescent="0.25">
      <c r="A761" s="96">
        <v>760</v>
      </c>
      <c r="B761" s="136" t="s">
        <v>2885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 x14ac:dyDescent="0.25">
      <c r="A762" s="96">
        <v>761</v>
      </c>
      <c r="B762" s="136" t="s">
        <v>2884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 x14ac:dyDescent="0.25">
      <c r="A763" s="96">
        <v>762</v>
      </c>
      <c r="B763" s="136" t="s">
        <v>2883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 x14ac:dyDescent="0.25">
      <c r="A764" s="96">
        <v>763</v>
      </c>
      <c r="B764" s="136" t="s">
        <v>2882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 x14ac:dyDescent="0.25">
      <c r="A765" s="96">
        <v>764</v>
      </c>
      <c r="B765" s="136" t="s">
        <v>2881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 x14ac:dyDescent="0.25">
      <c r="A766" s="96">
        <v>765</v>
      </c>
      <c r="B766" s="136" t="s">
        <v>2880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 x14ac:dyDescent="0.25">
      <c r="A767" s="96">
        <v>766</v>
      </c>
      <c r="B767" s="136" t="s">
        <v>2879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 x14ac:dyDescent="0.25">
      <c r="A768" s="96">
        <v>767</v>
      </c>
      <c r="B768" s="136" t="s">
        <v>2878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 x14ac:dyDescent="0.25">
      <c r="A769" s="96">
        <v>768</v>
      </c>
      <c r="B769" s="136" t="s">
        <v>2877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 x14ac:dyDescent="0.25">
      <c r="A770" s="96">
        <v>769</v>
      </c>
      <c r="B770" s="136" t="s">
        <v>2876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 x14ac:dyDescent="0.25">
      <c r="A771" s="96">
        <v>770</v>
      </c>
      <c r="B771" s="136" t="s">
        <v>2875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 x14ac:dyDescent="0.25">
      <c r="A772" s="96">
        <v>771</v>
      </c>
      <c r="B772" s="136" t="s">
        <v>2874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 x14ac:dyDescent="0.25">
      <c r="A773" s="96">
        <v>772</v>
      </c>
      <c r="B773" s="136" t="s">
        <v>2873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 x14ac:dyDescent="0.25">
      <c r="A774" s="96">
        <v>773</v>
      </c>
      <c r="B774" s="136" t="s">
        <v>2872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 x14ac:dyDescent="0.25">
      <c r="A775" s="96">
        <v>774</v>
      </c>
      <c r="B775" s="136" t="s">
        <v>2871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 x14ac:dyDescent="0.25">
      <c r="A776" s="96">
        <v>775</v>
      </c>
      <c r="B776" s="136" t="s">
        <v>2870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 x14ac:dyDescent="0.25">
      <c r="A777" s="96">
        <v>776</v>
      </c>
      <c r="B777" s="136" t="s">
        <v>2869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 x14ac:dyDescent="0.25">
      <c r="A778" s="96">
        <v>777</v>
      </c>
      <c r="B778" s="136" t="s">
        <v>2868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 x14ac:dyDescent="0.25">
      <c r="A779" s="96">
        <v>778</v>
      </c>
      <c r="B779" s="136" t="s">
        <v>2867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 x14ac:dyDescent="0.25">
      <c r="A780" s="96">
        <v>779</v>
      </c>
      <c r="B780" s="136" t="s">
        <v>2866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 x14ac:dyDescent="0.25">
      <c r="A781" s="96">
        <v>780</v>
      </c>
      <c r="B781" s="136" t="s">
        <v>2865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 x14ac:dyDescent="0.25">
      <c r="A782" s="96">
        <v>781</v>
      </c>
      <c r="B782" s="136" t="s">
        <v>2864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 x14ac:dyDescent="0.25">
      <c r="A783" s="96">
        <v>782</v>
      </c>
      <c r="B783" s="136" t="s">
        <v>2863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 x14ac:dyDescent="0.25">
      <c r="A784" s="96">
        <v>783</v>
      </c>
      <c r="B784" s="136" t="s">
        <v>2862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 x14ac:dyDescent="0.25">
      <c r="A785" s="96">
        <v>784</v>
      </c>
      <c r="B785" s="136" t="s">
        <v>2861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 x14ac:dyDescent="0.25">
      <c r="A786" s="96">
        <v>785</v>
      </c>
      <c r="B786" s="136" t="s">
        <v>2860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 x14ac:dyDescent="0.25">
      <c r="A787" s="96">
        <v>786</v>
      </c>
      <c r="B787" s="136" t="s">
        <v>2859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 x14ac:dyDescent="0.25">
      <c r="A788" s="96">
        <v>787</v>
      </c>
      <c r="B788" s="136" t="s">
        <v>2858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 x14ac:dyDescent="0.25">
      <c r="A789" s="96">
        <v>788</v>
      </c>
      <c r="B789" s="136" t="s">
        <v>2857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 x14ac:dyDescent="0.25">
      <c r="A790" s="96">
        <v>789</v>
      </c>
      <c r="B790" s="136" t="s">
        <v>2856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 x14ac:dyDescent="0.25">
      <c r="A791" s="96">
        <v>790</v>
      </c>
      <c r="B791" s="136" t="s">
        <v>2855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 x14ac:dyDescent="0.25">
      <c r="A792" s="96">
        <v>791</v>
      </c>
      <c r="B792" s="136" t="s">
        <v>2854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 x14ac:dyDescent="0.25">
      <c r="A793" s="96">
        <v>792</v>
      </c>
      <c r="B793" s="136" t="s">
        <v>2853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 x14ac:dyDescent="0.25">
      <c r="A794" s="96">
        <v>793</v>
      </c>
      <c r="B794" s="136" t="s">
        <v>2852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 x14ac:dyDescent="0.25">
      <c r="A795" s="96">
        <v>794</v>
      </c>
      <c r="B795" s="136" t="s">
        <v>2851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 x14ac:dyDescent="0.25">
      <c r="A796" s="96">
        <v>795</v>
      </c>
      <c r="B796" s="136" t="s">
        <v>2850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 x14ac:dyDescent="0.25">
      <c r="A797" s="96">
        <v>796</v>
      </c>
      <c r="B797" s="136" t="s">
        <v>2849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 x14ac:dyDescent="0.25">
      <c r="A798" s="96">
        <v>797</v>
      </c>
      <c r="B798" s="136" t="s">
        <v>2848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 x14ac:dyDescent="0.25">
      <c r="A799" s="96">
        <v>798</v>
      </c>
      <c r="B799" s="136" t="s">
        <v>2847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 x14ac:dyDescent="0.25">
      <c r="A800" s="96">
        <v>799</v>
      </c>
      <c r="B800" s="136" t="s">
        <v>2846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 x14ac:dyDescent="0.25">
      <c r="A801" s="96">
        <v>800</v>
      </c>
      <c r="B801" s="136" t="s">
        <v>2845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 x14ac:dyDescent="0.25">
      <c r="A802" s="96">
        <v>801</v>
      </c>
      <c r="B802" s="136" t="s">
        <v>2844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 x14ac:dyDescent="0.25">
      <c r="A803" s="96">
        <v>802</v>
      </c>
      <c r="B803" s="136" t="s">
        <v>2843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 x14ac:dyDescent="0.25">
      <c r="A804" s="96">
        <v>803</v>
      </c>
      <c r="B804" s="136" t="s">
        <v>2842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 x14ac:dyDescent="0.25">
      <c r="A805" s="96">
        <v>804</v>
      </c>
      <c r="B805" s="136" t="s">
        <v>2841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 x14ac:dyDescent="0.25">
      <c r="A806" s="96">
        <v>805</v>
      </c>
      <c r="B806" s="136" t="s">
        <v>2840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 x14ac:dyDescent="0.25">
      <c r="A807" s="96">
        <v>806</v>
      </c>
      <c r="B807" s="136" t="s">
        <v>2839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 x14ac:dyDescent="0.25">
      <c r="A808" s="96">
        <v>807</v>
      </c>
      <c r="B808" s="136" t="s">
        <v>2838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 x14ac:dyDescent="0.25">
      <c r="A809" s="96">
        <v>808</v>
      </c>
      <c r="B809" s="136" t="s">
        <v>2837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 x14ac:dyDescent="0.25">
      <c r="A810" s="96">
        <v>809</v>
      </c>
      <c r="B810" s="136" t="s">
        <v>2836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 x14ac:dyDescent="0.25">
      <c r="A811" s="96">
        <v>810</v>
      </c>
      <c r="B811" s="136" t="s">
        <v>2835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 x14ac:dyDescent="0.25">
      <c r="A812" s="96">
        <v>811</v>
      </c>
      <c r="B812" s="136" t="s">
        <v>2834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 x14ac:dyDescent="0.25">
      <c r="A813" s="96">
        <v>812</v>
      </c>
      <c r="B813" s="136" t="s">
        <v>2833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 x14ac:dyDescent="0.25">
      <c r="A814" s="96">
        <v>813</v>
      </c>
      <c r="B814" s="136" t="s">
        <v>2832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 x14ac:dyDescent="0.25">
      <c r="A815" s="96">
        <v>814</v>
      </c>
      <c r="B815" s="136" t="s">
        <v>2831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 x14ac:dyDescent="0.25">
      <c r="A816" s="96">
        <v>815</v>
      </c>
      <c r="B816" s="136" t="s">
        <v>2830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 x14ac:dyDescent="0.25">
      <c r="A817" s="96">
        <v>816</v>
      </c>
      <c r="B817" s="136" t="s">
        <v>2829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 x14ac:dyDescent="0.25">
      <c r="A818" s="96">
        <v>817</v>
      </c>
      <c r="B818" s="136" t="s">
        <v>2828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 x14ac:dyDescent="0.25">
      <c r="A819" s="96">
        <v>818</v>
      </c>
      <c r="B819" s="136" t="s">
        <v>2827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 x14ac:dyDescent="0.25">
      <c r="A820" s="96">
        <v>819</v>
      </c>
      <c r="B820" s="136" t="s">
        <v>2826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 x14ac:dyDescent="0.25">
      <c r="A821" s="96">
        <v>820</v>
      </c>
      <c r="B821" s="136" t="s">
        <v>2825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 x14ac:dyDescent="0.25">
      <c r="A822" s="96">
        <v>821</v>
      </c>
      <c r="B822" s="136" t="s">
        <v>2824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 x14ac:dyDescent="0.25">
      <c r="A823" s="96">
        <v>822</v>
      </c>
      <c r="B823" s="136" t="s">
        <v>2823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 x14ac:dyDescent="0.25">
      <c r="A824" s="96">
        <v>823</v>
      </c>
      <c r="B824" s="136" t="s">
        <v>2822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 x14ac:dyDescent="0.25">
      <c r="A825" s="96">
        <v>824</v>
      </c>
      <c r="B825" s="136" t="s">
        <v>2821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 x14ac:dyDescent="0.25">
      <c r="A826" s="96">
        <v>825</v>
      </c>
      <c r="B826" s="136" t="s">
        <v>2820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 x14ac:dyDescent="0.25">
      <c r="A827" s="96">
        <v>826</v>
      </c>
      <c r="B827" s="136" t="s">
        <v>2819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 x14ac:dyDescent="0.25">
      <c r="A828" s="96">
        <v>827</v>
      </c>
      <c r="B828" s="136" t="s">
        <v>2818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 x14ac:dyDescent="0.25">
      <c r="A829" s="96">
        <v>828</v>
      </c>
      <c r="B829" s="136" t="s">
        <v>2817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 x14ac:dyDescent="0.25">
      <c r="A830" s="96">
        <v>829</v>
      </c>
      <c r="B830" s="136" t="s">
        <v>2816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 x14ac:dyDescent="0.25">
      <c r="A831" s="96">
        <v>830</v>
      </c>
      <c r="B831" s="136" t="s">
        <v>2815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 x14ac:dyDescent="0.25">
      <c r="A832" s="96">
        <v>831</v>
      </c>
      <c r="B832" s="136" t="s">
        <v>2814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 x14ac:dyDescent="0.25">
      <c r="A833" s="96">
        <v>832</v>
      </c>
      <c r="B833" s="136" t="s">
        <v>2813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 x14ac:dyDescent="0.25">
      <c r="A834" s="96">
        <v>833</v>
      </c>
      <c r="B834" s="136" t="s">
        <v>2812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 x14ac:dyDescent="0.25">
      <c r="A835" s="96">
        <v>834</v>
      </c>
      <c r="B835" s="136" t="s">
        <v>2811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 x14ac:dyDescent="0.25">
      <c r="A836" s="96">
        <v>835</v>
      </c>
      <c r="B836" s="136" t="s">
        <v>2810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 x14ac:dyDescent="0.25">
      <c r="A837" s="96">
        <v>836</v>
      </c>
      <c r="B837" s="136" t="s">
        <v>2809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 x14ac:dyDescent="0.25">
      <c r="A838" s="96">
        <v>837</v>
      </c>
      <c r="B838" s="136" t="s">
        <v>2808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 x14ac:dyDescent="0.25">
      <c r="A839" s="96">
        <v>838</v>
      </c>
      <c r="B839" s="136" t="s">
        <v>2807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 x14ac:dyDescent="0.25">
      <c r="A840" s="96">
        <v>839</v>
      </c>
      <c r="B840" s="136" t="s">
        <v>2806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 x14ac:dyDescent="0.25">
      <c r="A841" s="96">
        <v>840</v>
      </c>
      <c r="B841" s="136" t="s">
        <v>2805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 x14ac:dyDescent="0.25">
      <c r="A842" s="96">
        <v>841</v>
      </c>
      <c r="B842" s="136" t="s">
        <v>2804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 x14ac:dyDescent="0.25">
      <c r="A843" s="96">
        <v>842</v>
      </c>
      <c r="B843" s="136" t="s">
        <v>2803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 x14ac:dyDescent="0.25">
      <c r="A844" s="96">
        <v>843</v>
      </c>
      <c r="B844" s="136" t="s">
        <v>2802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 x14ac:dyDescent="0.25">
      <c r="A845" s="96">
        <v>844</v>
      </c>
      <c r="B845" s="136" t="s">
        <v>2801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 x14ac:dyDescent="0.25">
      <c r="A846" s="96">
        <v>845</v>
      </c>
      <c r="B846" s="136" t="s">
        <v>2800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 x14ac:dyDescent="0.25">
      <c r="A847" s="96">
        <v>846</v>
      </c>
      <c r="B847" s="136" t="s">
        <v>2799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 x14ac:dyDescent="0.25">
      <c r="A848" s="96">
        <v>847</v>
      </c>
      <c r="B848" s="136" t="s">
        <v>2798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 x14ac:dyDescent="0.25">
      <c r="A849" s="96">
        <v>848</v>
      </c>
      <c r="B849" s="136" t="s">
        <v>2797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 x14ac:dyDescent="0.25">
      <c r="A850" s="96">
        <v>849</v>
      </c>
      <c r="B850" s="136" t="s">
        <v>2796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 x14ac:dyDescent="0.25">
      <c r="A851" s="96">
        <v>850</v>
      </c>
      <c r="B851" s="136" t="s">
        <v>2795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 x14ac:dyDescent="0.25">
      <c r="A852" s="96">
        <v>851</v>
      </c>
      <c r="B852" s="136" t="s">
        <v>2794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 x14ac:dyDescent="0.25">
      <c r="A853" s="96">
        <v>852</v>
      </c>
      <c r="B853" s="136" t="s">
        <v>2793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 x14ac:dyDescent="0.25">
      <c r="A854" s="96">
        <v>853</v>
      </c>
      <c r="B854" s="136" t="s">
        <v>2792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 x14ac:dyDescent="0.25">
      <c r="A855" s="96">
        <v>854</v>
      </c>
      <c r="B855" s="136" t="s">
        <v>2791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 x14ac:dyDescent="0.25">
      <c r="A856" s="96">
        <v>855</v>
      </c>
      <c r="B856" s="136" t="s">
        <v>2790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 x14ac:dyDescent="0.25">
      <c r="A857" s="96">
        <v>856</v>
      </c>
      <c r="B857" s="136" t="s">
        <v>2789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 x14ac:dyDescent="0.25">
      <c r="A858" s="96">
        <v>857</v>
      </c>
      <c r="B858" s="136" t="s">
        <v>2788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 x14ac:dyDescent="0.25">
      <c r="A859" s="96">
        <v>858</v>
      </c>
      <c r="B859" s="136" t="s">
        <v>2787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 x14ac:dyDescent="0.25">
      <c r="A860" s="96">
        <v>859</v>
      </c>
      <c r="B860" s="136" t="s">
        <v>2786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 x14ac:dyDescent="0.25">
      <c r="A861" s="96">
        <v>860</v>
      </c>
      <c r="B861" s="136" t="s">
        <v>2785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 x14ac:dyDescent="0.25">
      <c r="A862" s="96">
        <v>861</v>
      </c>
      <c r="B862" s="136" t="s">
        <v>2784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 x14ac:dyDescent="0.25">
      <c r="A863" s="96">
        <v>862</v>
      </c>
      <c r="B863" s="136" t="s">
        <v>2783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 x14ac:dyDescent="0.25">
      <c r="A864" s="96">
        <v>863</v>
      </c>
      <c r="B864" s="136" t="s">
        <v>2782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 x14ac:dyDescent="0.25">
      <c r="A865" s="96">
        <v>864</v>
      </c>
      <c r="B865" s="136" t="s">
        <v>2781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 x14ac:dyDescent="0.25">
      <c r="A866" s="96">
        <v>865</v>
      </c>
      <c r="B866" s="136" t="s">
        <v>2780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 x14ac:dyDescent="0.25">
      <c r="A867" s="96">
        <v>866</v>
      </c>
      <c r="B867" s="136" t="s">
        <v>2779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 x14ac:dyDescent="0.25">
      <c r="A868" s="96">
        <v>867</v>
      </c>
      <c r="B868" s="136" t="s">
        <v>2778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 x14ac:dyDescent="0.25">
      <c r="A869" s="96">
        <v>868</v>
      </c>
      <c r="B869" s="136" t="s">
        <v>2777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 x14ac:dyDescent="0.25">
      <c r="A870" s="96">
        <v>869</v>
      </c>
      <c r="B870" s="136" t="s">
        <v>2776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 x14ac:dyDescent="0.25">
      <c r="A871" s="96">
        <v>870</v>
      </c>
      <c r="B871" s="136" t="s">
        <v>2775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 x14ac:dyDescent="0.25">
      <c r="A872" s="96">
        <v>871</v>
      </c>
      <c r="B872" s="136" t="s">
        <v>2774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 x14ac:dyDescent="0.25">
      <c r="A873" s="96">
        <v>872</v>
      </c>
      <c r="B873" s="136" t="s">
        <v>2773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 x14ac:dyDescent="0.25">
      <c r="A874" s="96">
        <v>873</v>
      </c>
      <c r="B874" s="136" t="s">
        <v>2772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 x14ac:dyDescent="0.25">
      <c r="A875" s="96">
        <v>874</v>
      </c>
      <c r="B875" s="136" t="s">
        <v>2771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 x14ac:dyDescent="0.25">
      <c r="A876" s="96">
        <v>875</v>
      </c>
      <c r="B876" s="136" t="s">
        <v>2770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 x14ac:dyDescent="0.25">
      <c r="A877" s="96">
        <v>876</v>
      </c>
      <c r="B877" s="136" t="s">
        <v>2769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 x14ac:dyDescent="0.25">
      <c r="A878" s="96">
        <v>877</v>
      </c>
      <c r="B878" s="136" t="s">
        <v>2768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 x14ac:dyDescent="0.25">
      <c r="A879" s="96">
        <v>878</v>
      </c>
      <c r="B879" s="136" t="s">
        <v>2767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 x14ac:dyDescent="0.25">
      <c r="A880" s="96">
        <v>879</v>
      </c>
      <c r="B880" s="136" t="s">
        <v>2766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 x14ac:dyDescent="0.25">
      <c r="A881" s="96">
        <v>880</v>
      </c>
      <c r="B881" s="136" t="s">
        <v>2765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 x14ac:dyDescent="0.25">
      <c r="A882" s="96">
        <v>881</v>
      </c>
      <c r="B882" s="136" t="s">
        <v>2764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 x14ac:dyDescent="0.25">
      <c r="A883" s="96">
        <v>882</v>
      </c>
      <c r="B883" s="136" t="s">
        <v>2763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 x14ac:dyDescent="0.25">
      <c r="A884" s="96">
        <v>883</v>
      </c>
      <c r="B884" s="136" t="s">
        <v>2762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 x14ac:dyDescent="0.25">
      <c r="A885" s="96">
        <v>884</v>
      </c>
      <c r="B885" s="136" t="s">
        <v>2761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 x14ac:dyDescent="0.25">
      <c r="A886" s="96">
        <v>885</v>
      </c>
      <c r="B886" s="136" t="s">
        <v>2760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 x14ac:dyDescent="0.25">
      <c r="A887" s="96">
        <v>886</v>
      </c>
      <c r="B887" s="136" t="s">
        <v>2759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 x14ac:dyDescent="0.25">
      <c r="A888" s="96">
        <v>887</v>
      </c>
      <c r="B888" s="136" t="s">
        <v>2758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 x14ac:dyDescent="0.25">
      <c r="A889" s="96">
        <v>888</v>
      </c>
      <c r="B889" s="136" t="s">
        <v>2757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 x14ac:dyDescent="0.25">
      <c r="A890" s="96">
        <v>889</v>
      </c>
      <c r="B890" s="136" t="s">
        <v>2756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 x14ac:dyDescent="0.25">
      <c r="A891" s="96">
        <v>890</v>
      </c>
      <c r="B891" s="136" t="s">
        <v>2755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 x14ac:dyDescent="0.25">
      <c r="A892" s="96">
        <v>891</v>
      </c>
      <c r="B892" s="136" t="s">
        <v>2754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 x14ac:dyDescent="0.25">
      <c r="A893" s="96">
        <v>892</v>
      </c>
      <c r="B893" s="136" t="s">
        <v>2753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 x14ac:dyDescent="0.25">
      <c r="A894" s="96">
        <v>893</v>
      </c>
      <c r="B894" s="136" t="s">
        <v>2752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 x14ac:dyDescent="0.25">
      <c r="A895" s="96">
        <v>894</v>
      </c>
      <c r="B895" s="136" t="s">
        <v>2751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 x14ac:dyDescent="0.25">
      <c r="A896" s="96">
        <v>895</v>
      </c>
      <c r="B896" s="136" t="s">
        <v>2750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 x14ac:dyDescent="0.25">
      <c r="A897" s="96">
        <v>896</v>
      </c>
      <c r="B897" s="136" t="s">
        <v>2749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 x14ac:dyDescent="0.25">
      <c r="A898" s="96">
        <v>897</v>
      </c>
      <c r="B898" s="136" t="s">
        <v>2748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 x14ac:dyDescent="0.25">
      <c r="A899" s="96">
        <v>898</v>
      </c>
      <c r="B899" s="136" t="s">
        <v>2747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 x14ac:dyDescent="0.25">
      <c r="A900" s="96">
        <v>899</v>
      </c>
      <c r="B900" s="136" t="s">
        <v>2746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 x14ac:dyDescent="0.25">
      <c r="A901" s="96">
        <v>900</v>
      </c>
      <c r="B901" s="136" t="s">
        <v>2745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 x14ac:dyDescent="0.25">
      <c r="A902" s="96">
        <v>901</v>
      </c>
      <c r="B902" s="136" t="s">
        <v>2744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 x14ac:dyDescent="0.25">
      <c r="A903" s="96">
        <v>902</v>
      </c>
      <c r="B903" s="136" t="s">
        <v>2743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 x14ac:dyDescent="0.25">
      <c r="A904" s="96">
        <v>903</v>
      </c>
      <c r="B904" s="136" t="s">
        <v>2742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 x14ac:dyDescent="0.25">
      <c r="A905" s="96">
        <v>904</v>
      </c>
      <c r="B905" s="136" t="s">
        <v>2741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 x14ac:dyDescent="0.25">
      <c r="A906" s="96">
        <v>905</v>
      </c>
      <c r="B906" s="136" t="s">
        <v>2740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 x14ac:dyDescent="0.25">
      <c r="A907" s="96">
        <v>906</v>
      </c>
      <c r="B907" s="136" t="s">
        <v>2739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 x14ac:dyDescent="0.25">
      <c r="A908" s="96">
        <v>907</v>
      </c>
      <c r="B908" s="136" t="s">
        <v>2738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 x14ac:dyDescent="0.25">
      <c r="A909" s="96">
        <v>908</v>
      </c>
      <c r="B909" s="136" t="s">
        <v>2737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 x14ac:dyDescent="0.25">
      <c r="A910" s="96">
        <v>909</v>
      </c>
      <c r="B910" s="136" t="s">
        <v>2736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 x14ac:dyDescent="0.25">
      <c r="A911" s="96">
        <v>910</v>
      </c>
      <c r="B911" s="136" t="s">
        <v>2735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 x14ac:dyDescent="0.25">
      <c r="A912" s="96">
        <v>911</v>
      </c>
      <c r="B912" s="136" t="s">
        <v>2734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 x14ac:dyDescent="0.25">
      <c r="A913" s="96">
        <v>912</v>
      </c>
      <c r="B913" s="136" t="s">
        <v>2733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 x14ac:dyDescent="0.25">
      <c r="A914" s="96">
        <v>913</v>
      </c>
      <c r="B914" s="136" t="s">
        <v>2732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 x14ac:dyDescent="0.25">
      <c r="A915" s="96">
        <v>914</v>
      </c>
      <c r="B915" s="136" t="s">
        <v>2731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 x14ac:dyDescent="0.25">
      <c r="A916" s="96">
        <v>915</v>
      </c>
      <c r="B916" s="136" t="s">
        <v>2730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 x14ac:dyDescent="0.25">
      <c r="A917" s="96">
        <v>916</v>
      </c>
      <c r="B917" s="136" t="s">
        <v>2729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 x14ac:dyDescent="0.25">
      <c r="A918" s="96">
        <v>917</v>
      </c>
      <c r="B918" s="136" t="s">
        <v>2728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 x14ac:dyDescent="0.25">
      <c r="A919" s="96">
        <v>918</v>
      </c>
      <c r="B919" s="136" t="s">
        <v>2727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 x14ac:dyDescent="0.25">
      <c r="A920" s="96">
        <v>919</v>
      </c>
      <c r="B920" s="136" t="s">
        <v>2726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 x14ac:dyDescent="0.25">
      <c r="A921" s="96">
        <v>920</v>
      </c>
      <c r="B921" s="136" t="s">
        <v>2725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 x14ac:dyDescent="0.25">
      <c r="A922" s="96">
        <v>921</v>
      </c>
      <c r="B922" s="136" t="s">
        <v>2724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 x14ac:dyDescent="0.25">
      <c r="A923" s="96">
        <v>922</v>
      </c>
      <c r="B923" s="136" t="s">
        <v>2723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 x14ac:dyDescent="0.25">
      <c r="A924" s="96">
        <v>923</v>
      </c>
      <c r="B924" s="136" t="s">
        <v>2722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 x14ac:dyDescent="0.25">
      <c r="A925" s="96">
        <v>924</v>
      </c>
      <c r="B925" s="136" t="s">
        <v>2721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 x14ac:dyDescent="0.25">
      <c r="A926" s="96">
        <v>925</v>
      </c>
      <c r="B926" s="136" t="s">
        <v>2720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 x14ac:dyDescent="0.25">
      <c r="A927" s="96">
        <v>926</v>
      </c>
      <c r="B927" s="136" t="s">
        <v>2719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 x14ac:dyDescent="0.25">
      <c r="A928" s="96">
        <v>927</v>
      </c>
      <c r="B928" s="136" t="s">
        <v>2718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 x14ac:dyDescent="0.25">
      <c r="A929" s="96">
        <v>928</v>
      </c>
      <c r="B929" s="136" t="s">
        <v>2717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 x14ac:dyDescent="0.25">
      <c r="A930" s="96">
        <v>929</v>
      </c>
      <c r="B930" s="136" t="s">
        <v>2716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 x14ac:dyDescent="0.25">
      <c r="A931" s="96">
        <v>930</v>
      </c>
      <c r="B931" s="136" t="s">
        <v>2715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 x14ac:dyDescent="0.25">
      <c r="A932" s="96">
        <v>931</v>
      </c>
      <c r="B932" s="136" t="s">
        <v>2714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 x14ac:dyDescent="0.25">
      <c r="A933" s="96">
        <v>932</v>
      </c>
      <c r="B933" s="136" t="s">
        <v>2713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 x14ac:dyDescent="0.25">
      <c r="A934" s="96">
        <v>933</v>
      </c>
      <c r="B934" s="136" t="s">
        <v>2712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 x14ac:dyDescent="0.25">
      <c r="A935" s="96">
        <v>934</v>
      </c>
      <c r="B935" s="136" t="s">
        <v>2711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 x14ac:dyDescent="0.25">
      <c r="A936" s="96">
        <v>935</v>
      </c>
      <c r="B936" s="136" t="s">
        <v>2710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 x14ac:dyDescent="0.25">
      <c r="A937" s="96">
        <v>936</v>
      </c>
      <c r="B937" s="136" t="s">
        <v>2709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 x14ac:dyDescent="0.25">
      <c r="A938" s="96">
        <v>937</v>
      </c>
      <c r="B938" s="136" t="s">
        <v>2708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 x14ac:dyDescent="0.25">
      <c r="A939" s="96">
        <v>938</v>
      </c>
      <c r="B939" s="136" t="s">
        <v>2707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 x14ac:dyDescent="0.25">
      <c r="A940" s="96">
        <v>939</v>
      </c>
      <c r="B940" s="136" t="s">
        <v>2706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 x14ac:dyDescent="0.25">
      <c r="A941" s="96">
        <v>940</v>
      </c>
      <c r="B941" s="136" t="s">
        <v>2705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 x14ac:dyDescent="0.25">
      <c r="A942" s="96">
        <v>941</v>
      </c>
      <c r="B942" s="136" t="s">
        <v>2704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 x14ac:dyDescent="0.25">
      <c r="A943" s="96">
        <v>942</v>
      </c>
      <c r="B943" s="136" t="s">
        <v>2703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 x14ac:dyDescent="0.25">
      <c r="A944" s="96">
        <v>943</v>
      </c>
      <c r="B944" s="136" t="s">
        <v>2702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 x14ac:dyDescent="0.25">
      <c r="A945" s="96">
        <v>944</v>
      </c>
      <c r="B945" s="136" t="s">
        <v>2701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 x14ac:dyDescent="0.25">
      <c r="A946" s="96">
        <v>945</v>
      </c>
      <c r="B946" s="136" t="s">
        <v>2700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 x14ac:dyDescent="0.25">
      <c r="A947" s="96">
        <v>946</v>
      </c>
      <c r="B947" s="136" t="s">
        <v>2699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 x14ac:dyDescent="0.25">
      <c r="A948" s="96">
        <v>947</v>
      </c>
      <c r="B948" s="136" t="s">
        <v>2698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 x14ac:dyDescent="0.25">
      <c r="A949" s="96">
        <v>948</v>
      </c>
      <c r="B949" s="136" t="s">
        <v>2697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 x14ac:dyDescent="0.25">
      <c r="A950" s="96">
        <v>949</v>
      </c>
      <c r="B950" s="136" t="s">
        <v>2696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 x14ac:dyDescent="0.25">
      <c r="A951" s="96">
        <v>950</v>
      </c>
      <c r="B951" s="136" t="s">
        <v>2695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 x14ac:dyDescent="0.25">
      <c r="A952" s="96">
        <v>951</v>
      </c>
      <c r="B952" s="136" t="s">
        <v>2694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 x14ac:dyDescent="0.25">
      <c r="A953" s="96">
        <v>952</v>
      </c>
      <c r="B953" s="136" t="s">
        <v>2693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 x14ac:dyDescent="0.25">
      <c r="A954" s="96">
        <v>953</v>
      </c>
      <c r="B954" s="136" t="s">
        <v>2692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 x14ac:dyDescent="0.25">
      <c r="A955" s="96">
        <v>954</v>
      </c>
      <c r="B955" s="136" t="s">
        <v>2691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 x14ac:dyDescent="0.25">
      <c r="A956" s="96">
        <v>955</v>
      </c>
      <c r="B956" s="136" t="s">
        <v>2690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 x14ac:dyDescent="0.25">
      <c r="A957" s="96">
        <v>956</v>
      </c>
      <c r="B957" s="136" t="s">
        <v>2689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 x14ac:dyDescent="0.25">
      <c r="A958" s="96">
        <v>957</v>
      </c>
      <c r="B958" s="136" t="s">
        <v>2688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 x14ac:dyDescent="0.25">
      <c r="A959" s="96">
        <v>958</v>
      </c>
      <c r="B959" s="136" t="s">
        <v>2687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 x14ac:dyDescent="0.25">
      <c r="A960" s="96">
        <v>959</v>
      </c>
      <c r="B960" s="136" t="s">
        <v>2686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 x14ac:dyDescent="0.25">
      <c r="A961" s="96">
        <v>960</v>
      </c>
      <c r="B961" s="136" t="s">
        <v>2685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 x14ac:dyDescent="0.25">
      <c r="A962" s="96">
        <v>961</v>
      </c>
      <c r="B962" s="136" t="s">
        <v>2684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 x14ac:dyDescent="0.25">
      <c r="A963" s="96">
        <v>962</v>
      </c>
      <c r="B963" s="136" t="s">
        <v>2683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 x14ac:dyDescent="0.25">
      <c r="A964" s="96">
        <v>963</v>
      </c>
      <c r="B964" s="136" t="s">
        <v>2682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 x14ac:dyDescent="0.25">
      <c r="A965" s="96">
        <v>964</v>
      </c>
      <c r="B965" s="136" t="s">
        <v>2681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 x14ac:dyDescent="0.25">
      <c r="A966" s="96">
        <v>965</v>
      </c>
      <c r="B966" s="136" t="s">
        <v>2680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 x14ac:dyDescent="0.25">
      <c r="A967" s="96">
        <v>966</v>
      </c>
      <c r="B967" s="136" t="s">
        <v>2679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 x14ac:dyDescent="0.25">
      <c r="A968" s="96">
        <v>967</v>
      </c>
      <c r="B968" s="136" t="s">
        <v>2678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 x14ac:dyDescent="0.25">
      <c r="A969" s="96">
        <v>968</v>
      </c>
      <c r="B969" s="136" t="s">
        <v>2677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 x14ac:dyDescent="0.25">
      <c r="A970" s="96">
        <v>969</v>
      </c>
      <c r="B970" s="136" t="s">
        <v>2676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 x14ac:dyDescent="0.25">
      <c r="A971" s="96">
        <v>970</v>
      </c>
      <c r="B971" s="136" t="s">
        <v>2675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 x14ac:dyDescent="0.25">
      <c r="A972" s="96">
        <v>971</v>
      </c>
      <c r="B972" s="136" t="s">
        <v>2674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 x14ac:dyDescent="0.25">
      <c r="A973" s="96">
        <v>972</v>
      </c>
      <c r="B973" s="136" t="s">
        <v>2673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 x14ac:dyDescent="0.25">
      <c r="A974" s="96">
        <v>973</v>
      </c>
      <c r="B974" s="136" t="s">
        <v>2672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 x14ac:dyDescent="0.25">
      <c r="A975" s="96">
        <v>974</v>
      </c>
      <c r="B975" s="136" t="s">
        <v>2671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 x14ac:dyDescent="0.25">
      <c r="A976" s="96">
        <v>975</v>
      </c>
      <c r="B976" s="136" t="s">
        <v>2670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 x14ac:dyDescent="0.25">
      <c r="A977" s="96">
        <v>976</v>
      </c>
      <c r="B977" s="136" t="s">
        <v>2669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 x14ac:dyDescent="0.25">
      <c r="A978" s="96">
        <v>977</v>
      </c>
      <c r="B978" s="136" t="s">
        <v>2668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 x14ac:dyDescent="0.25">
      <c r="A979" s="96">
        <v>978</v>
      </c>
      <c r="B979" s="136" t="s">
        <v>2667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 x14ac:dyDescent="0.25">
      <c r="A980" s="96">
        <v>979</v>
      </c>
      <c r="B980" s="136" t="s">
        <v>2666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 x14ac:dyDescent="0.25">
      <c r="A981" s="96">
        <v>980</v>
      </c>
      <c r="B981" s="136" t="s">
        <v>2665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 x14ac:dyDescent="0.25">
      <c r="A982" s="96">
        <v>981</v>
      </c>
      <c r="B982" s="136" t="s">
        <v>2664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 x14ac:dyDescent="0.25">
      <c r="A983" s="96">
        <v>982</v>
      </c>
      <c r="B983" s="136" t="s">
        <v>2663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 x14ac:dyDescent="0.25">
      <c r="A984" s="96">
        <v>983</v>
      </c>
      <c r="B984" s="136" t="s">
        <v>2662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 x14ac:dyDescent="0.25">
      <c r="A985" s="96">
        <v>984</v>
      </c>
      <c r="B985" s="136" t="s">
        <v>2661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 x14ac:dyDescent="0.25">
      <c r="A986" s="96">
        <v>985</v>
      </c>
      <c r="B986" s="136" t="s">
        <v>2660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 x14ac:dyDescent="0.25">
      <c r="A987" s="96">
        <v>986</v>
      </c>
      <c r="B987" s="136" t="s">
        <v>2659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 x14ac:dyDescent="0.25">
      <c r="A988" s="96">
        <v>987</v>
      </c>
      <c r="B988" s="136" t="s">
        <v>2658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 x14ac:dyDescent="0.25">
      <c r="A989" s="96">
        <v>988</v>
      </c>
      <c r="B989" s="136" t="s">
        <v>2657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 x14ac:dyDescent="0.25">
      <c r="A990" s="96">
        <v>989</v>
      </c>
      <c r="B990" s="136" t="s">
        <v>2656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 x14ac:dyDescent="0.25">
      <c r="A991" s="96">
        <v>990</v>
      </c>
      <c r="B991" s="136" t="s">
        <v>2655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 x14ac:dyDescent="0.25">
      <c r="A992" s="96">
        <v>991</v>
      </c>
      <c r="B992" s="136" t="s">
        <v>2654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 x14ac:dyDescent="0.25">
      <c r="A993" s="96">
        <v>992</v>
      </c>
      <c r="B993" s="136" t="s">
        <v>2653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 x14ac:dyDescent="0.25">
      <c r="A994" s="96">
        <v>993</v>
      </c>
      <c r="B994" s="136" t="s">
        <v>2652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 x14ac:dyDescent="0.25">
      <c r="A995" s="96">
        <v>994</v>
      </c>
      <c r="B995" s="136" t="s">
        <v>2651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 x14ac:dyDescent="0.25">
      <c r="A996" s="96">
        <v>995</v>
      </c>
      <c r="B996" s="136" t="s">
        <v>2650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 x14ac:dyDescent="0.25">
      <c r="A997" s="96">
        <v>996</v>
      </c>
      <c r="B997" s="136" t="s">
        <v>2649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 x14ac:dyDescent="0.25">
      <c r="A998" s="96">
        <v>997</v>
      </c>
      <c r="B998" s="136" t="s">
        <v>2648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 x14ac:dyDescent="0.25">
      <c r="A999" s="96">
        <v>998</v>
      </c>
      <c r="B999" s="136" t="s">
        <v>2647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 x14ac:dyDescent="0.25">
      <c r="A1000" s="96">
        <v>999</v>
      </c>
      <c r="B1000" s="136" t="s">
        <v>2646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 x14ac:dyDescent="0.25">
      <c r="A1001" s="96">
        <v>1000</v>
      </c>
      <c r="B1001" s="136" t="s">
        <v>2645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 x14ac:dyDescent="0.25">
      <c r="A1002" s="96">
        <v>1001</v>
      </c>
      <c r="B1002" s="136" t="s">
        <v>2644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 x14ac:dyDescent="0.25">
      <c r="A1003" s="96">
        <v>1002</v>
      </c>
      <c r="B1003" s="136" t="s">
        <v>2643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 x14ac:dyDescent="0.25">
      <c r="A1004" s="96">
        <v>1003</v>
      </c>
      <c r="B1004" s="136" t="s">
        <v>2642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 x14ac:dyDescent="0.25">
      <c r="A1005" s="96">
        <v>1004</v>
      </c>
      <c r="B1005" s="136" t="s">
        <v>2641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 x14ac:dyDescent="0.25">
      <c r="A1006" s="96">
        <v>1005</v>
      </c>
      <c r="B1006" s="136" t="s">
        <v>2640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 x14ac:dyDescent="0.25">
      <c r="A1007" s="96">
        <v>1006</v>
      </c>
      <c r="B1007" s="136" t="s">
        <v>2639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 x14ac:dyDescent="0.25">
      <c r="A1008" s="96">
        <v>1007</v>
      </c>
      <c r="B1008" s="136" t="s">
        <v>2638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 x14ac:dyDescent="0.25">
      <c r="A1009" s="96">
        <v>1008</v>
      </c>
      <c r="B1009" s="136" t="s">
        <v>2637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 x14ac:dyDescent="0.25">
      <c r="A1010" s="96">
        <v>1009</v>
      </c>
      <c r="B1010" s="136" t="s">
        <v>2636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 x14ac:dyDescent="0.25">
      <c r="A1011" s="96">
        <v>1010</v>
      </c>
      <c r="B1011" s="136" t="s">
        <v>2635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 x14ac:dyDescent="0.25">
      <c r="A1012" s="96">
        <v>1011</v>
      </c>
      <c r="B1012" s="136" t="s">
        <v>2634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 x14ac:dyDescent="0.25">
      <c r="A1013" s="96">
        <v>1012</v>
      </c>
      <c r="B1013" s="136" t="s">
        <v>2633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 x14ac:dyDescent="0.25">
      <c r="A1014" s="96">
        <v>1013</v>
      </c>
      <c r="B1014" s="136" t="s">
        <v>2632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 x14ac:dyDescent="0.25">
      <c r="A1015" s="96">
        <v>1014</v>
      </c>
      <c r="B1015" s="136" t="s">
        <v>2631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 x14ac:dyDescent="0.25">
      <c r="A1016" s="96">
        <v>1015</v>
      </c>
      <c r="B1016" s="136" t="s">
        <v>2630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 x14ac:dyDescent="0.25">
      <c r="A1017" s="96">
        <v>1016</v>
      </c>
      <c r="B1017" s="136" t="s">
        <v>2629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 x14ac:dyDescent="0.25">
      <c r="A1018" s="96">
        <v>1017</v>
      </c>
      <c r="B1018" s="136" t="s">
        <v>2628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 x14ac:dyDescent="0.25">
      <c r="A1019" s="96">
        <v>1018</v>
      </c>
      <c r="B1019" s="136" t="s">
        <v>2627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 x14ac:dyDescent="0.25">
      <c r="A1020" s="96">
        <v>1019</v>
      </c>
      <c r="B1020" s="136" t="s">
        <v>2626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 x14ac:dyDescent="0.25">
      <c r="A1021" s="96">
        <v>1020</v>
      </c>
      <c r="B1021" s="136" t="s">
        <v>2625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 x14ac:dyDescent="0.25">
      <c r="A1022" s="96">
        <v>1021</v>
      </c>
      <c r="B1022" s="136" t="s">
        <v>2624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 x14ac:dyDescent="0.25">
      <c r="A1023" s="96">
        <v>1022</v>
      </c>
      <c r="B1023" s="136" t="s">
        <v>2623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 x14ac:dyDescent="0.25">
      <c r="A1024" s="96">
        <v>1023</v>
      </c>
      <c r="B1024" s="136" t="s">
        <v>2622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 x14ac:dyDescent="0.25">
      <c r="A1025" s="96">
        <v>1024</v>
      </c>
      <c r="B1025" s="136" t="s">
        <v>2621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 x14ac:dyDescent="0.25">
      <c r="A1026" s="96">
        <v>1025</v>
      </c>
      <c r="B1026" s="136" t="s">
        <v>2620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 x14ac:dyDescent="0.25">
      <c r="A1027" s="96">
        <v>1026</v>
      </c>
      <c r="B1027" s="136" t="s">
        <v>2619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 x14ac:dyDescent="0.25">
      <c r="A1028" s="96">
        <v>1027</v>
      </c>
      <c r="B1028" s="136" t="s">
        <v>2618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 x14ac:dyDescent="0.25">
      <c r="A1029" s="96">
        <v>1028</v>
      </c>
      <c r="B1029" s="136" t="s">
        <v>2617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 x14ac:dyDescent="0.25">
      <c r="A1030" s="96">
        <v>1029</v>
      </c>
      <c r="B1030" s="136" t="s">
        <v>2616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 x14ac:dyDescent="0.25">
      <c r="A1031" s="96">
        <v>1030</v>
      </c>
      <c r="B1031" s="136" t="s">
        <v>2615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 x14ac:dyDescent="0.25">
      <c r="A1032" s="96">
        <v>1031</v>
      </c>
      <c r="B1032" s="136" t="s">
        <v>2614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 x14ac:dyDescent="0.25">
      <c r="A1033" s="96">
        <v>1032</v>
      </c>
      <c r="B1033" s="136" t="s">
        <v>2613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 x14ac:dyDescent="0.25">
      <c r="A1034" s="96">
        <v>1033</v>
      </c>
      <c r="B1034" s="136" t="s">
        <v>2612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 x14ac:dyDescent="0.25">
      <c r="A1035" s="96">
        <v>1034</v>
      </c>
      <c r="B1035" s="136" t="s">
        <v>2611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 x14ac:dyDescent="0.25">
      <c r="A1036" s="96">
        <v>1035</v>
      </c>
      <c r="B1036" s="136" t="s">
        <v>2610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 x14ac:dyDescent="0.25">
      <c r="A1037" s="96">
        <v>1036</v>
      </c>
      <c r="B1037" s="136" t="s">
        <v>2609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 x14ac:dyDescent="0.25">
      <c r="A1038" s="96">
        <v>1037</v>
      </c>
      <c r="B1038" s="136" t="s">
        <v>2608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 x14ac:dyDescent="0.25">
      <c r="A1039" s="96">
        <v>1038</v>
      </c>
      <c r="B1039" s="136" t="s">
        <v>2607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 x14ac:dyDescent="0.25">
      <c r="A1040" s="96">
        <v>1039</v>
      </c>
      <c r="B1040" s="136" t="s">
        <v>2606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 x14ac:dyDescent="0.25">
      <c r="A1041" s="96">
        <v>1040</v>
      </c>
      <c r="B1041" s="136" t="s">
        <v>2605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 x14ac:dyDescent="0.25">
      <c r="A1042" s="96">
        <v>1041</v>
      </c>
      <c r="B1042" s="136" t="s">
        <v>2604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 x14ac:dyDescent="0.25">
      <c r="A1043" s="96">
        <v>1042</v>
      </c>
      <c r="B1043" s="136" t="s">
        <v>2603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 x14ac:dyDescent="0.25">
      <c r="A1044" s="96">
        <v>1043</v>
      </c>
      <c r="B1044" s="136" t="s">
        <v>2602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 x14ac:dyDescent="0.25">
      <c r="A1045" s="96">
        <v>1044</v>
      </c>
      <c r="B1045" s="136" t="s">
        <v>2601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 x14ac:dyDescent="0.25">
      <c r="A1046" s="96">
        <v>1045</v>
      </c>
      <c r="B1046" s="136" t="s">
        <v>2600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 x14ac:dyDescent="0.25">
      <c r="A1047" s="96">
        <v>1046</v>
      </c>
      <c r="B1047" s="136" t="s">
        <v>2599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 x14ac:dyDescent="0.25">
      <c r="A1048" s="96">
        <v>1047</v>
      </c>
      <c r="B1048" s="136" t="s">
        <v>2598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 x14ac:dyDescent="0.25">
      <c r="A1049" s="96">
        <v>1048</v>
      </c>
      <c r="B1049" s="136" t="s">
        <v>2597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 x14ac:dyDescent="0.25">
      <c r="A1050" s="96">
        <v>1049</v>
      </c>
      <c r="B1050" s="136" t="s">
        <v>2596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 x14ac:dyDescent="0.25">
      <c r="A1051" s="96">
        <v>1050</v>
      </c>
      <c r="B1051" s="136" t="s">
        <v>2595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 x14ac:dyDescent="0.25">
      <c r="A1052" s="96">
        <v>1051</v>
      </c>
      <c r="B1052" s="136" t="s">
        <v>2594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 x14ac:dyDescent="0.25">
      <c r="A1053" s="96">
        <v>1052</v>
      </c>
      <c r="B1053" s="136" t="s">
        <v>2593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 x14ac:dyDescent="0.25">
      <c r="A1054" s="96">
        <v>1053</v>
      </c>
      <c r="B1054" s="136" t="s">
        <v>2592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 x14ac:dyDescent="0.25">
      <c r="A1055" s="96">
        <v>1054</v>
      </c>
      <c r="B1055" s="136" t="s">
        <v>2591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 x14ac:dyDescent="0.25">
      <c r="A1056" s="96">
        <v>1055</v>
      </c>
      <c r="B1056" s="136" t="s">
        <v>2590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 x14ac:dyDescent="0.25">
      <c r="A1057" s="96">
        <v>1056</v>
      </c>
      <c r="B1057" s="136" t="s">
        <v>2589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 x14ac:dyDescent="0.25">
      <c r="A1058" s="96">
        <v>1057</v>
      </c>
      <c r="B1058" s="136" t="s">
        <v>2588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 x14ac:dyDescent="0.25">
      <c r="A1059" s="96">
        <v>1058</v>
      </c>
      <c r="B1059" s="136" t="s">
        <v>2587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 x14ac:dyDescent="0.25">
      <c r="A1060" s="96">
        <v>1059</v>
      </c>
      <c r="B1060" s="136" t="s">
        <v>2586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 x14ac:dyDescent="0.25">
      <c r="A1061" s="96">
        <v>1060</v>
      </c>
      <c r="B1061" s="136" t="s">
        <v>2585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 x14ac:dyDescent="0.25">
      <c r="A1062" s="96">
        <v>1061</v>
      </c>
      <c r="B1062" s="136" t="s">
        <v>2584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 x14ac:dyDescent="0.25">
      <c r="A1063" s="96">
        <v>1062</v>
      </c>
      <c r="B1063" s="136" t="s">
        <v>2583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 x14ac:dyDescent="0.25">
      <c r="A1064" s="96">
        <v>1063</v>
      </c>
      <c r="B1064" s="136" t="s">
        <v>2582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 x14ac:dyDescent="0.25">
      <c r="A1065" s="96">
        <v>1064</v>
      </c>
      <c r="B1065" s="136" t="s">
        <v>2581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 x14ac:dyDescent="0.25">
      <c r="A1066" s="96">
        <v>1065</v>
      </c>
      <c r="B1066" s="136" t="s">
        <v>2580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 x14ac:dyDescent="0.25">
      <c r="A1067" s="96">
        <v>1066</v>
      </c>
      <c r="B1067" s="136" t="s">
        <v>2579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 x14ac:dyDescent="0.25">
      <c r="A1068" s="96">
        <v>1067</v>
      </c>
      <c r="B1068" s="136" t="s">
        <v>2578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 x14ac:dyDescent="0.25">
      <c r="A1069" s="96">
        <v>1068</v>
      </c>
      <c r="B1069" s="136" t="s">
        <v>2577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 x14ac:dyDescent="0.25">
      <c r="A1070" s="96">
        <v>1069</v>
      </c>
      <c r="B1070" s="136" t="s">
        <v>2576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 x14ac:dyDescent="0.25">
      <c r="A1071" s="96">
        <v>1070</v>
      </c>
      <c r="B1071" s="136" t="s">
        <v>2575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 x14ac:dyDescent="0.25">
      <c r="A1072" s="96">
        <v>1071</v>
      </c>
      <c r="B1072" s="136" t="s">
        <v>2574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 x14ac:dyDescent="0.25">
      <c r="A1073" s="96">
        <v>1072</v>
      </c>
      <c r="B1073" s="136" t="s">
        <v>2573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 x14ac:dyDescent="0.25">
      <c r="A1074" s="96">
        <v>1073</v>
      </c>
      <c r="B1074" s="136" t="s">
        <v>2572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 x14ac:dyDescent="0.25">
      <c r="A1075" s="96">
        <v>1074</v>
      </c>
      <c r="B1075" s="136" t="s">
        <v>2571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 x14ac:dyDescent="0.25">
      <c r="A1076" s="96">
        <v>1075</v>
      </c>
      <c r="B1076" s="136" t="s">
        <v>2570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 x14ac:dyDescent="0.25">
      <c r="A1077" s="96">
        <v>1076</v>
      </c>
      <c r="B1077" s="136" t="s">
        <v>2569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 x14ac:dyDescent="0.25">
      <c r="A1078" s="96">
        <v>1077</v>
      </c>
      <c r="B1078" s="136" t="s">
        <v>2568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 x14ac:dyDescent="0.25">
      <c r="A1079" s="96">
        <v>1078</v>
      </c>
      <c r="B1079" s="136" t="s">
        <v>2567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 x14ac:dyDescent="0.25">
      <c r="A1080" s="96">
        <v>1079</v>
      </c>
      <c r="B1080" s="136" t="s">
        <v>2566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 x14ac:dyDescent="0.25">
      <c r="A1081" s="96">
        <v>1080</v>
      </c>
      <c r="B1081" s="136" t="s">
        <v>2565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 x14ac:dyDescent="0.25">
      <c r="A1082" s="96">
        <v>1081</v>
      </c>
      <c r="B1082" s="136" t="s">
        <v>2564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 x14ac:dyDescent="0.25">
      <c r="A1083" s="96">
        <v>1082</v>
      </c>
      <c r="B1083" s="136" t="s">
        <v>2563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 x14ac:dyDescent="0.25">
      <c r="A1084" s="96">
        <v>1083</v>
      </c>
      <c r="B1084" s="136" t="s">
        <v>2562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 x14ac:dyDescent="0.25">
      <c r="A1085" s="96">
        <v>1084</v>
      </c>
      <c r="B1085" s="136" t="s">
        <v>2561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 x14ac:dyDescent="0.25">
      <c r="A1086" s="96">
        <v>1085</v>
      </c>
      <c r="B1086" s="136" t="s">
        <v>2560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 x14ac:dyDescent="0.25">
      <c r="A1087" s="96">
        <v>1086</v>
      </c>
      <c r="B1087" s="136" t="s">
        <v>2559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 x14ac:dyDescent="0.25">
      <c r="A1088" s="96">
        <v>1087</v>
      </c>
      <c r="B1088" s="136" t="s">
        <v>2558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 x14ac:dyDescent="0.25">
      <c r="A1089" s="96">
        <v>1088</v>
      </c>
      <c r="B1089" s="136" t="s">
        <v>2557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 x14ac:dyDescent="0.25">
      <c r="A1090" s="96">
        <v>1089</v>
      </c>
      <c r="B1090" s="136" t="s">
        <v>2556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 x14ac:dyDescent="0.25">
      <c r="A1091" s="96">
        <v>1090</v>
      </c>
      <c r="B1091" s="136" t="s">
        <v>2555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 x14ac:dyDescent="0.25">
      <c r="A1092" s="96">
        <v>1091</v>
      </c>
      <c r="B1092" s="136" t="s">
        <v>2554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 x14ac:dyDescent="0.25">
      <c r="A1093" s="96">
        <v>1092</v>
      </c>
      <c r="B1093" s="136" t="s">
        <v>2553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 x14ac:dyDescent="0.25">
      <c r="A1094" s="96">
        <v>1093</v>
      </c>
      <c r="B1094" s="136" t="s">
        <v>2552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 x14ac:dyDescent="0.25">
      <c r="A1095" s="96">
        <v>1094</v>
      </c>
      <c r="B1095" s="136" t="s">
        <v>2551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 x14ac:dyDescent="0.25">
      <c r="A1096" s="96">
        <v>1095</v>
      </c>
      <c r="B1096" s="136" t="s">
        <v>2550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 x14ac:dyDescent="0.25">
      <c r="A1097" s="96">
        <v>1096</v>
      </c>
      <c r="B1097" s="136" t="s">
        <v>2549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 x14ac:dyDescent="0.25">
      <c r="A1098" s="96">
        <v>1097</v>
      </c>
      <c r="B1098" s="136" t="s">
        <v>2548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 x14ac:dyDescent="0.25">
      <c r="A1099" s="96">
        <v>1098</v>
      </c>
      <c r="B1099" s="136" t="s">
        <v>2547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 x14ac:dyDescent="0.25">
      <c r="A1100" s="96">
        <v>1099</v>
      </c>
      <c r="B1100" s="136" t="s">
        <v>2546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 x14ac:dyDescent="0.25">
      <c r="A1101" s="96">
        <v>1100</v>
      </c>
      <c r="B1101" s="136" t="s">
        <v>2545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 x14ac:dyDescent="0.25">
      <c r="A1102" s="96">
        <v>1101</v>
      </c>
      <c r="B1102" s="136" t="s">
        <v>2544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 x14ac:dyDescent="0.25">
      <c r="A1103" s="96">
        <v>1102</v>
      </c>
      <c r="B1103" s="136" t="s">
        <v>2543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 x14ac:dyDescent="0.25">
      <c r="A1104" s="96">
        <v>1103</v>
      </c>
      <c r="B1104" s="136" t="s">
        <v>2542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 x14ac:dyDescent="0.25">
      <c r="A1105" s="96">
        <v>1104</v>
      </c>
      <c r="B1105" s="136" t="s">
        <v>2541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 x14ac:dyDescent="0.25">
      <c r="A1106" s="96">
        <v>1105</v>
      </c>
      <c r="B1106" s="136" t="s">
        <v>2540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 x14ac:dyDescent="0.25">
      <c r="A1107" s="96">
        <v>1106</v>
      </c>
      <c r="B1107" s="136" t="s">
        <v>2539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 x14ac:dyDescent="0.25">
      <c r="A1108" s="96">
        <v>1107</v>
      </c>
      <c r="B1108" s="136" t="s">
        <v>2538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 x14ac:dyDescent="0.25">
      <c r="A1109" s="96">
        <v>1108</v>
      </c>
      <c r="B1109" s="136" t="s">
        <v>2537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 x14ac:dyDescent="0.25">
      <c r="A1110" s="96">
        <v>1109</v>
      </c>
      <c r="B1110" s="136" t="s">
        <v>2536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 x14ac:dyDescent="0.25">
      <c r="A1111" s="96">
        <v>1110</v>
      </c>
      <c r="B1111" s="136" t="s">
        <v>2535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 x14ac:dyDescent="0.25">
      <c r="A1112" s="96">
        <v>1111</v>
      </c>
      <c r="B1112" s="136" t="s">
        <v>2534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 x14ac:dyDescent="0.25">
      <c r="A1113" s="96">
        <v>1112</v>
      </c>
      <c r="B1113" s="136" t="s">
        <v>2533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 x14ac:dyDescent="0.25">
      <c r="A1114" s="96">
        <v>1113</v>
      </c>
      <c r="B1114" s="136" t="s">
        <v>2532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 x14ac:dyDescent="0.25">
      <c r="A1115" s="96">
        <v>1114</v>
      </c>
      <c r="B1115" s="136" t="s">
        <v>2531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 x14ac:dyDescent="0.25">
      <c r="A1116" s="96">
        <v>1115</v>
      </c>
      <c r="B1116" s="136" t="s">
        <v>2530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 x14ac:dyDescent="0.25">
      <c r="A1117" s="96">
        <v>1116</v>
      </c>
      <c r="B1117" s="136" t="s">
        <v>2529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 x14ac:dyDescent="0.25">
      <c r="A1118" s="96">
        <v>1117</v>
      </c>
      <c r="B1118" s="136" t="s">
        <v>2528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 x14ac:dyDescent="0.25">
      <c r="A1119" s="96">
        <v>1118</v>
      </c>
      <c r="B1119" s="136" t="s">
        <v>2527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 x14ac:dyDescent="0.25">
      <c r="A1120" s="96">
        <v>1119</v>
      </c>
      <c r="B1120" s="136" t="s">
        <v>2526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 x14ac:dyDescent="0.25">
      <c r="A1121" s="96">
        <v>1120</v>
      </c>
      <c r="B1121" s="136" t="s">
        <v>2525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 x14ac:dyDescent="0.25">
      <c r="A1122" s="96">
        <v>1121</v>
      </c>
      <c r="B1122" s="136" t="s">
        <v>2524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 x14ac:dyDescent="0.25">
      <c r="A1123" s="96">
        <v>1122</v>
      </c>
      <c r="B1123" s="136" t="s">
        <v>2523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 x14ac:dyDescent="0.25">
      <c r="A1124" s="96">
        <v>1123</v>
      </c>
      <c r="B1124" s="136" t="s">
        <v>2522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 x14ac:dyDescent="0.25">
      <c r="A1125" s="96">
        <v>1124</v>
      </c>
      <c r="B1125" s="136" t="s">
        <v>2521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 x14ac:dyDescent="0.25">
      <c r="A1126" s="96">
        <v>1125</v>
      </c>
      <c r="B1126" s="136" t="s">
        <v>2520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 x14ac:dyDescent="0.25">
      <c r="A1127" s="96">
        <v>1126</v>
      </c>
      <c r="B1127" s="136" t="s">
        <v>2519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 x14ac:dyDescent="0.25">
      <c r="A1128" s="96">
        <v>1127</v>
      </c>
      <c r="B1128" s="136" t="s">
        <v>2518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 x14ac:dyDescent="0.25">
      <c r="A1129" s="96">
        <v>1128</v>
      </c>
      <c r="B1129" s="136" t="s">
        <v>2517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 x14ac:dyDescent="0.25">
      <c r="A1130" s="96">
        <v>1129</v>
      </c>
      <c r="B1130" s="136" t="s">
        <v>2516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 x14ac:dyDescent="0.25">
      <c r="A1131" s="96">
        <v>1130</v>
      </c>
      <c r="B1131" s="136" t="s">
        <v>2515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 x14ac:dyDescent="0.25">
      <c r="A1132" s="96">
        <v>1131</v>
      </c>
      <c r="B1132" s="136" t="s">
        <v>2514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 x14ac:dyDescent="0.25">
      <c r="A1133" s="96">
        <v>1132</v>
      </c>
      <c r="B1133" s="136" t="s">
        <v>2513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 x14ac:dyDescent="0.25">
      <c r="A1134" s="96">
        <v>1133</v>
      </c>
      <c r="B1134" s="136" t="s">
        <v>2512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 x14ac:dyDescent="0.25">
      <c r="A1135" s="96">
        <v>1134</v>
      </c>
      <c r="B1135" s="136" t="s">
        <v>2511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 x14ac:dyDescent="0.25">
      <c r="A1136" s="96">
        <v>1135</v>
      </c>
      <c r="B1136" s="136" t="s">
        <v>2510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 x14ac:dyDescent="0.25">
      <c r="A1137" s="96">
        <v>1136</v>
      </c>
      <c r="B1137" s="136" t="s">
        <v>2509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 x14ac:dyDescent="0.25">
      <c r="A1138" s="96">
        <v>1137</v>
      </c>
      <c r="B1138" s="136" t="s">
        <v>2508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 x14ac:dyDescent="0.25">
      <c r="A1139" s="96">
        <v>1138</v>
      </c>
      <c r="B1139" s="136" t="s">
        <v>2507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 x14ac:dyDescent="0.25">
      <c r="A1140" s="96">
        <v>1139</v>
      </c>
      <c r="B1140" s="136" t="s">
        <v>2506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 x14ac:dyDescent="0.25">
      <c r="A1141" s="96">
        <v>1140</v>
      </c>
      <c r="B1141" s="136" t="s">
        <v>2505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 x14ac:dyDescent="0.25">
      <c r="A1142" s="96">
        <v>1141</v>
      </c>
      <c r="B1142" s="136" t="s">
        <v>2504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 x14ac:dyDescent="0.25">
      <c r="A1143" s="96">
        <v>1142</v>
      </c>
      <c r="B1143" s="136" t="s">
        <v>2503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 x14ac:dyDescent="0.25">
      <c r="A1144" s="96">
        <v>1143</v>
      </c>
      <c r="B1144" s="136" t="s">
        <v>2502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 x14ac:dyDescent="0.25">
      <c r="A1145" s="96">
        <v>1144</v>
      </c>
      <c r="B1145" s="136" t="s">
        <v>2501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 x14ac:dyDescent="0.25">
      <c r="A1146" s="96">
        <v>1145</v>
      </c>
      <c r="B1146" s="136" t="s">
        <v>2500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 x14ac:dyDescent="0.25">
      <c r="A1147" s="96">
        <v>1146</v>
      </c>
      <c r="B1147" s="136" t="s">
        <v>2499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 x14ac:dyDescent="0.25">
      <c r="A1148" s="96">
        <v>1147</v>
      </c>
      <c r="B1148" s="136" t="s">
        <v>2498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 x14ac:dyDescent="0.25">
      <c r="A1149" s="96">
        <v>1148</v>
      </c>
      <c r="B1149" s="136" t="s">
        <v>2497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 x14ac:dyDescent="0.25">
      <c r="A1150" s="96">
        <v>1149</v>
      </c>
      <c r="B1150" s="136" t="s">
        <v>2496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 x14ac:dyDescent="0.25">
      <c r="A1151" s="96">
        <v>1150</v>
      </c>
      <c r="B1151" s="136" t="s">
        <v>2495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 x14ac:dyDescent="0.25">
      <c r="A1152" s="96">
        <v>1151</v>
      </c>
      <c r="B1152" s="136" t="s">
        <v>2494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 x14ac:dyDescent="0.25">
      <c r="A1153" s="96">
        <v>1152</v>
      </c>
      <c r="B1153" s="136" t="s">
        <v>2493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 x14ac:dyDescent="0.25">
      <c r="A1154" s="96">
        <v>1153</v>
      </c>
      <c r="B1154" s="136" t="s">
        <v>2492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 x14ac:dyDescent="0.25">
      <c r="A1155" s="96">
        <v>1154</v>
      </c>
      <c r="B1155" s="136" t="s">
        <v>2491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 x14ac:dyDescent="0.25">
      <c r="A1156" s="96">
        <v>1155</v>
      </c>
      <c r="B1156" s="136" t="s">
        <v>2490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 x14ac:dyDescent="0.25">
      <c r="A1157" s="96">
        <v>1156</v>
      </c>
      <c r="B1157" s="136" t="s">
        <v>2489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 x14ac:dyDescent="0.25">
      <c r="A1158" s="96">
        <v>1157</v>
      </c>
      <c r="B1158" s="136" t="s">
        <v>2488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 x14ac:dyDescent="0.25">
      <c r="A1159" s="96">
        <v>1158</v>
      </c>
      <c r="B1159" s="136" t="s">
        <v>2487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 x14ac:dyDescent="0.25">
      <c r="A1160" s="96">
        <v>1159</v>
      </c>
      <c r="B1160" s="136" t="s">
        <v>2486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 x14ac:dyDescent="0.25">
      <c r="A1161" s="96">
        <v>1160</v>
      </c>
      <c r="B1161" s="136" t="s">
        <v>2485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 x14ac:dyDescent="0.25">
      <c r="A1162" s="96">
        <v>1161</v>
      </c>
      <c r="B1162" s="136" t="s">
        <v>2484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 x14ac:dyDescent="0.25">
      <c r="A1163" s="96">
        <v>1162</v>
      </c>
      <c r="B1163" s="136" t="s">
        <v>2483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 x14ac:dyDescent="0.25">
      <c r="A1164" s="96">
        <v>1163</v>
      </c>
      <c r="B1164" s="136" t="s">
        <v>2482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 x14ac:dyDescent="0.25">
      <c r="A1165" s="96">
        <v>1164</v>
      </c>
      <c r="B1165" s="136" t="s">
        <v>2481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 x14ac:dyDescent="0.25">
      <c r="A1166" s="96">
        <v>1165</v>
      </c>
      <c r="B1166" s="136" t="s">
        <v>2480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 x14ac:dyDescent="0.25">
      <c r="A1167" s="96">
        <v>1166</v>
      </c>
      <c r="B1167" s="136" t="s">
        <v>2479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 x14ac:dyDescent="0.25">
      <c r="A1168" s="96">
        <v>1167</v>
      </c>
      <c r="B1168" s="136" t="s">
        <v>2478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 x14ac:dyDescent="0.25">
      <c r="A1169" s="96">
        <v>1168</v>
      </c>
      <c r="B1169" s="136" t="s">
        <v>2477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 x14ac:dyDescent="0.25">
      <c r="A1170" s="96">
        <v>1169</v>
      </c>
      <c r="B1170" s="136" t="s">
        <v>2476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 x14ac:dyDescent="0.25">
      <c r="A1171" s="96">
        <v>1170</v>
      </c>
      <c r="B1171" s="136" t="s">
        <v>2475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 x14ac:dyDescent="0.25">
      <c r="A1172" s="96">
        <v>1171</v>
      </c>
      <c r="B1172" s="136" t="s">
        <v>2474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 x14ac:dyDescent="0.25">
      <c r="A1173" s="96">
        <v>1172</v>
      </c>
      <c r="B1173" s="136" t="s">
        <v>2473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 x14ac:dyDescent="0.25">
      <c r="A1174" s="96">
        <v>1173</v>
      </c>
      <c r="B1174" s="136" t="s">
        <v>2472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 x14ac:dyDescent="0.25">
      <c r="A1175" s="96">
        <v>1174</v>
      </c>
      <c r="B1175" s="136" t="s">
        <v>2471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 x14ac:dyDescent="0.25">
      <c r="A1176" s="96">
        <v>1175</v>
      </c>
      <c r="B1176" s="136" t="s">
        <v>2470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 x14ac:dyDescent="0.25">
      <c r="A1177" s="96">
        <v>1176</v>
      </c>
      <c r="B1177" s="136" t="s">
        <v>2469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 x14ac:dyDescent="0.25">
      <c r="A1178" s="96">
        <v>1177</v>
      </c>
      <c r="B1178" s="136" t="s">
        <v>2468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 x14ac:dyDescent="0.25">
      <c r="A1179" s="96">
        <v>1178</v>
      </c>
      <c r="B1179" s="136" t="s">
        <v>2467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 x14ac:dyDescent="0.25">
      <c r="A1180" s="96">
        <v>1179</v>
      </c>
      <c r="B1180" s="136" t="s">
        <v>2466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 x14ac:dyDescent="0.25">
      <c r="A1181" s="96">
        <v>1180</v>
      </c>
      <c r="B1181" s="136" t="s">
        <v>2465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 x14ac:dyDescent="0.25">
      <c r="A1182" s="96">
        <v>1181</v>
      </c>
      <c r="B1182" s="136" t="s">
        <v>2464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 x14ac:dyDescent="0.25">
      <c r="A1183" s="96">
        <v>1182</v>
      </c>
      <c r="B1183" s="136" t="s">
        <v>2463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 x14ac:dyDescent="0.25">
      <c r="A1184" s="96">
        <v>1183</v>
      </c>
      <c r="B1184" s="136" t="s">
        <v>2462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 x14ac:dyDescent="0.25">
      <c r="A1185" s="96">
        <v>1184</v>
      </c>
      <c r="B1185" s="136" t="s">
        <v>2461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 x14ac:dyDescent="0.25">
      <c r="A1186" s="96">
        <v>1185</v>
      </c>
      <c r="B1186" s="136" t="s">
        <v>2460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 x14ac:dyDescent="0.25">
      <c r="A1187" s="96">
        <v>1186</v>
      </c>
      <c r="B1187" s="136" t="s">
        <v>2459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 x14ac:dyDescent="0.25">
      <c r="A1188" s="96">
        <v>1187</v>
      </c>
      <c r="B1188" s="136" t="s">
        <v>2458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 x14ac:dyDescent="0.25">
      <c r="A1189" s="96">
        <v>1188</v>
      </c>
      <c r="B1189" s="136" t="s">
        <v>2457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 x14ac:dyDescent="0.25">
      <c r="A1190" s="96">
        <v>1189</v>
      </c>
      <c r="B1190" s="136" t="s">
        <v>2456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 x14ac:dyDescent="0.25">
      <c r="A1191" s="96">
        <v>1190</v>
      </c>
      <c r="B1191" s="136" t="s">
        <v>2455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 x14ac:dyDescent="0.25">
      <c r="A1192" s="96">
        <v>1191</v>
      </c>
      <c r="B1192" s="136" t="s">
        <v>2454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 x14ac:dyDescent="0.25">
      <c r="A1193" s="96">
        <v>1192</v>
      </c>
      <c r="B1193" s="136" t="s">
        <v>2453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 x14ac:dyDescent="0.25">
      <c r="A1194" s="96">
        <v>1193</v>
      </c>
      <c r="B1194" s="136" t="s">
        <v>2452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 x14ac:dyDescent="0.25">
      <c r="A1195" s="96">
        <v>1194</v>
      </c>
      <c r="B1195" s="136" t="s">
        <v>2451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 x14ac:dyDescent="0.25">
      <c r="A1196" s="96">
        <v>1195</v>
      </c>
      <c r="B1196" s="136" t="s">
        <v>2450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 x14ac:dyDescent="0.25">
      <c r="A1197" s="96">
        <v>1196</v>
      </c>
      <c r="B1197" s="136" t="s">
        <v>2449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 x14ac:dyDescent="0.25">
      <c r="A1198" s="96">
        <v>1197</v>
      </c>
      <c r="B1198" s="136" t="s">
        <v>2448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 x14ac:dyDescent="0.25">
      <c r="A1199" s="96">
        <v>1198</v>
      </c>
      <c r="B1199" s="136" t="s">
        <v>2447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 x14ac:dyDescent="0.25">
      <c r="A1200" s="96">
        <v>1199</v>
      </c>
      <c r="B1200" s="136" t="s">
        <v>2446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 x14ac:dyDescent="0.25">
      <c r="A1201" s="96">
        <v>1200</v>
      </c>
      <c r="B1201" s="136" t="s">
        <v>2445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 x14ac:dyDescent="0.25">
      <c r="A1202" s="96">
        <v>1201</v>
      </c>
      <c r="B1202" s="136" t="s">
        <v>2444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 x14ac:dyDescent="0.25">
      <c r="A1203" s="96">
        <v>1202</v>
      </c>
      <c r="B1203" s="136" t="s">
        <v>2443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 x14ac:dyDescent="0.25">
      <c r="A1204" s="96">
        <v>1203</v>
      </c>
      <c r="B1204" s="136" t="s">
        <v>2442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 x14ac:dyDescent="0.25">
      <c r="A1205" s="96">
        <v>1204</v>
      </c>
      <c r="B1205" s="136" t="s">
        <v>2441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 x14ac:dyDescent="0.25">
      <c r="A1206" s="96">
        <v>1205</v>
      </c>
      <c r="B1206" s="136" t="s">
        <v>2440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 x14ac:dyDescent="0.25">
      <c r="A1207" s="96">
        <v>1206</v>
      </c>
      <c r="B1207" s="136" t="s">
        <v>2439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 x14ac:dyDescent="0.25">
      <c r="A1208" s="96">
        <v>1207</v>
      </c>
      <c r="B1208" s="136" t="s">
        <v>2438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 x14ac:dyDescent="0.25">
      <c r="A1209" s="96">
        <v>1208</v>
      </c>
      <c r="B1209" s="136" t="s">
        <v>2437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 x14ac:dyDescent="0.25">
      <c r="A1210" s="96">
        <v>1209</v>
      </c>
      <c r="B1210" s="136" t="s">
        <v>2436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 x14ac:dyDescent="0.25">
      <c r="A1211" s="96">
        <v>1210</v>
      </c>
      <c r="B1211" s="136" t="s">
        <v>2435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 x14ac:dyDescent="0.25">
      <c r="A1212" s="96">
        <v>1211</v>
      </c>
      <c r="B1212" s="136" t="s">
        <v>2434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 x14ac:dyDescent="0.25">
      <c r="A1213" s="96">
        <v>1212</v>
      </c>
      <c r="B1213" s="136" t="s">
        <v>2433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 x14ac:dyDescent="0.25">
      <c r="A1214" s="96">
        <v>1213</v>
      </c>
      <c r="B1214" s="136" t="s">
        <v>2432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 x14ac:dyDescent="0.25">
      <c r="A1215" s="96">
        <v>1214</v>
      </c>
      <c r="B1215" s="136" t="s">
        <v>2431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 x14ac:dyDescent="0.25">
      <c r="A1216" s="96">
        <v>1215</v>
      </c>
      <c r="B1216" s="136" t="s">
        <v>2430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 x14ac:dyDescent="0.25">
      <c r="A1217" s="96">
        <v>1216</v>
      </c>
      <c r="B1217" s="136" t="s">
        <v>2429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 x14ac:dyDescent="0.25">
      <c r="A1218" s="96">
        <v>1217</v>
      </c>
      <c r="B1218" s="136" t="s">
        <v>2428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 x14ac:dyDescent="0.25">
      <c r="A1219" s="96">
        <v>1218</v>
      </c>
      <c r="B1219" s="136" t="s">
        <v>2427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 x14ac:dyDescent="0.25">
      <c r="A1220" s="96">
        <v>1219</v>
      </c>
      <c r="B1220" s="136" t="s">
        <v>2426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 x14ac:dyDescent="0.25">
      <c r="A1221" s="96">
        <v>1220</v>
      </c>
      <c r="B1221" s="136" t="s">
        <v>2425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 x14ac:dyDescent="0.25">
      <c r="A1222" s="96">
        <v>1221</v>
      </c>
      <c r="B1222" s="136" t="s">
        <v>2424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 x14ac:dyDescent="0.25">
      <c r="A1223" s="96">
        <v>1222</v>
      </c>
      <c r="B1223" s="136" t="s">
        <v>2423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 x14ac:dyDescent="0.25">
      <c r="A1224" s="96">
        <v>1223</v>
      </c>
      <c r="B1224" s="136" t="s">
        <v>2422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 x14ac:dyDescent="0.25">
      <c r="A1225" s="96">
        <v>1224</v>
      </c>
      <c r="B1225" s="136" t="s">
        <v>2421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 x14ac:dyDescent="0.25">
      <c r="A1226" s="96">
        <v>1225</v>
      </c>
      <c r="B1226" s="136" t="s">
        <v>2420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 x14ac:dyDescent="0.25">
      <c r="A1227" s="96">
        <v>1226</v>
      </c>
      <c r="B1227" s="136" t="s">
        <v>2419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 x14ac:dyDescent="0.25">
      <c r="A1228" s="96">
        <v>1227</v>
      </c>
      <c r="B1228" s="136" t="s">
        <v>2418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 x14ac:dyDescent="0.25">
      <c r="A1229" s="96">
        <v>1228</v>
      </c>
      <c r="B1229" s="136" t="s">
        <v>2417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 x14ac:dyDescent="0.25">
      <c r="A1230" s="96">
        <v>1229</v>
      </c>
      <c r="B1230" s="136" t="s">
        <v>2416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 x14ac:dyDescent="0.25">
      <c r="A1231" s="96">
        <v>1230</v>
      </c>
      <c r="B1231" s="136" t="s">
        <v>2415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 x14ac:dyDescent="0.25">
      <c r="A1232" s="96">
        <v>1231</v>
      </c>
      <c r="B1232" s="136" t="s">
        <v>2414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 x14ac:dyDescent="0.25">
      <c r="A1233" s="96">
        <v>1232</v>
      </c>
      <c r="B1233" s="136" t="s">
        <v>2413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 x14ac:dyDescent="0.25">
      <c r="A1234" s="96">
        <v>1233</v>
      </c>
      <c r="B1234" s="136" t="s">
        <v>2412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 x14ac:dyDescent="0.25">
      <c r="A1235" s="96">
        <v>1234</v>
      </c>
      <c r="B1235" s="136" t="s">
        <v>2411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 x14ac:dyDescent="0.25">
      <c r="A1236" s="96">
        <v>1235</v>
      </c>
      <c r="B1236" s="136" t="s">
        <v>2410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 x14ac:dyDescent="0.25">
      <c r="A1237" s="96">
        <v>1236</v>
      </c>
      <c r="B1237" s="136" t="s">
        <v>2409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 x14ac:dyDescent="0.25">
      <c r="A1238" s="96">
        <v>1237</v>
      </c>
      <c r="B1238" s="136" t="s">
        <v>2408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 x14ac:dyDescent="0.25">
      <c r="A1239" s="96">
        <v>1238</v>
      </c>
      <c r="B1239" s="136" t="s">
        <v>2407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 x14ac:dyDescent="0.25">
      <c r="A1240" s="96">
        <v>1239</v>
      </c>
      <c r="B1240" s="136" t="s">
        <v>2406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 x14ac:dyDescent="0.25">
      <c r="A1241" s="96">
        <v>1240</v>
      </c>
      <c r="B1241" s="136" t="s">
        <v>2405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 x14ac:dyDescent="0.25">
      <c r="A1242" s="96">
        <v>1241</v>
      </c>
      <c r="B1242" s="136" t="s">
        <v>2404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 x14ac:dyDescent="0.25">
      <c r="A1243" s="96">
        <v>1242</v>
      </c>
      <c r="B1243" s="136" t="s">
        <v>2403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 x14ac:dyDescent="0.25">
      <c r="A1244" s="96">
        <v>1243</v>
      </c>
      <c r="B1244" s="136" t="s">
        <v>2402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 x14ac:dyDescent="0.25">
      <c r="A1245" s="96">
        <v>1244</v>
      </c>
      <c r="B1245" s="136" t="s">
        <v>2401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 x14ac:dyDescent="0.25">
      <c r="A1246" s="96">
        <v>1245</v>
      </c>
      <c r="B1246" s="136" t="s">
        <v>2400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 x14ac:dyDescent="0.25">
      <c r="A1247" s="96">
        <v>1246</v>
      </c>
      <c r="B1247" s="136" t="s">
        <v>2399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 x14ac:dyDescent="0.25">
      <c r="A1248" s="96">
        <v>1247</v>
      </c>
      <c r="B1248" s="136" t="s">
        <v>2398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 x14ac:dyDescent="0.25">
      <c r="A1249" s="96">
        <v>1248</v>
      </c>
      <c r="B1249" s="136" t="s">
        <v>2397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 x14ac:dyDescent="0.25">
      <c r="A1250" s="96">
        <v>1249</v>
      </c>
      <c r="B1250" s="136" t="s">
        <v>2396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 x14ac:dyDescent="0.25">
      <c r="A1251" s="96">
        <v>1250</v>
      </c>
      <c r="B1251" s="136" t="s">
        <v>2395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 x14ac:dyDescent="0.25">
      <c r="A1252" s="96">
        <v>1251</v>
      </c>
      <c r="B1252" s="136" t="s">
        <v>2394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 x14ac:dyDescent="0.25">
      <c r="A1253" s="96">
        <v>1252</v>
      </c>
      <c r="B1253" s="136" t="s">
        <v>2393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 x14ac:dyDescent="0.25">
      <c r="A1254" s="96">
        <v>1253</v>
      </c>
      <c r="B1254" s="136" t="s">
        <v>2392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 x14ac:dyDescent="0.25">
      <c r="A1255" s="96">
        <v>1254</v>
      </c>
      <c r="B1255" s="136" t="s">
        <v>2391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 x14ac:dyDescent="0.25">
      <c r="A1256" s="96">
        <v>1255</v>
      </c>
      <c r="B1256" s="136" t="s">
        <v>2390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 x14ac:dyDescent="0.25">
      <c r="A1257" s="96">
        <v>1256</v>
      </c>
      <c r="B1257" s="136" t="s">
        <v>2389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 x14ac:dyDescent="0.25">
      <c r="A1258" s="96">
        <v>1257</v>
      </c>
      <c r="B1258" s="136" t="s">
        <v>2388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 x14ac:dyDescent="0.25">
      <c r="A1259" s="96">
        <v>1258</v>
      </c>
      <c r="B1259" s="136" t="s">
        <v>2387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 x14ac:dyDescent="0.25">
      <c r="A1260" s="96">
        <v>1259</v>
      </c>
      <c r="B1260" s="136" t="s">
        <v>2386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 x14ac:dyDescent="0.25">
      <c r="A1261" s="96">
        <v>1260</v>
      </c>
      <c r="B1261" s="136" t="s">
        <v>2385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 x14ac:dyDescent="0.25">
      <c r="A1262" s="96">
        <v>1261</v>
      </c>
      <c r="B1262" s="136" t="s">
        <v>2384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 x14ac:dyDescent="0.25">
      <c r="A1263" s="96">
        <v>1262</v>
      </c>
      <c r="B1263" s="136" t="s">
        <v>2383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 x14ac:dyDescent="0.25">
      <c r="A1264" s="96">
        <v>1263</v>
      </c>
      <c r="B1264" s="136" t="s">
        <v>2382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 x14ac:dyDescent="0.25">
      <c r="A1265" s="96">
        <v>1264</v>
      </c>
      <c r="B1265" s="136" t="s">
        <v>2381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 x14ac:dyDescent="0.25">
      <c r="A1266" s="96">
        <v>1265</v>
      </c>
      <c r="B1266" s="136" t="s">
        <v>2380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 x14ac:dyDescent="0.25">
      <c r="A1267" s="96">
        <v>1266</v>
      </c>
      <c r="B1267" s="136" t="s">
        <v>2379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 x14ac:dyDescent="0.25">
      <c r="A1268" s="96">
        <v>1267</v>
      </c>
      <c r="B1268" s="136" t="s">
        <v>2378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 x14ac:dyDescent="0.25">
      <c r="A1269" s="96">
        <v>1268</v>
      </c>
      <c r="B1269" s="136" t="s">
        <v>2377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 x14ac:dyDescent="0.25">
      <c r="A1270" s="96">
        <v>1269</v>
      </c>
      <c r="B1270" s="136" t="s">
        <v>2376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 x14ac:dyDescent="0.25">
      <c r="A1271" s="96">
        <v>1270</v>
      </c>
      <c r="B1271" s="136" t="s">
        <v>2375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 x14ac:dyDescent="0.25">
      <c r="A1272" s="96">
        <v>1271</v>
      </c>
      <c r="B1272" s="136" t="s">
        <v>2374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 x14ac:dyDescent="0.25">
      <c r="A1273" s="96">
        <v>1272</v>
      </c>
      <c r="B1273" s="136" t="s">
        <v>2373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 x14ac:dyDescent="0.25">
      <c r="A1274" s="96">
        <v>1273</v>
      </c>
      <c r="B1274" s="136" t="s">
        <v>2372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 x14ac:dyDescent="0.25">
      <c r="A1275" s="96">
        <v>1274</v>
      </c>
      <c r="B1275" s="136" t="s">
        <v>2371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 x14ac:dyDescent="0.25">
      <c r="A1276" s="96">
        <v>1275</v>
      </c>
      <c r="B1276" s="136" t="s">
        <v>2370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 x14ac:dyDescent="0.25">
      <c r="A1277" s="96">
        <v>1276</v>
      </c>
      <c r="B1277" s="136" t="s">
        <v>2369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 x14ac:dyDescent="0.25">
      <c r="A1278" s="96">
        <v>1277</v>
      </c>
      <c r="B1278" s="136" t="s">
        <v>2368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 x14ac:dyDescent="0.25">
      <c r="A1279" s="96">
        <v>1278</v>
      </c>
      <c r="B1279" s="136" t="s">
        <v>2367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 x14ac:dyDescent="0.25">
      <c r="A1280" s="96">
        <v>1279</v>
      </c>
      <c r="B1280" s="136" t="s">
        <v>2366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 x14ac:dyDescent="0.25">
      <c r="A1281" s="96">
        <v>1280</v>
      </c>
      <c r="B1281" s="136" t="s">
        <v>2365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 x14ac:dyDescent="0.25">
      <c r="A1282" s="96">
        <v>1281</v>
      </c>
      <c r="B1282" s="136" t="s">
        <v>2364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 x14ac:dyDescent="0.25">
      <c r="A1283" s="96">
        <v>1282</v>
      </c>
      <c r="B1283" s="136" t="s">
        <v>2363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 x14ac:dyDescent="0.25">
      <c r="A1284" s="96">
        <v>1283</v>
      </c>
      <c r="B1284" s="136" t="s">
        <v>2362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 x14ac:dyDescent="0.25">
      <c r="A1285" s="96">
        <v>1284</v>
      </c>
      <c r="B1285" s="136" t="s">
        <v>2361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 x14ac:dyDescent="0.25">
      <c r="A1286" s="96">
        <v>1285</v>
      </c>
      <c r="B1286" s="136" t="s">
        <v>2360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 x14ac:dyDescent="0.25">
      <c r="A1287" s="96">
        <v>1286</v>
      </c>
      <c r="B1287" s="136" t="s">
        <v>2359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 x14ac:dyDescent="0.25">
      <c r="A1288" s="96">
        <v>1287</v>
      </c>
      <c r="B1288" s="136" t="s">
        <v>2358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 x14ac:dyDescent="0.25">
      <c r="A1289" s="96">
        <v>1288</v>
      </c>
      <c r="B1289" s="136" t="s">
        <v>2357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 x14ac:dyDescent="0.25">
      <c r="A1290" s="96">
        <v>1289</v>
      </c>
      <c r="B1290" s="136" t="s">
        <v>2356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 x14ac:dyDescent="0.25">
      <c r="A1291" s="96">
        <v>1290</v>
      </c>
      <c r="B1291" s="136" t="s">
        <v>2355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 x14ac:dyDescent="0.25">
      <c r="A1292" s="96">
        <v>1291</v>
      </c>
      <c r="B1292" s="136" t="s">
        <v>2354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 x14ac:dyDescent="0.25">
      <c r="A1293" s="96">
        <v>1292</v>
      </c>
      <c r="B1293" s="136" t="s">
        <v>2353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 x14ac:dyDescent="0.25">
      <c r="A1294" s="96">
        <v>1293</v>
      </c>
      <c r="B1294" s="136" t="s">
        <v>2352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 x14ac:dyDescent="0.25">
      <c r="A1295" s="96">
        <v>1294</v>
      </c>
      <c r="B1295" s="136" t="s">
        <v>2351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 x14ac:dyDescent="0.25">
      <c r="A1296" s="96">
        <v>1295</v>
      </c>
      <c r="B1296" s="136" t="s">
        <v>2350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 x14ac:dyDescent="0.25">
      <c r="A1297" s="96">
        <v>1296</v>
      </c>
      <c r="B1297" s="136" t="s">
        <v>2349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 x14ac:dyDescent="0.25">
      <c r="A1298" s="96">
        <v>1297</v>
      </c>
      <c r="B1298" s="136" t="s">
        <v>2348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 x14ac:dyDescent="0.25">
      <c r="A1299" s="96">
        <v>1298</v>
      </c>
      <c r="B1299" s="136" t="s">
        <v>2347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 x14ac:dyDescent="0.25">
      <c r="A1300" s="96">
        <v>1299</v>
      </c>
      <c r="B1300" s="136" t="s">
        <v>2346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 x14ac:dyDescent="0.25">
      <c r="A1301" s="96">
        <v>1300</v>
      </c>
      <c r="B1301" s="136" t="s">
        <v>2345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 x14ac:dyDescent="0.25">
      <c r="A1302" s="96">
        <v>1301</v>
      </c>
      <c r="B1302" s="136" t="s">
        <v>2344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 x14ac:dyDescent="0.25">
      <c r="A1303" s="96">
        <v>1302</v>
      </c>
      <c r="B1303" s="136" t="s">
        <v>2343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 x14ac:dyDescent="0.25">
      <c r="A1304" s="96">
        <v>1303</v>
      </c>
      <c r="B1304" s="136" t="s">
        <v>2342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 x14ac:dyDescent="0.25">
      <c r="A1305" s="96">
        <v>1304</v>
      </c>
      <c r="B1305" s="136" t="s">
        <v>2341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 x14ac:dyDescent="0.25">
      <c r="A1306" s="96">
        <v>1305</v>
      </c>
      <c r="B1306" s="136" t="s">
        <v>2340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 x14ac:dyDescent="0.25">
      <c r="A1307" s="96">
        <v>1306</v>
      </c>
      <c r="B1307" s="136" t="s">
        <v>2339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 x14ac:dyDescent="0.25">
      <c r="A1308" s="96">
        <v>1307</v>
      </c>
      <c r="B1308" s="136" t="s">
        <v>2338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 x14ac:dyDescent="0.25">
      <c r="A1309" s="96">
        <v>1308</v>
      </c>
      <c r="B1309" s="136" t="s">
        <v>2337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 x14ac:dyDescent="0.25">
      <c r="A1310" s="96">
        <v>1309</v>
      </c>
      <c r="B1310" s="136" t="s">
        <v>2336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 x14ac:dyDescent="0.25">
      <c r="A1311" s="96">
        <v>1310</v>
      </c>
      <c r="B1311" s="136" t="s">
        <v>2335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 x14ac:dyDescent="0.25">
      <c r="A1312" s="96">
        <v>1311</v>
      </c>
      <c r="B1312" s="136" t="s">
        <v>2334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 x14ac:dyDescent="0.25">
      <c r="A1313" s="96">
        <v>1312</v>
      </c>
      <c r="B1313" s="136" t="s">
        <v>2333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 x14ac:dyDescent="0.25">
      <c r="A1314" s="96">
        <v>1313</v>
      </c>
      <c r="B1314" s="136" t="s">
        <v>2332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 x14ac:dyDescent="0.25">
      <c r="A1315" s="96">
        <v>1314</v>
      </c>
      <c r="B1315" s="136" t="s">
        <v>2331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 x14ac:dyDescent="0.25">
      <c r="A1316" s="96">
        <v>1315</v>
      </c>
      <c r="B1316" s="136" t="s">
        <v>2330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 x14ac:dyDescent="0.25">
      <c r="A1317" s="96">
        <v>1316</v>
      </c>
      <c r="B1317" s="136" t="s">
        <v>2329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 x14ac:dyDescent="0.25">
      <c r="A1318" s="96">
        <v>1317</v>
      </c>
      <c r="B1318" s="136" t="s">
        <v>2328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 x14ac:dyDescent="0.25">
      <c r="A1319" s="96">
        <v>1318</v>
      </c>
      <c r="B1319" s="136" t="s">
        <v>2327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 x14ac:dyDescent="0.25">
      <c r="A1320" s="96">
        <v>1319</v>
      </c>
      <c r="B1320" s="136" t="s">
        <v>2326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 x14ac:dyDescent="0.25">
      <c r="A1321" s="96">
        <v>1320</v>
      </c>
      <c r="B1321" s="136" t="s">
        <v>2325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 x14ac:dyDescent="0.25">
      <c r="A1322" s="96">
        <v>1321</v>
      </c>
      <c r="B1322" s="136" t="s">
        <v>2324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 x14ac:dyDescent="0.25">
      <c r="A1323" s="96">
        <v>1322</v>
      </c>
      <c r="B1323" s="136" t="s">
        <v>2323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 x14ac:dyDescent="0.25">
      <c r="A1324" s="96">
        <v>1323</v>
      </c>
      <c r="B1324" s="136" t="s">
        <v>2322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 x14ac:dyDescent="0.25">
      <c r="A1325" s="96">
        <v>1324</v>
      </c>
      <c r="B1325" s="136" t="s">
        <v>2321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 x14ac:dyDescent="0.25">
      <c r="A1326" s="96">
        <v>1325</v>
      </c>
      <c r="B1326" s="136" t="s">
        <v>2320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 x14ac:dyDescent="0.25">
      <c r="A1327" s="96">
        <v>1326</v>
      </c>
      <c r="B1327" s="136" t="s">
        <v>2319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 x14ac:dyDescent="0.25">
      <c r="A1328" s="96">
        <v>1327</v>
      </c>
      <c r="B1328" s="136" t="s">
        <v>2318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 x14ac:dyDescent="0.25">
      <c r="A1329" s="96">
        <v>1328</v>
      </c>
      <c r="B1329" s="136" t="s">
        <v>2317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 x14ac:dyDescent="0.25">
      <c r="A1330" s="96">
        <v>1329</v>
      </c>
      <c r="B1330" s="136" t="s">
        <v>2316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 x14ac:dyDescent="0.25">
      <c r="A1331" s="96">
        <v>1330</v>
      </c>
      <c r="B1331" s="136" t="s">
        <v>2315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 x14ac:dyDescent="0.25">
      <c r="A1332" s="96">
        <v>1331</v>
      </c>
      <c r="B1332" s="136" t="s">
        <v>2314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 x14ac:dyDescent="0.25">
      <c r="A1333" s="96">
        <v>1332</v>
      </c>
      <c r="B1333" s="136" t="s">
        <v>2313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 x14ac:dyDescent="0.25">
      <c r="A1334" s="96">
        <v>1333</v>
      </c>
      <c r="B1334" s="136" t="s">
        <v>2312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 x14ac:dyDescent="0.25">
      <c r="A1335" s="96">
        <v>1334</v>
      </c>
      <c r="B1335" s="136" t="s">
        <v>2311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 x14ac:dyDescent="0.25">
      <c r="A1336" s="96">
        <v>1335</v>
      </c>
      <c r="B1336" s="136" t="s">
        <v>2310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 x14ac:dyDescent="0.25">
      <c r="A1337" s="96">
        <v>1336</v>
      </c>
      <c r="B1337" s="136" t="s">
        <v>2309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 x14ac:dyDescent="0.25">
      <c r="A1338" s="96">
        <v>1337</v>
      </c>
      <c r="B1338" s="136" t="s">
        <v>2308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 x14ac:dyDescent="0.25">
      <c r="A1339" s="96">
        <v>1338</v>
      </c>
      <c r="B1339" s="136" t="s">
        <v>2307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 x14ac:dyDescent="0.25">
      <c r="A1340" s="96">
        <v>1339</v>
      </c>
      <c r="B1340" s="136" t="s">
        <v>2306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 x14ac:dyDescent="0.25">
      <c r="A1341" s="96">
        <v>1340</v>
      </c>
      <c r="B1341" s="136" t="s">
        <v>2305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 x14ac:dyDescent="0.25">
      <c r="A1342" s="96">
        <v>1341</v>
      </c>
      <c r="B1342" s="136" t="s">
        <v>2304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 x14ac:dyDescent="0.25">
      <c r="A1343" s="96">
        <v>1342</v>
      </c>
      <c r="B1343" s="136" t="s">
        <v>2303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 x14ac:dyDescent="0.25">
      <c r="A1344" s="96">
        <v>1343</v>
      </c>
      <c r="B1344" s="136" t="s">
        <v>2302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 x14ac:dyDescent="0.25">
      <c r="A1345" s="96">
        <v>1344</v>
      </c>
      <c r="B1345" s="136" t="s">
        <v>2301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 x14ac:dyDescent="0.25">
      <c r="A1346" s="96">
        <v>1345</v>
      </c>
      <c r="B1346" s="136" t="s">
        <v>2300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 x14ac:dyDescent="0.25">
      <c r="A1347" s="96">
        <v>1346</v>
      </c>
      <c r="B1347" s="136" t="s">
        <v>2299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 x14ac:dyDescent="0.25">
      <c r="A1348" s="96">
        <v>1347</v>
      </c>
      <c r="B1348" s="136" t="s">
        <v>2298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 x14ac:dyDescent="0.25">
      <c r="A1349" s="96">
        <v>1348</v>
      </c>
      <c r="B1349" s="136" t="s">
        <v>2297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 x14ac:dyDescent="0.25">
      <c r="A1350" s="96">
        <v>1349</v>
      </c>
      <c r="B1350" s="136" t="s">
        <v>2296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 x14ac:dyDescent="0.25">
      <c r="A1351" s="96">
        <v>1350</v>
      </c>
      <c r="B1351" s="136" t="s">
        <v>2295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 x14ac:dyDescent="0.25">
      <c r="A1352" s="96">
        <v>1351</v>
      </c>
      <c r="B1352" s="136" t="s">
        <v>2294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 x14ac:dyDescent="0.25">
      <c r="A1353" s="96">
        <v>1352</v>
      </c>
      <c r="B1353" s="136" t="s">
        <v>2293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 x14ac:dyDescent="0.25">
      <c r="A1354" s="96">
        <v>1353</v>
      </c>
      <c r="B1354" s="136" t="s">
        <v>2292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 x14ac:dyDescent="0.25">
      <c r="A1355" s="96">
        <v>1354</v>
      </c>
      <c r="B1355" s="136" t="s">
        <v>2291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 x14ac:dyDescent="0.25">
      <c r="A1356" s="96">
        <v>1355</v>
      </c>
      <c r="B1356" s="136" t="s">
        <v>2290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 x14ac:dyDescent="0.25">
      <c r="A1357" s="96">
        <v>1356</v>
      </c>
      <c r="B1357" s="136" t="s">
        <v>2289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 x14ac:dyDescent="0.25">
      <c r="A1358" s="96">
        <v>1357</v>
      </c>
      <c r="B1358" s="136" t="s">
        <v>2288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 x14ac:dyDescent="0.25">
      <c r="A1359" s="96">
        <v>1358</v>
      </c>
      <c r="B1359" s="136" t="s">
        <v>2287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 x14ac:dyDescent="0.25">
      <c r="A1360" s="96">
        <v>1359</v>
      </c>
      <c r="B1360" s="136" t="s">
        <v>2286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 x14ac:dyDescent="0.25">
      <c r="A1361" s="96">
        <v>1360</v>
      </c>
      <c r="B1361" s="136" t="s">
        <v>2285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 x14ac:dyDescent="0.25">
      <c r="A1362" s="96">
        <v>1361</v>
      </c>
      <c r="B1362" s="136" t="s">
        <v>2284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 x14ac:dyDescent="0.25">
      <c r="A1363" s="96">
        <v>1362</v>
      </c>
      <c r="B1363" s="136" t="s">
        <v>2283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 x14ac:dyDescent="0.25">
      <c r="A1364" s="96">
        <v>1363</v>
      </c>
      <c r="B1364" s="136" t="s">
        <v>2282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 x14ac:dyDescent="0.25">
      <c r="A1365" s="96">
        <v>1364</v>
      </c>
      <c r="B1365" s="136" t="s">
        <v>2281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 x14ac:dyDescent="0.25">
      <c r="A1366" s="96">
        <v>1365</v>
      </c>
      <c r="B1366" s="136" t="s">
        <v>2280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 x14ac:dyDescent="0.25">
      <c r="A1367" s="96">
        <v>1366</v>
      </c>
      <c r="B1367" s="136" t="s">
        <v>2279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 x14ac:dyDescent="0.25">
      <c r="A1368" s="96">
        <v>1367</v>
      </c>
      <c r="B1368" s="136" t="s">
        <v>2278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 x14ac:dyDescent="0.25">
      <c r="A1369" s="96">
        <v>1368</v>
      </c>
      <c r="B1369" s="136" t="s">
        <v>2277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 x14ac:dyDescent="0.25">
      <c r="A1370" s="96">
        <v>1369</v>
      </c>
      <c r="B1370" s="136" t="s">
        <v>2276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 x14ac:dyDescent="0.25">
      <c r="A1371" s="96">
        <v>1370</v>
      </c>
      <c r="B1371" s="136" t="s">
        <v>2275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 x14ac:dyDescent="0.25">
      <c r="A1372" s="96">
        <v>1371</v>
      </c>
      <c r="B1372" s="136" t="s">
        <v>2274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 x14ac:dyDescent="0.25">
      <c r="A1373" s="96">
        <v>1372</v>
      </c>
      <c r="B1373" s="136" t="s">
        <v>2273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 x14ac:dyDescent="0.25">
      <c r="A1374" s="96">
        <v>1373</v>
      </c>
      <c r="B1374" s="136" t="s">
        <v>2272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 x14ac:dyDescent="0.25">
      <c r="A1375" s="96">
        <v>1374</v>
      </c>
      <c r="B1375" s="136" t="s">
        <v>2271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 x14ac:dyDescent="0.25">
      <c r="A1376" s="96">
        <v>1375</v>
      </c>
      <c r="B1376" s="136" t="s">
        <v>2270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 x14ac:dyDescent="0.25">
      <c r="A1377" s="96">
        <v>1376</v>
      </c>
      <c r="B1377" s="136" t="s">
        <v>2269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 x14ac:dyDescent="0.25">
      <c r="A1378" s="96">
        <v>1377</v>
      </c>
      <c r="B1378" s="136" t="s">
        <v>2268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 x14ac:dyDescent="0.25">
      <c r="A1379" s="96">
        <v>1378</v>
      </c>
      <c r="B1379" s="136" t="s">
        <v>2267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 x14ac:dyDescent="0.25">
      <c r="A1380" s="96">
        <v>1379</v>
      </c>
      <c r="B1380" s="136" t="s">
        <v>2266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 x14ac:dyDescent="0.25">
      <c r="A1381" s="96">
        <v>1380</v>
      </c>
      <c r="B1381" s="136" t="s">
        <v>2265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 x14ac:dyDescent="0.25">
      <c r="A1382" s="96">
        <v>1381</v>
      </c>
      <c r="B1382" s="136" t="s">
        <v>2264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 x14ac:dyDescent="0.25">
      <c r="A1383" s="96">
        <v>1382</v>
      </c>
      <c r="B1383" s="136" t="s">
        <v>2263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 x14ac:dyDescent="0.25">
      <c r="A1384" s="96">
        <v>1383</v>
      </c>
      <c r="B1384" s="136" t="s">
        <v>2262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 x14ac:dyDescent="0.25">
      <c r="A1385" s="96">
        <v>1384</v>
      </c>
      <c r="B1385" s="136" t="s">
        <v>2261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 x14ac:dyDescent="0.25">
      <c r="A1386" s="96">
        <v>1385</v>
      </c>
      <c r="B1386" s="136" t="s">
        <v>2260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 x14ac:dyDescent="0.25">
      <c r="A1387" s="96">
        <v>1386</v>
      </c>
      <c r="B1387" s="136" t="s">
        <v>2259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 x14ac:dyDescent="0.25">
      <c r="A1388" s="96">
        <v>1387</v>
      </c>
      <c r="B1388" s="136" t="s">
        <v>2258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 x14ac:dyDescent="0.25">
      <c r="A1389" s="96">
        <v>1388</v>
      </c>
      <c r="B1389" s="136" t="s">
        <v>2257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 x14ac:dyDescent="0.25">
      <c r="A1390" s="96">
        <v>1389</v>
      </c>
      <c r="B1390" s="136" t="s">
        <v>2256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 x14ac:dyDescent="0.25">
      <c r="A1391" s="96">
        <v>1390</v>
      </c>
      <c r="B1391" s="136" t="s">
        <v>2255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 x14ac:dyDescent="0.25">
      <c r="A1392" s="96">
        <v>1391</v>
      </c>
      <c r="B1392" s="136" t="s">
        <v>2254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 x14ac:dyDescent="0.25">
      <c r="A1393" s="96">
        <v>1392</v>
      </c>
      <c r="B1393" s="136" t="s">
        <v>2253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 x14ac:dyDescent="0.25">
      <c r="A1394" s="96">
        <v>1393</v>
      </c>
      <c r="B1394" s="136" t="s">
        <v>2252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 x14ac:dyDescent="0.25">
      <c r="A1395" s="96">
        <v>1394</v>
      </c>
      <c r="B1395" s="136" t="s">
        <v>2251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 x14ac:dyDescent="0.25">
      <c r="A1396" s="96">
        <v>1395</v>
      </c>
      <c r="B1396" s="136" t="s">
        <v>2250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 x14ac:dyDescent="0.25">
      <c r="A1397" s="96">
        <v>1396</v>
      </c>
      <c r="B1397" s="136" t="s">
        <v>2249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 x14ac:dyDescent="0.25">
      <c r="A1398" s="96">
        <v>1397</v>
      </c>
      <c r="B1398" s="136" t="s">
        <v>2248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 x14ac:dyDescent="0.25">
      <c r="A1399" s="96">
        <v>1398</v>
      </c>
      <c r="B1399" s="136" t="s">
        <v>2247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 x14ac:dyDescent="0.25">
      <c r="A1400" s="96">
        <v>1399</v>
      </c>
      <c r="B1400" s="136" t="s">
        <v>2246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 x14ac:dyDescent="0.25">
      <c r="A1401" s="96">
        <v>1400</v>
      </c>
      <c r="B1401" s="136" t="s">
        <v>2245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 x14ac:dyDescent="0.25">
      <c r="A1402" s="96">
        <v>1401</v>
      </c>
      <c r="B1402" s="136" t="s">
        <v>2244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 x14ac:dyDescent="0.25">
      <c r="A1403" s="96">
        <v>1402</v>
      </c>
      <c r="B1403" s="136" t="s">
        <v>2243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 x14ac:dyDescent="0.25">
      <c r="A1404" s="96">
        <v>1403</v>
      </c>
      <c r="B1404" s="136" t="s">
        <v>2242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 x14ac:dyDescent="0.25">
      <c r="A1405" s="96">
        <v>1404</v>
      </c>
      <c r="B1405" s="136" t="s">
        <v>2241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 x14ac:dyDescent="0.25">
      <c r="A1406" s="96">
        <v>1405</v>
      </c>
      <c r="B1406" s="136" t="s">
        <v>2240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 x14ac:dyDescent="0.25">
      <c r="A1407" s="96">
        <v>1406</v>
      </c>
      <c r="B1407" s="136" t="s">
        <v>2239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 x14ac:dyDescent="0.25">
      <c r="A1408" s="96">
        <v>1407</v>
      </c>
      <c r="B1408" s="136" t="s">
        <v>2238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 x14ac:dyDescent="0.25">
      <c r="A1409" s="96">
        <v>1408</v>
      </c>
      <c r="B1409" s="136" t="s">
        <v>2237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 x14ac:dyDescent="0.25">
      <c r="A1410" s="96">
        <v>1409</v>
      </c>
      <c r="B1410" s="136" t="s">
        <v>2236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 x14ac:dyDescent="0.25">
      <c r="A1411" s="96">
        <v>1410</v>
      </c>
      <c r="B1411" s="136" t="s">
        <v>2235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 x14ac:dyDescent="0.25">
      <c r="A1412" s="96">
        <v>1411</v>
      </c>
      <c r="B1412" s="136" t="s">
        <v>2234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 x14ac:dyDescent="0.25">
      <c r="A1413" s="96">
        <v>1412</v>
      </c>
      <c r="B1413" s="136" t="s">
        <v>2233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 x14ac:dyDescent="0.25">
      <c r="A1414" s="96">
        <v>1413</v>
      </c>
      <c r="B1414" s="136" t="s">
        <v>2232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 x14ac:dyDescent="0.25">
      <c r="A1415" s="96">
        <v>1414</v>
      </c>
      <c r="B1415" s="136" t="s">
        <v>2231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 x14ac:dyDescent="0.25">
      <c r="A1416" s="96">
        <v>1415</v>
      </c>
      <c r="B1416" s="136" t="s">
        <v>2230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 x14ac:dyDescent="0.25">
      <c r="A1417" s="96">
        <v>1416</v>
      </c>
      <c r="B1417" s="136" t="s">
        <v>2229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 x14ac:dyDescent="0.25">
      <c r="A1418" s="96">
        <v>1417</v>
      </c>
      <c r="B1418" s="136" t="s">
        <v>2228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 x14ac:dyDescent="0.25">
      <c r="A1419" s="96">
        <v>1418</v>
      </c>
      <c r="B1419" s="136" t="s">
        <v>2227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 x14ac:dyDescent="0.25">
      <c r="A1420" s="96">
        <v>1419</v>
      </c>
      <c r="B1420" s="136" t="s">
        <v>2226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 x14ac:dyDescent="0.25">
      <c r="A1421" s="96">
        <v>1420</v>
      </c>
      <c r="B1421" s="136" t="s">
        <v>2225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 x14ac:dyDescent="0.25">
      <c r="A1422" s="96">
        <v>1421</v>
      </c>
      <c r="B1422" s="136" t="s">
        <v>2224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 x14ac:dyDescent="0.25">
      <c r="A1423" s="96">
        <v>1422</v>
      </c>
      <c r="B1423" s="136" t="s">
        <v>2223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 x14ac:dyDescent="0.25">
      <c r="A1424" s="96">
        <v>1423</v>
      </c>
      <c r="B1424" s="136" t="s">
        <v>2222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 x14ac:dyDescent="0.25">
      <c r="A1425" s="96">
        <v>1424</v>
      </c>
      <c r="B1425" s="136" t="s">
        <v>2221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 x14ac:dyDescent="0.25">
      <c r="A1426" s="96">
        <v>1425</v>
      </c>
      <c r="B1426" s="136" t="s">
        <v>2220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 x14ac:dyDescent="0.25">
      <c r="A1427" s="96">
        <v>1426</v>
      </c>
      <c r="B1427" s="136" t="s">
        <v>2219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 x14ac:dyDescent="0.25">
      <c r="A1428" s="96">
        <v>1427</v>
      </c>
      <c r="B1428" s="136" t="s">
        <v>2218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 x14ac:dyDescent="0.25">
      <c r="A1429" s="96">
        <v>1428</v>
      </c>
      <c r="B1429" s="136" t="s">
        <v>2217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 x14ac:dyDescent="0.25">
      <c r="A1430" s="96">
        <v>1429</v>
      </c>
      <c r="B1430" s="136" t="s">
        <v>2216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 x14ac:dyDescent="0.25">
      <c r="A1431" s="96">
        <v>1430</v>
      </c>
      <c r="B1431" s="136" t="s">
        <v>2215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 x14ac:dyDescent="0.25">
      <c r="A1432" s="96">
        <v>1431</v>
      </c>
      <c r="B1432" s="136" t="s">
        <v>2214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 x14ac:dyDescent="0.25">
      <c r="A1433" s="96">
        <v>1432</v>
      </c>
      <c r="B1433" s="136" t="s">
        <v>2213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 x14ac:dyDescent="0.25">
      <c r="A1434" s="96">
        <v>1433</v>
      </c>
      <c r="B1434" s="136" t="s">
        <v>2212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 x14ac:dyDescent="0.25">
      <c r="A1435" s="96">
        <v>1434</v>
      </c>
      <c r="B1435" s="136" t="s">
        <v>2211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 x14ac:dyDescent="0.25">
      <c r="A1436" s="96">
        <v>1435</v>
      </c>
      <c r="B1436" s="136" t="s">
        <v>2210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 x14ac:dyDescent="0.25">
      <c r="A1437" s="96">
        <v>1436</v>
      </c>
      <c r="B1437" s="136" t="s">
        <v>2209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 x14ac:dyDescent="0.25">
      <c r="A1438" s="96">
        <v>1437</v>
      </c>
      <c r="B1438" s="136" t="s">
        <v>2208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 x14ac:dyDescent="0.25">
      <c r="A1439" s="96">
        <v>1438</v>
      </c>
      <c r="B1439" s="136" t="s">
        <v>2207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 x14ac:dyDescent="0.25">
      <c r="A1440" s="96">
        <v>1439</v>
      </c>
      <c r="B1440" s="136" t="s">
        <v>2206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 x14ac:dyDescent="0.25">
      <c r="A1441" s="96">
        <v>1440</v>
      </c>
      <c r="B1441" s="136" t="s">
        <v>2205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 x14ac:dyDescent="0.25">
      <c r="A1442" s="96">
        <v>1441</v>
      </c>
      <c r="B1442" s="136" t="s">
        <v>2204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 x14ac:dyDescent="0.25">
      <c r="A1443" s="96">
        <v>1442</v>
      </c>
      <c r="B1443" s="136" t="s">
        <v>2203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 x14ac:dyDescent="0.25">
      <c r="A1444" s="96">
        <v>1443</v>
      </c>
      <c r="B1444" s="136" t="s">
        <v>2202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 x14ac:dyDescent="0.25">
      <c r="A1445" s="96">
        <v>1444</v>
      </c>
      <c r="B1445" s="136" t="s">
        <v>2201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 x14ac:dyDescent="0.25">
      <c r="A1446" s="96">
        <v>1445</v>
      </c>
      <c r="B1446" s="136" t="s">
        <v>2200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 x14ac:dyDescent="0.25">
      <c r="A1447" s="96">
        <v>1446</v>
      </c>
      <c r="B1447" s="136" t="s">
        <v>2199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 x14ac:dyDescent="0.25">
      <c r="A1448" s="96">
        <v>1447</v>
      </c>
      <c r="B1448" s="136" t="s">
        <v>2198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 x14ac:dyDescent="0.25">
      <c r="A1449" s="96">
        <v>1448</v>
      </c>
      <c r="B1449" s="136" t="s">
        <v>2197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 x14ac:dyDescent="0.25">
      <c r="A1450" s="96">
        <v>1449</v>
      </c>
      <c r="B1450" s="136" t="s">
        <v>2196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 x14ac:dyDescent="0.25">
      <c r="A1451" s="96">
        <v>1450</v>
      </c>
      <c r="B1451" s="136" t="s">
        <v>2195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 x14ac:dyDescent="0.25">
      <c r="A1452" s="96">
        <v>1451</v>
      </c>
      <c r="B1452" s="136" t="s">
        <v>2194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 x14ac:dyDescent="0.25">
      <c r="A1453" s="96">
        <v>1452</v>
      </c>
      <c r="B1453" s="136" t="s">
        <v>2193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 x14ac:dyDescent="0.25">
      <c r="A1454" s="96">
        <v>1453</v>
      </c>
      <c r="B1454" s="136" t="s">
        <v>2192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 x14ac:dyDescent="0.25">
      <c r="A1455" s="96">
        <v>1454</v>
      </c>
      <c r="B1455" s="136" t="s">
        <v>2191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 x14ac:dyDescent="0.25">
      <c r="A1456" s="96">
        <v>1455</v>
      </c>
      <c r="B1456" s="136" t="s">
        <v>2190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 x14ac:dyDescent="0.25">
      <c r="A1457" s="96">
        <v>1456</v>
      </c>
      <c r="B1457" s="136" t="s">
        <v>2189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 x14ac:dyDescent="0.25">
      <c r="A1458" s="96">
        <v>1457</v>
      </c>
      <c r="B1458" s="136" t="s">
        <v>2188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 x14ac:dyDescent="0.25">
      <c r="A1459" s="96">
        <v>1458</v>
      </c>
      <c r="B1459" s="136" t="s">
        <v>2187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 x14ac:dyDescent="0.25">
      <c r="A1460" s="96">
        <v>1459</v>
      </c>
      <c r="B1460" s="136" t="s">
        <v>2186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 x14ac:dyDescent="0.25">
      <c r="A1461" s="96">
        <v>1460</v>
      </c>
      <c r="B1461" s="136" t="s">
        <v>2185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 x14ac:dyDescent="0.25">
      <c r="A1462" s="96">
        <v>1461</v>
      </c>
      <c r="B1462" s="136" t="s">
        <v>2184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 x14ac:dyDescent="0.25">
      <c r="A1463" s="96">
        <v>1462</v>
      </c>
      <c r="B1463" s="136" t="s">
        <v>2183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 x14ac:dyDescent="0.25">
      <c r="A1464" s="96">
        <v>1463</v>
      </c>
      <c r="B1464" s="136" t="s">
        <v>2182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 x14ac:dyDescent="0.25">
      <c r="A1465" s="96">
        <v>1464</v>
      </c>
      <c r="B1465" s="136" t="s">
        <v>2181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 x14ac:dyDescent="0.25">
      <c r="A1466" s="96">
        <v>1465</v>
      </c>
      <c r="B1466" s="136" t="s">
        <v>2180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 x14ac:dyDescent="0.25">
      <c r="A1467" s="96">
        <v>1466</v>
      </c>
      <c r="B1467" s="136" t="s">
        <v>2179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 x14ac:dyDescent="0.25">
      <c r="A1468" s="96">
        <v>1467</v>
      </c>
      <c r="B1468" s="136" t="s">
        <v>2178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 x14ac:dyDescent="0.25">
      <c r="A1469" s="96">
        <v>1468</v>
      </c>
      <c r="B1469" s="136" t="s">
        <v>2177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 x14ac:dyDescent="0.25">
      <c r="A1470" s="96">
        <v>1469</v>
      </c>
      <c r="B1470" s="136" t="s">
        <v>2176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 x14ac:dyDescent="0.25">
      <c r="A1471" s="96">
        <v>1470</v>
      </c>
      <c r="B1471" s="136" t="s">
        <v>2175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 x14ac:dyDescent="0.25">
      <c r="A1472" s="96">
        <v>1471</v>
      </c>
      <c r="B1472" s="136" t="s">
        <v>2174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 x14ac:dyDescent="0.25">
      <c r="A1473" s="96">
        <v>1472</v>
      </c>
      <c r="B1473" s="136" t="s">
        <v>2173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 x14ac:dyDescent="0.25">
      <c r="A1474" s="96">
        <v>1473</v>
      </c>
      <c r="B1474" s="136" t="s">
        <v>2172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 x14ac:dyDescent="0.25">
      <c r="A1475" s="96">
        <v>1474</v>
      </c>
      <c r="B1475" s="136" t="s">
        <v>2171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 x14ac:dyDescent="0.25">
      <c r="A1476" s="96">
        <v>1475</v>
      </c>
      <c r="B1476" s="136" t="s">
        <v>2170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 x14ac:dyDescent="0.25">
      <c r="A1477" s="96">
        <v>1476</v>
      </c>
      <c r="B1477" s="136" t="s">
        <v>2169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 x14ac:dyDescent="0.25">
      <c r="A1478" s="96">
        <v>1477</v>
      </c>
      <c r="B1478" s="136" t="s">
        <v>2168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 x14ac:dyDescent="0.25">
      <c r="A1479" s="96">
        <v>1478</v>
      </c>
      <c r="B1479" s="136" t="s">
        <v>2167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 x14ac:dyDescent="0.25">
      <c r="A1480" s="96">
        <v>1479</v>
      </c>
      <c r="B1480" s="136" t="s">
        <v>2166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 x14ac:dyDescent="0.25">
      <c r="A1481" s="96">
        <v>1480</v>
      </c>
      <c r="B1481" s="136" t="s">
        <v>2165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 x14ac:dyDescent="0.25">
      <c r="A1482" s="96">
        <v>1481</v>
      </c>
      <c r="B1482" s="136" t="s">
        <v>2164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 x14ac:dyDescent="0.25">
      <c r="A1483" s="96">
        <v>1482</v>
      </c>
      <c r="B1483" s="136" t="s">
        <v>2163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 x14ac:dyDescent="0.25">
      <c r="A1484" s="96">
        <v>1483</v>
      </c>
      <c r="B1484" s="136" t="s">
        <v>2162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 x14ac:dyDescent="0.25">
      <c r="A1485" s="96">
        <v>1484</v>
      </c>
      <c r="B1485" s="136" t="s">
        <v>2161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 x14ac:dyDescent="0.25">
      <c r="A1486" s="96">
        <v>1485</v>
      </c>
      <c r="B1486" s="136" t="s">
        <v>2160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 x14ac:dyDescent="0.25">
      <c r="A1487" s="96">
        <v>1486</v>
      </c>
      <c r="B1487" s="136" t="s">
        <v>2159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 x14ac:dyDescent="0.25">
      <c r="A1488" s="96">
        <v>1487</v>
      </c>
      <c r="B1488" s="136" t="s">
        <v>2158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 x14ac:dyDescent="0.25">
      <c r="A1489" s="96">
        <v>1488</v>
      </c>
      <c r="B1489" s="136" t="s">
        <v>2157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 x14ac:dyDescent="0.25">
      <c r="A1490" s="96">
        <v>1489</v>
      </c>
      <c r="B1490" s="136" t="s">
        <v>2156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 x14ac:dyDescent="0.25">
      <c r="A1491" s="96">
        <v>1490</v>
      </c>
      <c r="B1491" s="136" t="s">
        <v>2155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 x14ac:dyDescent="0.25">
      <c r="A1492" s="96">
        <v>1491</v>
      </c>
      <c r="B1492" s="136" t="s">
        <v>2154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 x14ac:dyDescent="0.25">
      <c r="A1493" s="96">
        <v>1492</v>
      </c>
      <c r="B1493" s="136" t="s">
        <v>2153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 x14ac:dyDescent="0.25">
      <c r="A1494" s="96">
        <v>1493</v>
      </c>
      <c r="B1494" s="136" t="s">
        <v>2152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 x14ac:dyDescent="0.25">
      <c r="A1495" s="96">
        <v>1494</v>
      </c>
      <c r="B1495" s="136" t="s">
        <v>2151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 x14ac:dyDescent="0.25">
      <c r="A1496" s="96">
        <v>1495</v>
      </c>
      <c r="B1496" s="136" t="s">
        <v>2150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 x14ac:dyDescent="0.25">
      <c r="A1497" s="96">
        <v>1496</v>
      </c>
      <c r="B1497" s="136" t="s">
        <v>2149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 x14ac:dyDescent="0.25">
      <c r="A1498" s="96">
        <v>1497</v>
      </c>
      <c r="B1498" s="136" t="s">
        <v>2148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 x14ac:dyDescent="0.25">
      <c r="A1499" s="96">
        <v>1498</v>
      </c>
      <c r="B1499" s="136" t="s">
        <v>2147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 x14ac:dyDescent="0.25">
      <c r="A1500" s="96">
        <v>1499</v>
      </c>
      <c r="B1500" s="136" t="s">
        <v>2146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 x14ac:dyDescent="0.25">
      <c r="A1501" s="96">
        <v>1500</v>
      </c>
      <c r="B1501" s="136" t="s">
        <v>2145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 x14ac:dyDescent="0.25">
      <c r="A1502" s="96">
        <v>1501</v>
      </c>
      <c r="B1502" s="136" t="s">
        <v>2144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 x14ac:dyDescent="0.25">
      <c r="A1503" s="96">
        <v>1502</v>
      </c>
      <c r="B1503" s="136" t="s">
        <v>2143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 x14ac:dyDescent="0.25">
      <c r="A1504" s="96">
        <v>1503</v>
      </c>
      <c r="B1504" s="136" t="s">
        <v>2142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 x14ac:dyDescent="0.25">
      <c r="A1505" s="96">
        <v>1504</v>
      </c>
      <c r="B1505" s="136" t="s">
        <v>2141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 x14ac:dyDescent="0.25">
      <c r="A1506" s="96">
        <v>1505</v>
      </c>
      <c r="B1506" s="136" t="s">
        <v>2140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 x14ac:dyDescent="0.25">
      <c r="A1507" s="96">
        <v>1506</v>
      </c>
      <c r="B1507" s="136" t="s">
        <v>2139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 x14ac:dyDescent="0.25">
      <c r="A1508" s="96">
        <v>1507</v>
      </c>
      <c r="B1508" s="136" t="s">
        <v>2138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 x14ac:dyDescent="0.25">
      <c r="A1509" s="96">
        <v>1508</v>
      </c>
      <c r="B1509" s="136" t="s">
        <v>2137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 x14ac:dyDescent="0.25">
      <c r="A1510" s="96">
        <v>1509</v>
      </c>
      <c r="B1510" s="136" t="s">
        <v>2136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 x14ac:dyDescent="0.25">
      <c r="A1511" s="96">
        <v>1510</v>
      </c>
      <c r="B1511" s="136" t="s">
        <v>2135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 x14ac:dyDescent="0.25">
      <c r="A1512" s="96">
        <v>1511</v>
      </c>
      <c r="B1512" s="136" t="s">
        <v>2134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 x14ac:dyDescent="0.25">
      <c r="A1513" s="96">
        <v>1512</v>
      </c>
      <c r="B1513" s="136" t="s">
        <v>2133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 x14ac:dyDescent="0.25">
      <c r="A1514" s="96">
        <v>1513</v>
      </c>
      <c r="B1514" s="136" t="s">
        <v>2132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 x14ac:dyDescent="0.25">
      <c r="A1515" s="96">
        <v>1514</v>
      </c>
      <c r="B1515" s="136" t="s">
        <v>2131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 x14ac:dyDescent="0.25">
      <c r="A1516" s="96">
        <v>1515</v>
      </c>
      <c r="B1516" s="136" t="s">
        <v>2130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 x14ac:dyDescent="0.25">
      <c r="A1517" s="96">
        <v>1516</v>
      </c>
      <c r="B1517" s="136" t="s">
        <v>2129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 x14ac:dyDescent="0.25">
      <c r="A1518" s="96">
        <v>1517</v>
      </c>
      <c r="B1518" s="136" t="s">
        <v>2128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 x14ac:dyDescent="0.25">
      <c r="A1519" s="96">
        <v>1518</v>
      </c>
      <c r="B1519" s="136" t="s">
        <v>2127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 x14ac:dyDescent="0.25">
      <c r="A1520" s="96">
        <v>1519</v>
      </c>
      <c r="B1520" s="136" t="s">
        <v>2126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 x14ac:dyDescent="0.25">
      <c r="A1521" s="96">
        <v>1520</v>
      </c>
      <c r="B1521" s="136" t="s">
        <v>2125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 x14ac:dyDescent="0.25">
      <c r="A1522" s="96">
        <v>1521</v>
      </c>
      <c r="B1522" s="136" t="s">
        <v>2124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 x14ac:dyDescent="0.25">
      <c r="A1523" s="96">
        <v>1522</v>
      </c>
      <c r="B1523" s="136" t="s">
        <v>2123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 x14ac:dyDescent="0.25">
      <c r="A1524" s="96">
        <v>1523</v>
      </c>
      <c r="B1524" s="136" t="s">
        <v>2122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 x14ac:dyDescent="0.25">
      <c r="A1525" s="96">
        <v>1524</v>
      </c>
      <c r="B1525" s="136" t="s">
        <v>2121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 x14ac:dyDescent="0.25">
      <c r="A1526" s="96">
        <v>1525</v>
      </c>
      <c r="B1526" s="136" t="s">
        <v>2120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 x14ac:dyDescent="0.25">
      <c r="A1527" s="96">
        <v>1526</v>
      </c>
      <c r="B1527" s="136" t="s">
        <v>2119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 x14ac:dyDescent="0.25">
      <c r="A1528" s="96">
        <v>1527</v>
      </c>
      <c r="B1528" s="136" t="s">
        <v>2118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 x14ac:dyDescent="0.25">
      <c r="A1529" s="96">
        <v>1528</v>
      </c>
      <c r="B1529" s="136" t="s">
        <v>2117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 x14ac:dyDescent="0.25">
      <c r="A1530" s="96">
        <v>1529</v>
      </c>
      <c r="B1530" s="136" t="s">
        <v>2116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 x14ac:dyDescent="0.25">
      <c r="A1531" s="96">
        <v>1530</v>
      </c>
      <c r="B1531" s="136" t="s">
        <v>2115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 x14ac:dyDescent="0.25">
      <c r="A1532" s="96">
        <v>1531</v>
      </c>
      <c r="B1532" s="136" t="s">
        <v>2114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 x14ac:dyDescent="0.25">
      <c r="A1533" s="96">
        <v>1532</v>
      </c>
      <c r="B1533" s="136" t="s">
        <v>2113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 x14ac:dyDescent="0.25">
      <c r="A1534" s="96">
        <v>1533</v>
      </c>
      <c r="B1534" s="136" t="s">
        <v>2112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 x14ac:dyDescent="0.25">
      <c r="A1535" s="96">
        <v>1534</v>
      </c>
      <c r="B1535" s="136" t="s">
        <v>2111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 x14ac:dyDescent="0.25">
      <c r="A1536" s="96">
        <v>1535</v>
      </c>
      <c r="B1536" s="136" t="s">
        <v>2110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 x14ac:dyDescent="0.25">
      <c r="A1537" s="96">
        <v>1536</v>
      </c>
      <c r="B1537" s="136" t="s">
        <v>2109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 x14ac:dyDescent="0.25">
      <c r="A1538" s="96">
        <v>1537</v>
      </c>
      <c r="B1538" s="136" t="s">
        <v>2108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 x14ac:dyDescent="0.25">
      <c r="A1539" s="96">
        <v>1538</v>
      </c>
      <c r="B1539" s="136" t="s">
        <v>2107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 x14ac:dyDescent="0.25">
      <c r="A1540" s="96">
        <v>1539</v>
      </c>
      <c r="B1540" s="136" t="s">
        <v>2106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 x14ac:dyDescent="0.25">
      <c r="A1541" s="96">
        <v>1540</v>
      </c>
      <c r="B1541" s="136" t="s">
        <v>2105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 x14ac:dyDescent="0.25">
      <c r="A1542" s="96">
        <v>1541</v>
      </c>
      <c r="B1542" s="136" t="s">
        <v>2104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 x14ac:dyDescent="0.25">
      <c r="A1543" s="96">
        <v>1542</v>
      </c>
      <c r="B1543" s="136" t="s">
        <v>2103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 x14ac:dyDescent="0.25">
      <c r="A1544" s="96">
        <v>1543</v>
      </c>
      <c r="B1544" s="136" t="s">
        <v>2102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 x14ac:dyDescent="0.25">
      <c r="A1545" s="96">
        <v>1544</v>
      </c>
      <c r="B1545" s="136" t="s">
        <v>2101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 x14ac:dyDescent="0.25">
      <c r="A1546" s="96">
        <v>1545</v>
      </c>
      <c r="B1546" s="136" t="s">
        <v>2100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 x14ac:dyDescent="0.25">
      <c r="A1547" s="96">
        <v>1546</v>
      </c>
      <c r="B1547" s="136" t="s">
        <v>2099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 x14ac:dyDescent="0.25">
      <c r="A1548" s="96">
        <v>1547</v>
      </c>
      <c r="B1548" s="136" t="s">
        <v>2098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 x14ac:dyDescent="0.25">
      <c r="A1549" s="96">
        <v>1548</v>
      </c>
      <c r="B1549" s="136" t="s">
        <v>2097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 x14ac:dyDescent="0.25">
      <c r="A1550" s="96">
        <v>1549</v>
      </c>
      <c r="B1550" s="136" t="s">
        <v>2096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 x14ac:dyDescent="0.25">
      <c r="A1551" s="96">
        <v>1550</v>
      </c>
      <c r="B1551" s="136" t="s">
        <v>2095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 x14ac:dyDescent="0.25">
      <c r="A1552" s="96">
        <v>1551</v>
      </c>
      <c r="B1552" s="136" t="s">
        <v>2094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 x14ac:dyDescent="0.25">
      <c r="A1553" s="96">
        <v>1552</v>
      </c>
      <c r="B1553" s="136" t="s">
        <v>2093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 x14ac:dyDescent="0.25">
      <c r="A1554" s="96">
        <v>1553</v>
      </c>
      <c r="B1554" s="136" t="s">
        <v>2092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 x14ac:dyDescent="0.25">
      <c r="A1555" s="96">
        <v>1554</v>
      </c>
      <c r="B1555" s="136" t="s">
        <v>2091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 x14ac:dyDescent="0.25">
      <c r="A1556" s="96">
        <v>1555</v>
      </c>
      <c r="B1556" s="136" t="s">
        <v>2090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 x14ac:dyDescent="0.25">
      <c r="A1557" s="96">
        <v>1556</v>
      </c>
      <c r="B1557" s="136" t="s">
        <v>2089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 x14ac:dyDescent="0.25">
      <c r="A1558" s="96">
        <v>1557</v>
      </c>
      <c r="B1558" s="136" t="s">
        <v>2088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 x14ac:dyDescent="0.25">
      <c r="A1559" s="96">
        <v>1558</v>
      </c>
      <c r="B1559" s="136" t="s">
        <v>2087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 x14ac:dyDescent="0.25">
      <c r="A1560" s="96">
        <v>1559</v>
      </c>
      <c r="B1560" s="136" t="s">
        <v>2086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 x14ac:dyDescent="0.25">
      <c r="A1561" s="96">
        <v>1560</v>
      </c>
      <c r="B1561" s="136" t="s">
        <v>2085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 x14ac:dyDescent="0.25">
      <c r="A1562" s="96">
        <v>1561</v>
      </c>
      <c r="B1562" s="136" t="s">
        <v>2084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 x14ac:dyDescent="0.25">
      <c r="A1563" s="96">
        <v>1562</v>
      </c>
      <c r="B1563" s="136" t="s">
        <v>2083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 x14ac:dyDescent="0.25">
      <c r="A1564" s="96">
        <v>1563</v>
      </c>
      <c r="B1564" s="136" t="s">
        <v>2082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 x14ac:dyDescent="0.25">
      <c r="A1565" s="96">
        <v>1564</v>
      </c>
      <c r="B1565" s="136" t="s">
        <v>2081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 x14ac:dyDescent="0.25">
      <c r="A1566" s="96">
        <v>1565</v>
      </c>
      <c r="B1566" s="136" t="s">
        <v>2080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 x14ac:dyDescent="0.25">
      <c r="A1567" s="96">
        <v>1566</v>
      </c>
      <c r="B1567" s="136" t="s">
        <v>2079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 x14ac:dyDescent="0.25">
      <c r="A1568" s="96">
        <v>1567</v>
      </c>
      <c r="B1568" s="136" t="s">
        <v>2078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 x14ac:dyDescent="0.25">
      <c r="A1569" s="96">
        <v>1568</v>
      </c>
      <c r="B1569" s="136" t="s">
        <v>2077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 x14ac:dyDescent="0.25">
      <c r="A1570" s="96">
        <v>1569</v>
      </c>
      <c r="B1570" s="136" t="s">
        <v>2076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 x14ac:dyDescent="0.25">
      <c r="A1571" s="96">
        <v>1570</v>
      </c>
      <c r="B1571" s="136" t="s">
        <v>2075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 x14ac:dyDescent="0.25">
      <c r="A1572" s="96">
        <v>1571</v>
      </c>
      <c r="B1572" s="136" t="s">
        <v>2074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 x14ac:dyDescent="0.25">
      <c r="A1573" s="96">
        <v>1572</v>
      </c>
      <c r="B1573" s="136" t="s">
        <v>2073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 x14ac:dyDescent="0.25">
      <c r="A1574" s="96">
        <v>1573</v>
      </c>
      <c r="B1574" s="136" t="s">
        <v>2072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 x14ac:dyDescent="0.25">
      <c r="A1575" s="96">
        <v>1574</v>
      </c>
      <c r="B1575" s="136" t="s">
        <v>2071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 x14ac:dyDescent="0.25">
      <c r="A1576" s="96">
        <v>1575</v>
      </c>
      <c r="B1576" s="136" t="s">
        <v>2070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 x14ac:dyDescent="0.25">
      <c r="A1577" s="96">
        <v>1576</v>
      </c>
      <c r="B1577" s="136" t="s">
        <v>2069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 x14ac:dyDescent="0.25">
      <c r="A1578" s="96">
        <v>1577</v>
      </c>
      <c r="B1578" s="136" t="s">
        <v>2068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 x14ac:dyDescent="0.25">
      <c r="A1579" s="96">
        <v>1578</v>
      </c>
      <c r="B1579" s="136" t="s">
        <v>2067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 x14ac:dyDescent="0.25">
      <c r="A1580" s="96">
        <v>1579</v>
      </c>
      <c r="B1580" s="136" t="s">
        <v>2066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 x14ac:dyDescent="0.25">
      <c r="A1581" s="96">
        <v>1580</v>
      </c>
      <c r="B1581" s="136" t="s">
        <v>2065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 x14ac:dyDescent="0.25">
      <c r="A1582" s="96">
        <v>1581</v>
      </c>
      <c r="B1582" s="136" t="s">
        <v>2064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 x14ac:dyDescent="0.25">
      <c r="A1583" s="96">
        <v>1582</v>
      </c>
      <c r="B1583" s="136" t="s">
        <v>2063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 x14ac:dyDescent="0.25">
      <c r="A1584" s="96">
        <v>1583</v>
      </c>
      <c r="B1584" s="136" t="s">
        <v>2062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 x14ac:dyDescent="0.25">
      <c r="A1585" s="96">
        <v>1584</v>
      </c>
      <c r="B1585" s="136" t="s">
        <v>2061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 x14ac:dyDescent="0.25">
      <c r="A1586" s="96">
        <v>1585</v>
      </c>
      <c r="B1586" s="136" t="s">
        <v>2060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 x14ac:dyDescent="0.25">
      <c r="A1587" s="96">
        <v>1586</v>
      </c>
      <c r="B1587" s="136" t="s">
        <v>2059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 x14ac:dyDescent="0.25">
      <c r="A1588" s="96">
        <v>1587</v>
      </c>
      <c r="B1588" s="136" t="s">
        <v>2058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 x14ac:dyDescent="0.25">
      <c r="A1589" s="96">
        <v>1588</v>
      </c>
      <c r="B1589" s="136" t="s">
        <v>2057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 x14ac:dyDescent="0.25">
      <c r="A1590" s="96">
        <v>1589</v>
      </c>
      <c r="B1590" s="136" t="s">
        <v>2056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 x14ac:dyDescent="0.25">
      <c r="A1591" s="96">
        <v>1590</v>
      </c>
      <c r="B1591" s="136" t="s">
        <v>2055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 x14ac:dyDescent="0.25">
      <c r="A1592" s="96">
        <v>1591</v>
      </c>
      <c r="B1592" s="136" t="s">
        <v>2054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 x14ac:dyDescent="0.25">
      <c r="A1593" s="96">
        <v>1592</v>
      </c>
      <c r="B1593" s="136" t="s">
        <v>2053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 x14ac:dyDescent="0.25">
      <c r="A1594" s="96">
        <v>1593</v>
      </c>
      <c r="B1594" s="136" t="s">
        <v>2052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 x14ac:dyDescent="0.25">
      <c r="A1595" s="96">
        <v>1594</v>
      </c>
      <c r="B1595" s="136" t="s">
        <v>2051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 x14ac:dyDescent="0.25">
      <c r="A1596" s="96">
        <v>1595</v>
      </c>
      <c r="B1596" s="136" t="s">
        <v>2050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 x14ac:dyDescent="0.25">
      <c r="A1597" s="96">
        <v>1596</v>
      </c>
      <c r="B1597" s="136" t="s">
        <v>2049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 x14ac:dyDescent="0.25">
      <c r="A1598" s="96">
        <v>1597</v>
      </c>
      <c r="B1598" s="136" t="s">
        <v>2048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 x14ac:dyDescent="0.25">
      <c r="A1599" s="96">
        <v>1598</v>
      </c>
      <c r="B1599" s="136" t="s">
        <v>2047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 x14ac:dyDescent="0.25">
      <c r="A1600" s="96">
        <v>1599</v>
      </c>
      <c r="B1600" s="136" t="s">
        <v>2046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 x14ac:dyDescent="0.25">
      <c r="A1601" s="96">
        <v>1600</v>
      </c>
      <c r="B1601" s="136" t="s">
        <v>2045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 x14ac:dyDescent="0.25">
      <c r="A1602" s="96">
        <v>1601</v>
      </c>
      <c r="B1602" s="136" t="s">
        <v>2044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 x14ac:dyDescent="0.25">
      <c r="A1603" s="96">
        <v>1602</v>
      </c>
      <c r="B1603" s="136" t="s">
        <v>2043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 x14ac:dyDescent="0.25">
      <c r="A1604" s="96">
        <v>1603</v>
      </c>
      <c r="B1604" s="136" t="s">
        <v>2042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 x14ac:dyDescent="0.25">
      <c r="A1605" s="96">
        <v>1604</v>
      </c>
      <c r="B1605" s="136" t="s">
        <v>2041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 x14ac:dyDescent="0.25">
      <c r="A1606" s="96">
        <v>1605</v>
      </c>
      <c r="B1606" s="136" t="s">
        <v>2040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 x14ac:dyDescent="0.25">
      <c r="A1607" s="96">
        <v>1606</v>
      </c>
      <c r="B1607" s="136" t="s">
        <v>2039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 x14ac:dyDescent="0.25">
      <c r="A1608" s="96">
        <v>1607</v>
      </c>
      <c r="B1608" s="136" t="s">
        <v>2038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 x14ac:dyDescent="0.25">
      <c r="A1609" s="96">
        <v>1608</v>
      </c>
      <c r="B1609" s="136" t="s">
        <v>2037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 x14ac:dyDescent="0.25">
      <c r="A1610" s="96">
        <v>1609</v>
      </c>
      <c r="B1610" s="136" t="s">
        <v>2036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 x14ac:dyDescent="0.25">
      <c r="A1611" s="96">
        <v>1610</v>
      </c>
      <c r="B1611" s="136" t="s">
        <v>2035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 x14ac:dyDescent="0.25">
      <c r="A1612" s="96">
        <v>1611</v>
      </c>
      <c r="B1612" s="136" t="s">
        <v>2034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 x14ac:dyDescent="0.25">
      <c r="A1613" s="96">
        <v>1612</v>
      </c>
      <c r="B1613" s="136" t="s">
        <v>2033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 x14ac:dyDescent="0.25">
      <c r="A1614" s="96">
        <v>1613</v>
      </c>
      <c r="B1614" s="136" t="s">
        <v>2032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 x14ac:dyDescent="0.25">
      <c r="A1615" s="96">
        <v>1614</v>
      </c>
      <c r="B1615" s="136" t="s">
        <v>2031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 x14ac:dyDescent="0.25">
      <c r="A1616" s="96">
        <v>1615</v>
      </c>
      <c r="B1616" s="136" t="s">
        <v>2030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 x14ac:dyDescent="0.25">
      <c r="A1617" s="96">
        <v>1616</v>
      </c>
      <c r="B1617" s="136" t="s">
        <v>2029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 x14ac:dyDescent="0.25">
      <c r="A1618" s="96">
        <v>1617</v>
      </c>
      <c r="B1618" s="136" t="s">
        <v>2028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 x14ac:dyDescent="0.25">
      <c r="A1619" s="96">
        <v>1618</v>
      </c>
      <c r="B1619" s="136" t="s">
        <v>2027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 x14ac:dyDescent="0.25">
      <c r="A1620" s="96">
        <v>1619</v>
      </c>
      <c r="B1620" s="136" t="s">
        <v>2026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 x14ac:dyDescent="0.25">
      <c r="A1621" s="96">
        <v>1620</v>
      </c>
      <c r="B1621" s="136" t="s">
        <v>2025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 x14ac:dyDescent="0.25">
      <c r="A1622" s="96">
        <v>1621</v>
      </c>
      <c r="B1622" s="136" t="s">
        <v>2024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 x14ac:dyDescent="0.25">
      <c r="A1623" s="96">
        <v>1622</v>
      </c>
      <c r="B1623" s="136" t="s">
        <v>2023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 x14ac:dyDescent="0.25">
      <c r="A1624" s="96">
        <v>1623</v>
      </c>
      <c r="B1624" s="136" t="s">
        <v>2022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 x14ac:dyDescent="0.25">
      <c r="A1625" s="96">
        <v>1624</v>
      </c>
      <c r="B1625" s="136" t="s">
        <v>2021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 x14ac:dyDescent="0.25">
      <c r="A1626" s="96">
        <v>1625</v>
      </c>
      <c r="B1626" s="136" t="s">
        <v>2020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 x14ac:dyDescent="0.25">
      <c r="A1627" s="96">
        <v>1626</v>
      </c>
      <c r="B1627" s="136" t="s">
        <v>2019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 x14ac:dyDescent="0.25">
      <c r="A1628" s="96">
        <v>1627</v>
      </c>
      <c r="B1628" s="136" t="s">
        <v>2018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 x14ac:dyDescent="0.25">
      <c r="A1629" s="96">
        <v>1628</v>
      </c>
      <c r="B1629" s="136" t="s">
        <v>2017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 x14ac:dyDescent="0.25">
      <c r="A1630" s="96">
        <v>1629</v>
      </c>
      <c r="B1630" s="136" t="s">
        <v>2016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 x14ac:dyDescent="0.25">
      <c r="A1631" s="96">
        <v>1630</v>
      </c>
      <c r="B1631" s="136" t="s">
        <v>2015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 x14ac:dyDescent="0.25">
      <c r="A1632" s="96">
        <v>1631</v>
      </c>
      <c r="B1632" s="136" t="s">
        <v>2014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 x14ac:dyDescent="0.25">
      <c r="A1633" s="96">
        <v>1632</v>
      </c>
      <c r="B1633" s="136" t="s">
        <v>2013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 x14ac:dyDescent="0.25">
      <c r="A1634" s="96">
        <v>1633</v>
      </c>
      <c r="B1634" s="136" t="s">
        <v>2012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 x14ac:dyDescent="0.25">
      <c r="A1635" s="96">
        <v>1634</v>
      </c>
      <c r="B1635" s="136" t="s">
        <v>2011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 x14ac:dyDescent="0.25">
      <c r="A1636" s="96">
        <v>1635</v>
      </c>
      <c r="B1636" s="136" t="s">
        <v>2010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 x14ac:dyDescent="0.25">
      <c r="A1637" s="96">
        <v>1636</v>
      </c>
      <c r="B1637" s="136" t="s">
        <v>2009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 x14ac:dyDescent="0.25">
      <c r="A1638" s="96">
        <v>1637</v>
      </c>
      <c r="B1638" s="136" t="s">
        <v>2008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 x14ac:dyDescent="0.25">
      <c r="A1639" s="96">
        <v>1638</v>
      </c>
      <c r="B1639" s="136" t="s">
        <v>2007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 x14ac:dyDescent="0.25">
      <c r="A1640" s="96">
        <v>1639</v>
      </c>
      <c r="B1640" s="136" t="s">
        <v>2006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 x14ac:dyDescent="0.25">
      <c r="A1641" s="96">
        <v>1640</v>
      </c>
      <c r="B1641" s="136" t="s">
        <v>2005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 x14ac:dyDescent="0.25">
      <c r="A1642" s="96">
        <v>1641</v>
      </c>
      <c r="B1642" s="136" t="s">
        <v>2004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 x14ac:dyDescent="0.25">
      <c r="A1643" s="96">
        <v>1642</v>
      </c>
      <c r="B1643" s="136" t="s">
        <v>2003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 x14ac:dyDescent="0.25">
      <c r="A1644" s="96">
        <v>1643</v>
      </c>
      <c r="B1644" s="136" t="s">
        <v>2002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 x14ac:dyDescent="0.25">
      <c r="A1645" s="96">
        <v>1644</v>
      </c>
      <c r="B1645" s="136" t="s">
        <v>2001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 x14ac:dyDescent="0.25">
      <c r="A1646" s="96">
        <v>1645</v>
      </c>
      <c r="B1646" s="136" t="s">
        <v>2000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 x14ac:dyDescent="0.25">
      <c r="A1647" s="96">
        <v>1646</v>
      </c>
      <c r="B1647" s="136" t="s">
        <v>1999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 x14ac:dyDescent="0.25">
      <c r="A1648" s="96">
        <v>1647</v>
      </c>
      <c r="B1648" s="136" t="s">
        <v>1998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 x14ac:dyDescent="0.25">
      <c r="A1649" s="96">
        <v>1648</v>
      </c>
      <c r="B1649" s="136" t="s">
        <v>1997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 x14ac:dyDescent="0.25">
      <c r="A1650" s="96">
        <v>1649</v>
      </c>
      <c r="B1650" s="136" t="s">
        <v>1996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 x14ac:dyDescent="0.25">
      <c r="A1651" s="96">
        <v>1650</v>
      </c>
      <c r="B1651" s="136" t="s">
        <v>1995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 x14ac:dyDescent="0.25">
      <c r="A1652" s="96">
        <v>1651</v>
      </c>
      <c r="B1652" s="136" t="s">
        <v>1994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 x14ac:dyDescent="0.25">
      <c r="A1653" s="96">
        <v>1652</v>
      </c>
      <c r="B1653" s="136" t="s">
        <v>1993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 x14ac:dyDescent="0.25">
      <c r="A1654" s="96">
        <v>1653</v>
      </c>
      <c r="B1654" s="136" t="s">
        <v>1992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 x14ac:dyDescent="0.25">
      <c r="A1655" s="96">
        <v>1654</v>
      </c>
      <c r="B1655" s="136" t="s">
        <v>1991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 x14ac:dyDescent="0.25">
      <c r="A1656" s="96">
        <v>1655</v>
      </c>
      <c r="B1656" s="136" t="s">
        <v>1990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 x14ac:dyDescent="0.25">
      <c r="A1657" s="96">
        <v>1656</v>
      </c>
      <c r="B1657" s="136" t="s">
        <v>1989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 x14ac:dyDescent="0.25">
      <c r="A1658" s="96">
        <v>1657</v>
      </c>
      <c r="B1658" s="136" t="s">
        <v>1988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 x14ac:dyDescent="0.25">
      <c r="A1659" s="96">
        <v>1658</v>
      </c>
      <c r="B1659" s="136" t="s">
        <v>1987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 x14ac:dyDescent="0.25">
      <c r="A1660" s="96">
        <v>1659</v>
      </c>
      <c r="B1660" s="136" t="s">
        <v>1986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 x14ac:dyDescent="0.25">
      <c r="A1661" s="96">
        <v>1660</v>
      </c>
      <c r="B1661" s="136" t="s">
        <v>1985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 x14ac:dyDescent="0.25">
      <c r="A1662" s="96">
        <v>1661</v>
      </c>
      <c r="B1662" s="136" t="s">
        <v>1984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 x14ac:dyDescent="0.25">
      <c r="A1663" s="96">
        <v>1662</v>
      </c>
      <c r="B1663" s="136" t="s">
        <v>1983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 x14ac:dyDescent="0.25">
      <c r="A1664" s="96">
        <v>1663</v>
      </c>
      <c r="B1664" s="136" t="s">
        <v>1982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 x14ac:dyDescent="0.25">
      <c r="A1665" s="96">
        <v>1664</v>
      </c>
      <c r="B1665" s="136" t="s">
        <v>1981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 x14ac:dyDescent="0.25">
      <c r="A1666" s="96">
        <v>1665</v>
      </c>
      <c r="B1666" s="136" t="s">
        <v>1980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 x14ac:dyDescent="0.25">
      <c r="A1667" s="96">
        <v>1666</v>
      </c>
      <c r="B1667" s="136" t="s">
        <v>1979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 x14ac:dyDescent="0.25">
      <c r="A1668" s="96">
        <v>1667</v>
      </c>
      <c r="B1668" s="136" t="s">
        <v>1978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 x14ac:dyDescent="0.25">
      <c r="A1669" s="96">
        <v>1668</v>
      </c>
      <c r="B1669" s="136" t="s">
        <v>1977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 x14ac:dyDescent="0.25">
      <c r="A1670" s="96">
        <v>1669</v>
      </c>
      <c r="B1670" s="136" t="s">
        <v>1976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 x14ac:dyDescent="0.25">
      <c r="A1671" s="96">
        <v>1670</v>
      </c>
      <c r="B1671" s="136" t="s">
        <v>1975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 x14ac:dyDescent="0.25">
      <c r="A1672" s="96">
        <v>1671</v>
      </c>
      <c r="B1672" s="136" t="s">
        <v>1974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 x14ac:dyDescent="0.25">
      <c r="A1673" s="96">
        <v>1672</v>
      </c>
      <c r="B1673" s="136" t="s">
        <v>1973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 x14ac:dyDescent="0.25">
      <c r="A1674" s="96">
        <v>1673</v>
      </c>
      <c r="B1674" s="136" t="s">
        <v>1972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 x14ac:dyDescent="0.25">
      <c r="A1675" s="96">
        <v>1674</v>
      </c>
      <c r="B1675" s="136" t="s">
        <v>1971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 x14ac:dyDescent="0.25">
      <c r="A1676" s="96">
        <v>1675</v>
      </c>
      <c r="B1676" s="136" t="s">
        <v>1970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 x14ac:dyDescent="0.25">
      <c r="A1677" s="96">
        <v>1676</v>
      </c>
      <c r="B1677" s="136" t="s">
        <v>1969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 x14ac:dyDescent="0.25">
      <c r="A1678" s="96">
        <v>1677</v>
      </c>
      <c r="B1678" s="136" t="s">
        <v>1968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 x14ac:dyDescent="0.25">
      <c r="A1679" s="96">
        <v>1678</v>
      </c>
      <c r="B1679" s="136" t="s">
        <v>1967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 x14ac:dyDescent="0.25">
      <c r="A1680" s="96">
        <v>1679</v>
      </c>
      <c r="B1680" s="136" t="s">
        <v>1966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 x14ac:dyDescent="0.25">
      <c r="A1681" s="96">
        <v>1680</v>
      </c>
      <c r="B1681" s="136" t="s">
        <v>1965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 x14ac:dyDescent="0.25">
      <c r="A1682" s="96">
        <v>1681</v>
      </c>
      <c r="B1682" s="136" t="s">
        <v>1964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 x14ac:dyDescent="0.25">
      <c r="A1683" s="96">
        <v>1682</v>
      </c>
      <c r="B1683" s="136" t="s">
        <v>1963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 x14ac:dyDescent="0.25">
      <c r="A1684" s="96">
        <v>1683</v>
      </c>
      <c r="B1684" s="136" t="s">
        <v>1962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 x14ac:dyDescent="0.25">
      <c r="A1685" s="96">
        <v>1684</v>
      </c>
      <c r="B1685" s="136" t="s">
        <v>1961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 x14ac:dyDescent="0.25">
      <c r="A1686" s="96">
        <v>1685</v>
      </c>
      <c r="B1686" s="136" t="s">
        <v>1960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 x14ac:dyDescent="0.25">
      <c r="A1687" s="96">
        <v>1686</v>
      </c>
      <c r="B1687" s="136" t="s">
        <v>1959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 x14ac:dyDescent="0.25">
      <c r="A1688" s="96">
        <v>1687</v>
      </c>
      <c r="B1688" s="136" t="s">
        <v>1958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 x14ac:dyDescent="0.25">
      <c r="A1689" s="96">
        <v>1688</v>
      </c>
      <c r="B1689" s="136" t="s">
        <v>1957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 x14ac:dyDescent="0.25">
      <c r="A1690" s="96">
        <v>1689</v>
      </c>
      <c r="B1690" s="136" t="s">
        <v>1956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 x14ac:dyDescent="0.25">
      <c r="A1691" s="96">
        <v>1690</v>
      </c>
      <c r="B1691" s="136" t="s">
        <v>1955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 x14ac:dyDescent="0.25">
      <c r="A1692" s="96">
        <v>1691</v>
      </c>
      <c r="B1692" s="136" t="s">
        <v>1954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 x14ac:dyDescent="0.25">
      <c r="A1693" s="96">
        <v>1692</v>
      </c>
      <c r="B1693" s="136" t="s">
        <v>1953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 x14ac:dyDescent="0.25">
      <c r="A1694" s="96">
        <v>1693</v>
      </c>
      <c r="B1694" s="136" t="s">
        <v>1952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 x14ac:dyDescent="0.25">
      <c r="A1695" s="96">
        <v>1694</v>
      </c>
      <c r="B1695" s="136" t="s">
        <v>1951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 x14ac:dyDescent="0.25">
      <c r="A1696" s="96">
        <v>1695</v>
      </c>
      <c r="B1696" s="136" t="s">
        <v>1950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 x14ac:dyDescent="0.25">
      <c r="A1697" s="96">
        <v>1696</v>
      </c>
      <c r="B1697" s="136" t="s">
        <v>1949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 x14ac:dyDescent="0.25">
      <c r="A1698" s="96">
        <v>1697</v>
      </c>
      <c r="B1698" s="136" t="s">
        <v>1948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 x14ac:dyDescent="0.25">
      <c r="A1699" s="96">
        <v>1698</v>
      </c>
      <c r="B1699" s="136" t="s">
        <v>1947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 x14ac:dyDescent="0.25">
      <c r="A1700" s="96">
        <v>1699</v>
      </c>
      <c r="B1700" s="136" t="s">
        <v>1946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 x14ac:dyDescent="0.25">
      <c r="A1701" s="96">
        <v>1700</v>
      </c>
      <c r="B1701" s="136" t="s">
        <v>1945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 x14ac:dyDescent="0.25">
      <c r="A1702" s="96">
        <v>1701</v>
      </c>
      <c r="B1702" s="136" t="s">
        <v>1944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 x14ac:dyDescent="0.25">
      <c r="A1703" s="96">
        <v>1702</v>
      </c>
      <c r="B1703" s="136" t="s">
        <v>1943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 x14ac:dyDescent="0.25">
      <c r="A1704" s="96">
        <v>1703</v>
      </c>
      <c r="B1704" s="136" t="s">
        <v>1942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 x14ac:dyDescent="0.25">
      <c r="A1705" s="96">
        <v>1704</v>
      </c>
      <c r="B1705" s="136" t="s">
        <v>1941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 x14ac:dyDescent="0.25">
      <c r="A1706" s="96">
        <v>1705</v>
      </c>
      <c r="B1706" s="136" t="s">
        <v>1940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 x14ac:dyDescent="0.25">
      <c r="A1707" s="96">
        <v>1706</v>
      </c>
      <c r="B1707" s="136" t="s">
        <v>1939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 x14ac:dyDescent="0.25">
      <c r="A1708" s="96">
        <v>1707</v>
      </c>
      <c r="B1708" s="136" t="s">
        <v>1938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 x14ac:dyDescent="0.25">
      <c r="A1709" s="96">
        <v>1708</v>
      </c>
      <c r="B1709" s="136" t="s">
        <v>1937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 x14ac:dyDescent="0.25">
      <c r="A1710" s="96">
        <v>1709</v>
      </c>
      <c r="B1710" s="136" t="s">
        <v>1936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 x14ac:dyDescent="0.25">
      <c r="A1711" s="96">
        <v>1710</v>
      </c>
      <c r="B1711" s="136" t="s">
        <v>1935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 x14ac:dyDescent="0.25">
      <c r="A1712" s="96">
        <v>1711</v>
      </c>
      <c r="B1712" s="136" t="s">
        <v>1934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 x14ac:dyDescent="0.25">
      <c r="A1713" s="96">
        <v>1712</v>
      </c>
      <c r="B1713" s="136" t="s">
        <v>1933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 x14ac:dyDescent="0.25">
      <c r="A1714" s="96">
        <v>1713</v>
      </c>
      <c r="B1714" s="136" t="s">
        <v>1932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 x14ac:dyDescent="0.25">
      <c r="A1715" s="96">
        <v>1714</v>
      </c>
      <c r="B1715" s="136" t="s">
        <v>1931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 x14ac:dyDescent="0.25">
      <c r="A1716" s="96">
        <v>1715</v>
      </c>
      <c r="B1716" s="136" t="s">
        <v>1930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 x14ac:dyDescent="0.25">
      <c r="A1717" s="96">
        <v>1716</v>
      </c>
      <c r="B1717" s="136" t="s">
        <v>1929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 x14ac:dyDescent="0.25">
      <c r="A1718" s="96">
        <v>1717</v>
      </c>
      <c r="B1718" s="136" t="s">
        <v>1928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 x14ac:dyDescent="0.25">
      <c r="A1719" s="96">
        <v>1718</v>
      </c>
      <c r="B1719" s="136" t="s">
        <v>1927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 x14ac:dyDescent="0.25">
      <c r="A1720" s="96">
        <v>1719</v>
      </c>
      <c r="B1720" s="136" t="s">
        <v>1926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 x14ac:dyDescent="0.25">
      <c r="A1721" s="96">
        <v>1720</v>
      </c>
      <c r="B1721" s="136" t="s">
        <v>1925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 x14ac:dyDescent="0.25">
      <c r="A1722" s="96">
        <v>1721</v>
      </c>
      <c r="B1722" s="136" t="s">
        <v>1924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 x14ac:dyDescent="0.25">
      <c r="A1723" s="96">
        <v>1722</v>
      </c>
      <c r="B1723" s="136" t="s">
        <v>1923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 x14ac:dyDescent="0.25">
      <c r="A1724" s="96">
        <v>1723</v>
      </c>
      <c r="B1724" s="136" t="s">
        <v>1922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 x14ac:dyDescent="0.25">
      <c r="A1725" s="96">
        <v>1724</v>
      </c>
      <c r="B1725" s="136" t="s">
        <v>1921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 x14ac:dyDescent="0.25">
      <c r="A1726" s="96">
        <v>1725</v>
      </c>
      <c r="B1726" s="136" t="s">
        <v>1920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 x14ac:dyDescent="0.25">
      <c r="A1727" s="96">
        <v>1726</v>
      </c>
      <c r="B1727" s="136" t="s">
        <v>1919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 x14ac:dyDescent="0.25">
      <c r="A1728" s="96">
        <v>1727</v>
      </c>
      <c r="B1728" s="136" t="s">
        <v>1918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 x14ac:dyDescent="0.25">
      <c r="A1729" s="96">
        <v>1728</v>
      </c>
      <c r="B1729" s="136" t="s">
        <v>1917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 x14ac:dyDescent="0.25">
      <c r="A1730" s="96">
        <v>1729</v>
      </c>
      <c r="B1730" s="136" t="s">
        <v>1916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 x14ac:dyDescent="0.25">
      <c r="A1731" s="96">
        <v>1730</v>
      </c>
      <c r="B1731" s="136" t="s">
        <v>1915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 x14ac:dyDescent="0.25">
      <c r="A1732" s="96">
        <v>1731</v>
      </c>
      <c r="B1732" s="136" t="s">
        <v>1914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 x14ac:dyDescent="0.25">
      <c r="A1733" s="96">
        <v>1732</v>
      </c>
      <c r="B1733" s="136" t="s">
        <v>1913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 x14ac:dyDescent="0.25">
      <c r="A1734" s="96">
        <v>1733</v>
      </c>
      <c r="B1734" s="136" t="s">
        <v>1912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 x14ac:dyDescent="0.25">
      <c r="A1735" s="96">
        <v>1734</v>
      </c>
      <c r="B1735" s="136" t="s">
        <v>1911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 x14ac:dyDescent="0.25">
      <c r="A1736" s="96">
        <v>1735</v>
      </c>
      <c r="B1736" s="136" t="s">
        <v>1910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 x14ac:dyDescent="0.25">
      <c r="A1737" s="96">
        <v>1736</v>
      </c>
      <c r="B1737" s="136" t="s">
        <v>1909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 x14ac:dyDescent="0.25">
      <c r="A1738" s="96">
        <v>1737</v>
      </c>
      <c r="B1738" s="136" t="s">
        <v>1908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 x14ac:dyDescent="0.25">
      <c r="A1739" s="96">
        <v>1738</v>
      </c>
      <c r="B1739" s="136" t="s">
        <v>1907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 x14ac:dyDescent="0.25">
      <c r="A1740" s="96">
        <v>1739</v>
      </c>
      <c r="B1740" s="136" t="s">
        <v>1906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 x14ac:dyDescent="0.25">
      <c r="A1741" s="96">
        <v>1740</v>
      </c>
      <c r="B1741" s="136" t="s">
        <v>1905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 x14ac:dyDescent="0.25">
      <c r="A1742" s="96">
        <v>1741</v>
      </c>
      <c r="B1742" s="136" t="s">
        <v>1904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 x14ac:dyDescent="0.25">
      <c r="A1743" s="96">
        <v>1742</v>
      </c>
      <c r="B1743" s="136" t="s">
        <v>1903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 x14ac:dyDescent="0.25">
      <c r="A1744" s="96">
        <v>1743</v>
      </c>
      <c r="B1744" s="136" t="s">
        <v>1902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 x14ac:dyDescent="0.25">
      <c r="A1745" s="96">
        <v>1744</v>
      </c>
      <c r="B1745" s="136" t="s">
        <v>1901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 x14ac:dyDescent="0.25">
      <c r="A1746" s="96">
        <v>1745</v>
      </c>
      <c r="B1746" s="136" t="s">
        <v>1900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 x14ac:dyDescent="0.25">
      <c r="A1747" s="96">
        <v>1746</v>
      </c>
      <c r="B1747" s="136" t="s">
        <v>1899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 x14ac:dyDescent="0.25">
      <c r="A1748" s="96">
        <v>1747</v>
      </c>
      <c r="B1748" s="136" t="s">
        <v>1898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 x14ac:dyDescent="0.25">
      <c r="A1749" s="96">
        <v>1748</v>
      </c>
      <c r="B1749" s="136" t="s">
        <v>1897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 x14ac:dyDescent="0.25">
      <c r="A1750" s="96">
        <v>1749</v>
      </c>
      <c r="B1750" s="136" t="s">
        <v>1896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 x14ac:dyDescent="0.25">
      <c r="A1751" s="96">
        <v>1750</v>
      </c>
      <c r="B1751" s="136" t="s">
        <v>1895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 x14ac:dyDescent="0.25">
      <c r="A1752" s="96">
        <v>1751</v>
      </c>
      <c r="B1752" s="136" t="s">
        <v>1894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 x14ac:dyDescent="0.25">
      <c r="A1753" s="96">
        <v>1752</v>
      </c>
      <c r="B1753" s="136" t="s">
        <v>1893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 x14ac:dyDescent="0.25">
      <c r="A1754" s="96">
        <v>1753</v>
      </c>
      <c r="B1754" s="136" t="s">
        <v>1892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 x14ac:dyDescent="0.25">
      <c r="A1755" s="96">
        <v>1754</v>
      </c>
      <c r="B1755" s="136" t="s">
        <v>1891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 x14ac:dyDescent="0.25">
      <c r="A1756" s="96">
        <v>1755</v>
      </c>
      <c r="B1756" s="136" t="s">
        <v>1890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 x14ac:dyDescent="0.25">
      <c r="A1757" s="96">
        <v>1756</v>
      </c>
      <c r="B1757" s="136" t="s">
        <v>1889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 x14ac:dyDescent="0.25">
      <c r="A1758" s="96">
        <v>1757</v>
      </c>
      <c r="B1758" s="136" t="s">
        <v>1888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 x14ac:dyDescent="0.25">
      <c r="A1759" s="96">
        <v>1758</v>
      </c>
      <c r="B1759" s="136" t="s">
        <v>1887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 x14ac:dyDescent="0.25">
      <c r="A1760" s="96">
        <v>1759</v>
      </c>
      <c r="B1760" s="136" t="s">
        <v>1886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 x14ac:dyDescent="0.25">
      <c r="A1761" s="96">
        <v>1760</v>
      </c>
      <c r="B1761" s="136" t="s">
        <v>1885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 x14ac:dyDescent="0.25">
      <c r="A1762" s="96">
        <v>1761</v>
      </c>
      <c r="B1762" s="136" t="s">
        <v>1884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 x14ac:dyDescent="0.25">
      <c r="A1763" s="96">
        <v>1762</v>
      </c>
      <c r="B1763" s="136" t="s">
        <v>1883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 x14ac:dyDescent="0.25">
      <c r="A1764" s="96">
        <v>1763</v>
      </c>
      <c r="B1764" s="136" t="s">
        <v>1882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 x14ac:dyDescent="0.25">
      <c r="A1765" s="96">
        <v>1764</v>
      </c>
      <c r="B1765" s="136" t="s">
        <v>1881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 x14ac:dyDescent="0.25">
      <c r="A1766" s="96">
        <v>1765</v>
      </c>
      <c r="B1766" s="136" t="s">
        <v>1880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 x14ac:dyDescent="0.25">
      <c r="A1767" s="96">
        <v>1766</v>
      </c>
      <c r="B1767" s="136" t="s">
        <v>1879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 x14ac:dyDescent="0.25">
      <c r="A1768" s="96">
        <v>1767</v>
      </c>
      <c r="B1768" s="136" t="s">
        <v>1878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 x14ac:dyDescent="0.25">
      <c r="A1769" s="96">
        <v>1768</v>
      </c>
      <c r="B1769" s="136" t="s">
        <v>1877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 x14ac:dyDescent="0.25">
      <c r="A1770" s="96">
        <v>1769</v>
      </c>
      <c r="B1770" s="136" t="s">
        <v>1876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 x14ac:dyDescent="0.25">
      <c r="A1771" s="96">
        <v>1770</v>
      </c>
      <c r="B1771" s="136" t="s">
        <v>1875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 x14ac:dyDescent="0.25">
      <c r="A1772" s="96">
        <v>1771</v>
      </c>
      <c r="B1772" s="136" t="s">
        <v>1874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 x14ac:dyDescent="0.25">
      <c r="A1773" s="96">
        <v>1772</v>
      </c>
      <c r="B1773" s="136" t="s">
        <v>1873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 x14ac:dyDescent="0.25">
      <c r="A1774" s="96">
        <v>1773</v>
      </c>
      <c r="B1774" s="136" t="s">
        <v>1872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 x14ac:dyDescent="0.25">
      <c r="A1775" s="96">
        <v>1774</v>
      </c>
      <c r="B1775" s="136" t="s">
        <v>1871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 x14ac:dyDescent="0.25">
      <c r="A1776" s="96">
        <v>1775</v>
      </c>
      <c r="B1776" s="136" t="s">
        <v>1870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 x14ac:dyDescent="0.25">
      <c r="A1777" s="96">
        <v>1776</v>
      </c>
      <c r="B1777" s="136" t="s">
        <v>1869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 x14ac:dyDescent="0.25">
      <c r="A1778" s="96">
        <v>1777</v>
      </c>
      <c r="B1778" s="136" t="s">
        <v>1868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 x14ac:dyDescent="0.25">
      <c r="A1779" s="96">
        <v>1778</v>
      </c>
      <c r="B1779" s="136" t="s">
        <v>1867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 x14ac:dyDescent="0.25">
      <c r="A1780" s="96">
        <v>1779</v>
      </c>
      <c r="B1780" s="136" t="s">
        <v>1866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 x14ac:dyDescent="0.25">
      <c r="A1781" s="96">
        <v>1780</v>
      </c>
      <c r="B1781" s="136" t="s">
        <v>1865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 x14ac:dyDescent="0.25">
      <c r="A1782" s="96">
        <v>1781</v>
      </c>
      <c r="B1782" s="136" t="s">
        <v>1864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 x14ac:dyDescent="0.25">
      <c r="A1783" s="96">
        <v>1782</v>
      </c>
      <c r="B1783" s="136" t="s">
        <v>1863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 x14ac:dyDescent="0.25">
      <c r="A1784" s="96">
        <v>1783</v>
      </c>
      <c r="B1784" s="136" t="s">
        <v>1862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 x14ac:dyDescent="0.25">
      <c r="A1785" s="96">
        <v>1784</v>
      </c>
      <c r="B1785" s="136" t="s">
        <v>1861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 x14ac:dyDescent="0.25">
      <c r="A1786" s="96">
        <v>1785</v>
      </c>
      <c r="B1786" s="136" t="s">
        <v>1860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 x14ac:dyDescent="0.25">
      <c r="A1787" s="96">
        <v>1786</v>
      </c>
      <c r="B1787" s="136" t="s">
        <v>1859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 x14ac:dyDescent="0.25">
      <c r="A1788" s="96">
        <v>1787</v>
      </c>
      <c r="B1788" s="136" t="s">
        <v>1858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 x14ac:dyDescent="0.25">
      <c r="A1789" s="96">
        <v>1788</v>
      </c>
      <c r="B1789" s="136" t="s">
        <v>1857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 x14ac:dyDescent="0.25">
      <c r="A1790" s="96">
        <v>1789</v>
      </c>
      <c r="B1790" s="136" t="s">
        <v>1856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 x14ac:dyDescent="0.25">
      <c r="A1791" s="96">
        <v>1790</v>
      </c>
      <c r="B1791" s="136" t="s">
        <v>1855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 x14ac:dyDescent="0.25">
      <c r="A1792" s="96">
        <v>1791</v>
      </c>
      <c r="B1792" s="136" t="s">
        <v>1854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 x14ac:dyDescent="0.25">
      <c r="A1793" s="96">
        <v>1792</v>
      </c>
      <c r="B1793" s="136" t="s">
        <v>1853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 x14ac:dyDescent="0.25">
      <c r="A1794" s="96">
        <v>1793</v>
      </c>
      <c r="B1794" s="136" t="s">
        <v>1852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 x14ac:dyDescent="0.25">
      <c r="A1795" s="96">
        <v>1794</v>
      </c>
      <c r="B1795" s="136" t="s">
        <v>1851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 x14ac:dyDescent="0.25">
      <c r="A1796" s="96">
        <v>1795</v>
      </c>
      <c r="B1796" s="136" t="s">
        <v>1850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 x14ac:dyDescent="0.25">
      <c r="A1797" s="96">
        <v>1796</v>
      </c>
      <c r="B1797" s="136" t="s">
        <v>1849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 x14ac:dyDescent="0.25">
      <c r="A1798" s="96">
        <v>1797</v>
      </c>
      <c r="B1798" s="136" t="s">
        <v>1848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 x14ac:dyDescent="0.25">
      <c r="A1799" s="96">
        <v>1798</v>
      </c>
      <c r="B1799" s="136" t="s">
        <v>1847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 x14ac:dyDescent="0.25">
      <c r="A1800" s="96">
        <v>1799</v>
      </c>
      <c r="B1800" s="136" t="s">
        <v>1846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 x14ac:dyDescent="0.25">
      <c r="A1801" s="96">
        <v>1800</v>
      </c>
      <c r="B1801" s="136" t="s">
        <v>1845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 x14ac:dyDescent="0.25">
      <c r="A1802" s="96">
        <v>1801</v>
      </c>
      <c r="B1802" s="136" t="s">
        <v>1844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 x14ac:dyDescent="0.25">
      <c r="A1803" s="96">
        <v>1802</v>
      </c>
      <c r="B1803" s="136" t="s">
        <v>1843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 x14ac:dyDescent="0.25">
      <c r="A1804" s="96">
        <v>1803</v>
      </c>
      <c r="B1804" s="136" t="s">
        <v>1842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 x14ac:dyDescent="0.25">
      <c r="A1805" s="96">
        <v>1804</v>
      </c>
      <c r="B1805" s="136" t="s">
        <v>1841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 x14ac:dyDescent="0.25">
      <c r="A1806" s="96">
        <v>1805</v>
      </c>
      <c r="B1806" s="136" t="s">
        <v>1840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 x14ac:dyDescent="0.25">
      <c r="A1807" s="96">
        <v>1806</v>
      </c>
      <c r="B1807" s="136" t="s">
        <v>1839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 x14ac:dyDescent="0.25">
      <c r="A1808" s="96">
        <v>1807</v>
      </c>
      <c r="B1808" s="136" t="s">
        <v>1838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 x14ac:dyDescent="0.25">
      <c r="A1809" s="96">
        <v>1808</v>
      </c>
      <c r="B1809" s="136" t="s">
        <v>1837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 x14ac:dyDescent="0.25">
      <c r="A1810" s="96">
        <v>1809</v>
      </c>
      <c r="B1810" s="136" t="s">
        <v>1836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 x14ac:dyDescent="0.25">
      <c r="A1811" s="96">
        <v>1810</v>
      </c>
      <c r="B1811" s="136" t="s">
        <v>1835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 x14ac:dyDescent="0.25">
      <c r="A1812" s="96">
        <v>1811</v>
      </c>
      <c r="B1812" s="136" t="s">
        <v>1834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 x14ac:dyDescent="0.25">
      <c r="A1813" s="96">
        <v>1812</v>
      </c>
      <c r="B1813" s="136" t="s">
        <v>1833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 x14ac:dyDescent="0.25">
      <c r="A1814" s="96">
        <v>1813</v>
      </c>
      <c r="B1814" s="136" t="s">
        <v>1832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 x14ac:dyDescent="0.25">
      <c r="A1815" s="96">
        <v>1814</v>
      </c>
      <c r="B1815" s="136" t="s">
        <v>1831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 x14ac:dyDescent="0.25">
      <c r="A1816" s="96">
        <v>1815</v>
      </c>
      <c r="B1816" s="136" t="s">
        <v>1830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 x14ac:dyDescent="0.25">
      <c r="A1817" s="96">
        <v>1816</v>
      </c>
      <c r="B1817" s="136" t="s">
        <v>1829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 x14ac:dyDescent="0.25">
      <c r="A1818" s="96">
        <v>1817</v>
      </c>
      <c r="B1818" s="136" t="s">
        <v>1828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 x14ac:dyDescent="0.25">
      <c r="A1819" s="96">
        <v>1818</v>
      </c>
      <c r="B1819" s="136" t="s">
        <v>1827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 x14ac:dyDescent="0.25">
      <c r="A1820" s="96">
        <v>1819</v>
      </c>
      <c r="B1820" s="136" t="s">
        <v>1826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 x14ac:dyDescent="0.25">
      <c r="A1821" s="96">
        <v>1820</v>
      </c>
      <c r="B1821" s="136" t="s">
        <v>1825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 x14ac:dyDescent="0.25">
      <c r="A1822" s="96">
        <v>1821</v>
      </c>
      <c r="B1822" s="136" t="s">
        <v>1824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 x14ac:dyDescent="0.25">
      <c r="A1823" s="96">
        <v>1822</v>
      </c>
      <c r="B1823" s="136" t="s">
        <v>1823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 x14ac:dyDescent="0.25">
      <c r="A1824" s="96">
        <v>1823</v>
      </c>
      <c r="B1824" s="136" t="s">
        <v>1822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 x14ac:dyDescent="0.25">
      <c r="A1825" s="96">
        <v>1824</v>
      </c>
      <c r="B1825" s="136" t="s">
        <v>1821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 x14ac:dyDescent="0.25">
      <c r="A1826" s="96">
        <v>1825</v>
      </c>
      <c r="B1826" s="136" t="s">
        <v>1820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 x14ac:dyDescent="0.25">
      <c r="A1827" s="96">
        <v>1826</v>
      </c>
      <c r="B1827" s="136" t="s">
        <v>1819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 x14ac:dyDescent="0.25">
      <c r="A1828" s="96">
        <v>1827</v>
      </c>
      <c r="B1828" s="136" t="s">
        <v>1818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 x14ac:dyDescent="0.25">
      <c r="A1829" s="96">
        <v>1828</v>
      </c>
      <c r="B1829" s="136" t="s">
        <v>1817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 x14ac:dyDescent="0.25">
      <c r="A1830" s="96">
        <v>1829</v>
      </c>
      <c r="B1830" s="136" t="s">
        <v>1816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 x14ac:dyDescent="0.25">
      <c r="A1831" s="96">
        <v>1830</v>
      </c>
      <c r="B1831" s="136" t="s">
        <v>1815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 x14ac:dyDescent="0.25">
      <c r="A1832" s="96">
        <v>1831</v>
      </c>
      <c r="B1832" s="136" t="s">
        <v>1814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 x14ac:dyDescent="0.25">
      <c r="A1833" s="96">
        <v>1832</v>
      </c>
      <c r="B1833" s="136" t="s">
        <v>1813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 x14ac:dyDescent="0.25">
      <c r="A1834" s="96">
        <v>1833</v>
      </c>
      <c r="B1834" s="136" t="s">
        <v>1812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 x14ac:dyDescent="0.25">
      <c r="A1835" s="96">
        <v>1834</v>
      </c>
      <c r="B1835" s="136" t="s">
        <v>1811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 x14ac:dyDescent="0.25">
      <c r="A1836" s="96">
        <v>1835</v>
      </c>
      <c r="B1836" s="136" t="s">
        <v>1810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 x14ac:dyDescent="0.25">
      <c r="A1837" s="96">
        <v>1836</v>
      </c>
      <c r="B1837" s="136" t="s">
        <v>1809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 x14ac:dyDescent="0.25">
      <c r="A1838" s="96">
        <v>1837</v>
      </c>
      <c r="B1838" s="136" t="s">
        <v>1808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 x14ac:dyDescent="0.25">
      <c r="A1839" s="96">
        <v>1838</v>
      </c>
      <c r="B1839" s="136" t="s">
        <v>1807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 x14ac:dyDescent="0.25">
      <c r="A1840" s="96">
        <v>1839</v>
      </c>
      <c r="B1840" s="136" t="s">
        <v>1806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 x14ac:dyDescent="0.25">
      <c r="A1841" s="96">
        <v>1840</v>
      </c>
      <c r="B1841" s="136" t="s">
        <v>1805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 x14ac:dyDescent="0.25">
      <c r="A1842" s="96">
        <v>1841</v>
      </c>
      <c r="B1842" s="136" t="s">
        <v>1804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 x14ac:dyDescent="0.25">
      <c r="A1843" s="96">
        <v>1842</v>
      </c>
      <c r="B1843" s="136" t="s">
        <v>1803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 x14ac:dyDescent="0.25">
      <c r="A1844" s="96">
        <v>1843</v>
      </c>
      <c r="B1844" s="136" t="s">
        <v>1802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 x14ac:dyDescent="0.25">
      <c r="A1845" s="96">
        <v>1844</v>
      </c>
      <c r="B1845" s="136" t="s">
        <v>1801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 x14ac:dyDescent="0.25">
      <c r="A1846" s="96">
        <v>1845</v>
      </c>
      <c r="B1846" s="136" t="s">
        <v>1800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 x14ac:dyDescent="0.25">
      <c r="A1847" s="96">
        <v>1846</v>
      </c>
      <c r="B1847" s="136" t="s">
        <v>1799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 x14ac:dyDescent="0.25">
      <c r="A1848" s="96">
        <v>1847</v>
      </c>
      <c r="B1848" s="136" t="s">
        <v>1798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 x14ac:dyDescent="0.25">
      <c r="A1849" s="96">
        <v>1848</v>
      </c>
      <c r="B1849" s="136" t="s">
        <v>1797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 x14ac:dyDescent="0.25">
      <c r="A1850" s="96">
        <v>1849</v>
      </c>
      <c r="B1850" s="136" t="s">
        <v>1796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 x14ac:dyDescent="0.25">
      <c r="A1851" s="96">
        <v>1850</v>
      </c>
      <c r="B1851" s="136" t="s">
        <v>1795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 x14ac:dyDescent="0.25">
      <c r="A1852" s="96">
        <v>1851</v>
      </c>
      <c r="B1852" s="136" t="s">
        <v>1794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 x14ac:dyDescent="0.25">
      <c r="A1853" s="96">
        <v>1852</v>
      </c>
      <c r="B1853" s="136" t="s">
        <v>1793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 x14ac:dyDescent="0.25">
      <c r="A1854" s="96">
        <v>1853</v>
      </c>
      <c r="B1854" s="136" t="s">
        <v>1792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 x14ac:dyDescent="0.25">
      <c r="A1855" s="96">
        <v>1854</v>
      </c>
      <c r="B1855" s="136" t="s">
        <v>1791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 x14ac:dyDescent="0.25">
      <c r="A1856" s="96">
        <v>1855</v>
      </c>
      <c r="B1856" s="136" t="s">
        <v>1790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 x14ac:dyDescent="0.25">
      <c r="A1857" s="96">
        <v>1856</v>
      </c>
      <c r="B1857" s="136" t="s">
        <v>1789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 x14ac:dyDescent="0.25">
      <c r="A1858" s="96">
        <v>1857</v>
      </c>
      <c r="B1858" s="136" t="s">
        <v>1788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 x14ac:dyDescent="0.25">
      <c r="A1859" s="96">
        <v>1858</v>
      </c>
      <c r="B1859" s="136" t="s">
        <v>1787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 x14ac:dyDescent="0.25">
      <c r="A1860" s="96">
        <v>1859</v>
      </c>
      <c r="B1860" s="136" t="s">
        <v>1786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 x14ac:dyDescent="0.25">
      <c r="A1861" s="96">
        <v>1860</v>
      </c>
      <c r="B1861" s="136" t="s">
        <v>1785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 x14ac:dyDescent="0.25">
      <c r="A1862" s="96">
        <v>1861</v>
      </c>
      <c r="B1862" s="136" t="s">
        <v>1784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 x14ac:dyDescent="0.25">
      <c r="A1863" s="96">
        <v>1862</v>
      </c>
      <c r="B1863" s="136" t="s">
        <v>1783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 x14ac:dyDescent="0.25">
      <c r="A1864" s="96">
        <v>1863</v>
      </c>
      <c r="B1864" s="136" t="s">
        <v>1782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 x14ac:dyDescent="0.25">
      <c r="A1865" s="96">
        <v>1864</v>
      </c>
      <c r="B1865" s="136" t="s">
        <v>1781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 x14ac:dyDescent="0.25">
      <c r="A1866" s="96">
        <v>1865</v>
      </c>
      <c r="B1866" s="136" t="s">
        <v>1780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 x14ac:dyDescent="0.25">
      <c r="A1867" s="96">
        <v>1866</v>
      </c>
      <c r="B1867" s="136" t="s">
        <v>1779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 x14ac:dyDescent="0.25">
      <c r="A1868" s="96">
        <v>1867</v>
      </c>
      <c r="B1868" s="136" t="s">
        <v>1778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 x14ac:dyDescent="0.25">
      <c r="A1869" s="96">
        <v>1868</v>
      </c>
      <c r="B1869" s="136" t="s">
        <v>1777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 x14ac:dyDescent="0.25">
      <c r="A1870" s="96">
        <v>1869</v>
      </c>
      <c r="B1870" s="136" t="s">
        <v>1776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 x14ac:dyDescent="0.25">
      <c r="A1871" s="96">
        <v>1870</v>
      </c>
      <c r="B1871" s="136" t="s">
        <v>1775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 x14ac:dyDescent="0.25">
      <c r="A1872" s="96">
        <v>1871</v>
      </c>
      <c r="B1872" s="136" t="s">
        <v>1774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 x14ac:dyDescent="0.25">
      <c r="A1873" s="96">
        <v>1872</v>
      </c>
      <c r="B1873" s="136" t="s">
        <v>1773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 x14ac:dyDescent="0.25">
      <c r="A1874" s="96">
        <v>1873</v>
      </c>
      <c r="B1874" s="136" t="s">
        <v>1772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 x14ac:dyDescent="0.25">
      <c r="A1875" s="96">
        <v>1874</v>
      </c>
      <c r="B1875" s="136" t="s">
        <v>1771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 x14ac:dyDescent="0.25">
      <c r="A1876" s="96">
        <v>1875</v>
      </c>
      <c r="B1876" s="136" t="s">
        <v>1770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 x14ac:dyDescent="0.25">
      <c r="A1877" s="96">
        <v>1876</v>
      </c>
      <c r="B1877" s="136" t="s">
        <v>1769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 x14ac:dyDescent="0.25">
      <c r="A1878" s="96">
        <v>1877</v>
      </c>
      <c r="B1878" s="136" t="s">
        <v>1768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 x14ac:dyDescent="0.25">
      <c r="A1879" s="96">
        <v>1878</v>
      </c>
      <c r="B1879" s="136" t="s">
        <v>1767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 x14ac:dyDescent="0.25">
      <c r="A1880" s="96">
        <v>1879</v>
      </c>
      <c r="B1880" s="136" t="s">
        <v>1766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 x14ac:dyDescent="0.25">
      <c r="A1881" s="96">
        <v>1880</v>
      </c>
      <c r="B1881" s="136" t="s">
        <v>1765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 x14ac:dyDescent="0.25">
      <c r="A1882" s="96">
        <v>1881</v>
      </c>
      <c r="B1882" s="136" t="s">
        <v>1764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 x14ac:dyDescent="0.25">
      <c r="A1883" s="96">
        <v>1882</v>
      </c>
      <c r="B1883" s="136" t="s">
        <v>1763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 x14ac:dyDescent="0.25">
      <c r="A1884" s="96">
        <v>1883</v>
      </c>
      <c r="B1884" s="136" t="s">
        <v>1762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 x14ac:dyDescent="0.25">
      <c r="A1885" s="96">
        <v>1884</v>
      </c>
      <c r="B1885" s="136" t="s">
        <v>1761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 x14ac:dyDescent="0.25">
      <c r="A1886" s="96">
        <v>1885</v>
      </c>
      <c r="B1886" s="136" t="s">
        <v>1760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 x14ac:dyDescent="0.25">
      <c r="A1887" s="96">
        <v>1886</v>
      </c>
      <c r="B1887" s="136" t="s">
        <v>1759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 x14ac:dyDescent="0.25">
      <c r="A1888" s="96">
        <v>1887</v>
      </c>
      <c r="B1888" s="136" t="s">
        <v>1758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 x14ac:dyDescent="0.25">
      <c r="A1889" s="96">
        <v>1888</v>
      </c>
      <c r="B1889" s="136" t="s">
        <v>1757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 x14ac:dyDescent="0.25">
      <c r="A1890" s="96">
        <v>1889</v>
      </c>
      <c r="B1890" s="136" t="s">
        <v>1756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 x14ac:dyDescent="0.25">
      <c r="A1891" s="96">
        <v>1890</v>
      </c>
      <c r="B1891" s="136" t="s">
        <v>1755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 x14ac:dyDescent="0.25">
      <c r="A1892" s="96">
        <v>1891</v>
      </c>
      <c r="B1892" s="136" t="s">
        <v>1754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 x14ac:dyDescent="0.25">
      <c r="A1893" s="96">
        <v>1892</v>
      </c>
      <c r="B1893" s="136" t="s">
        <v>1753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 x14ac:dyDescent="0.25">
      <c r="A1894" s="96">
        <v>1893</v>
      </c>
      <c r="B1894" s="136" t="s">
        <v>1752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 x14ac:dyDescent="0.25">
      <c r="A1895" s="96">
        <v>1894</v>
      </c>
      <c r="B1895" s="136" t="s">
        <v>1751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 x14ac:dyDescent="0.25">
      <c r="A1896" s="96">
        <v>1895</v>
      </c>
      <c r="B1896" s="136" t="s">
        <v>1750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 x14ac:dyDescent="0.25">
      <c r="A1897" s="96">
        <v>1896</v>
      </c>
      <c r="B1897" s="136" t="s">
        <v>1749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 x14ac:dyDescent="0.25">
      <c r="A1898" s="96">
        <v>1897</v>
      </c>
      <c r="B1898" s="136" t="s">
        <v>1748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 x14ac:dyDescent="0.25">
      <c r="A1899" s="96">
        <v>1898</v>
      </c>
      <c r="B1899" s="136" t="s">
        <v>1747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 x14ac:dyDescent="0.25">
      <c r="A1900" s="96">
        <v>1899</v>
      </c>
      <c r="B1900" s="136" t="s">
        <v>1746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 x14ac:dyDescent="0.25">
      <c r="A1901" s="96">
        <v>1900</v>
      </c>
      <c r="B1901" s="136" t="s">
        <v>1745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 x14ac:dyDescent="0.25">
      <c r="A1902" s="96">
        <v>1901</v>
      </c>
      <c r="B1902" s="136" t="s">
        <v>1744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 x14ac:dyDescent="0.25">
      <c r="A1903" s="96">
        <v>1902</v>
      </c>
      <c r="B1903" s="136" t="s">
        <v>1743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 x14ac:dyDescent="0.25">
      <c r="A1904" s="96">
        <v>1903</v>
      </c>
      <c r="B1904" s="136" t="s">
        <v>1742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 x14ac:dyDescent="0.25">
      <c r="A1905" s="96">
        <v>1904</v>
      </c>
      <c r="B1905" s="136" t="s">
        <v>1741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 x14ac:dyDescent="0.25">
      <c r="A1906" s="96">
        <v>1905</v>
      </c>
      <c r="B1906" s="136" t="s">
        <v>1740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 x14ac:dyDescent="0.25">
      <c r="A1907" s="96">
        <v>1906</v>
      </c>
      <c r="B1907" s="136" t="s">
        <v>1739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 x14ac:dyDescent="0.25">
      <c r="A1908" s="96">
        <v>1907</v>
      </c>
      <c r="B1908" s="136" t="s">
        <v>1738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 x14ac:dyDescent="0.25">
      <c r="A1909" s="96">
        <v>1908</v>
      </c>
      <c r="B1909" s="136" t="s">
        <v>1737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 x14ac:dyDescent="0.25">
      <c r="A1910" s="96">
        <v>1909</v>
      </c>
      <c r="B1910" s="136" t="s">
        <v>1736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 x14ac:dyDescent="0.25">
      <c r="A1911" s="96">
        <v>1910</v>
      </c>
      <c r="B1911" s="136" t="s">
        <v>1735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 x14ac:dyDescent="0.25">
      <c r="A1912" s="96">
        <v>1911</v>
      </c>
      <c r="B1912" s="136" t="s">
        <v>1734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 x14ac:dyDescent="0.25">
      <c r="A1913" s="96">
        <v>1912</v>
      </c>
      <c r="B1913" s="136" t="s">
        <v>1733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 x14ac:dyDescent="0.25">
      <c r="A1914" s="96">
        <v>1913</v>
      </c>
      <c r="B1914" s="136" t="s">
        <v>1732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 x14ac:dyDescent="0.25">
      <c r="A1915" s="96">
        <v>1914</v>
      </c>
      <c r="B1915" s="136" t="s">
        <v>1731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 x14ac:dyDescent="0.25">
      <c r="A1916" s="96">
        <v>1915</v>
      </c>
      <c r="B1916" s="136" t="s">
        <v>1730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 x14ac:dyDescent="0.25">
      <c r="A1917" s="96">
        <v>1916</v>
      </c>
      <c r="B1917" s="136" t="s">
        <v>1729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 x14ac:dyDescent="0.25">
      <c r="A1918" s="96">
        <v>1917</v>
      </c>
      <c r="B1918" s="136" t="s">
        <v>1728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 x14ac:dyDescent="0.25">
      <c r="A1919" s="96">
        <v>1918</v>
      </c>
      <c r="B1919" s="136" t="s">
        <v>1727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 x14ac:dyDescent="0.25">
      <c r="A1920" s="96">
        <v>1919</v>
      </c>
      <c r="B1920" s="136" t="s">
        <v>1726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 x14ac:dyDescent="0.25">
      <c r="A1921" s="96">
        <v>1920</v>
      </c>
      <c r="B1921" s="136" t="s">
        <v>1725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 x14ac:dyDescent="0.25">
      <c r="A1922" s="96">
        <v>1921</v>
      </c>
      <c r="B1922" s="136" t="s">
        <v>1724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 x14ac:dyDescent="0.25">
      <c r="A1923" s="96">
        <v>1922</v>
      </c>
      <c r="B1923" s="136" t="s">
        <v>1723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 x14ac:dyDescent="0.25">
      <c r="A1924" s="96">
        <v>1923</v>
      </c>
      <c r="B1924" s="136" t="s">
        <v>1722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 x14ac:dyDescent="0.25">
      <c r="A1925" s="96">
        <v>1924</v>
      </c>
      <c r="B1925" s="136" t="s">
        <v>1721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 x14ac:dyDescent="0.25">
      <c r="A1926" s="96">
        <v>1925</v>
      </c>
      <c r="B1926" s="136" t="s">
        <v>1720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 x14ac:dyDescent="0.25">
      <c r="A1927" s="96">
        <v>1926</v>
      </c>
      <c r="B1927" s="136" t="s">
        <v>1719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 x14ac:dyDescent="0.25">
      <c r="A1928" s="96">
        <v>1927</v>
      </c>
      <c r="B1928" s="136" t="s">
        <v>1718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 x14ac:dyDescent="0.25">
      <c r="A1929" s="96">
        <v>1928</v>
      </c>
      <c r="B1929" s="136" t="s">
        <v>1717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 x14ac:dyDescent="0.25">
      <c r="A1930" s="96">
        <v>1929</v>
      </c>
      <c r="B1930" s="136" t="s">
        <v>1716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 x14ac:dyDescent="0.25">
      <c r="A1931" s="96">
        <v>1930</v>
      </c>
      <c r="B1931" s="136" t="s">
        <v>1715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 x14ac:dyDescent="0.25">
      <c r="A1932" s="96">
        <v>1931</v>
      </c>
      <c r="B1932" s="136" t="s">
        <v>1714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 x14ac:dyDescent="0.25">
      <c r="A1933" s="96">
        <v>1932</v>
      </c>
      <c r="B1933" s="136" t="s">
        <v>1713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 x14ac:dyDescent="0.25">
      <c r="A1934" s="96">
        <v>1933</v>
      </c>
      <c r="B1934" s="136" t="s">
        <v>1712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 x14ac:dyDescent="0.25">
      <c r="A1935" s="96">
        <v>1934</v>
      </c>
      <c r="B1935" s="136" t="s">
        <v>1711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 x14ac:dyDescent="0.25">
      <c r="A1936" s="96">
        <v>1935</v>
      </c>
      <c r="B1936" s="136" t="s">
        <v>1710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 x14ac:dyDescent="0.25">
      <c r="A1937" s="96">
        <v>1936</v>
      </c>
      <c r="B1937" s="136" t="s">
        <v>1709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 x14ac:dyDescent="0.25">
      <c r="A1938" s="96">
        <v>1937</v>
      </c>
      <c r="B1938" s="136" t="s">
        <v>1708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 x14ac:dyDescent="0.25">
      <c r="A1939" s="96">
        <v>1938</v>
      </c>
      <c r="B1939" s="136" t="s">
        <v>1707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 x14ac:dyDescent="0.25">
      <c r="A1940" s="96">
        <v>1939</v>
      </c>
      <c r="B1940" s="136" t="s">
        <v>1706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 x14ac:dyDescent="0.25">
      <c r="A1941" s="96">
        <v>1940</v>
      </c>
      <c r="B1941" s="136" t="s">
        <v>1705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 x14ac:dyDescent="0.25">
      <c r="A1942" s="96">
        <v>1941</v>
      </c>
      <c r="B1942" s="136" t="s">
        <v>1704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 x14ac:dyDescent="0.25">
      <c r="A1943" s="96">
        <v>1942</v>
      </c>
      <c r="B1943" s="136" t="s">
        <v>1703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 x14ac:dyDescent="0.25">
      <c r="A1944" s="96">
        <v>1943</v>
      </c>
      <c r="B1944" s="136" t="s">
        <v>1702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 x14ac:dyDescent="0.25">
      <c r="A1945" s="96">
        <v>1944</v>
      </c>
      <c r="B1945" s="136" t="s">
        <v>1701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 x14ac:dyDescent="0.25">
      <c r="A1946" s="96">
        <v>1945</v>
      </c>
      <c r="B1946" s="136" t="s">
        <v>1700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 x14ac:dyDescent="0.25">
      <c r="A1947" s="96">
        <v>1946</v>
      </c>
      <c r="B1947" s="136" t="s">
        <v>1699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 x14ac:dyDescent="0.25">
      <c r="A1948" s="96">
        <v>1947</v>
      </c>
      <c r="B1948" s="136" t="s">
        <v>1698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 x14ac:dyDescent="0.25">
      <c r="A1949" s="96">
        <v>1948</v>
      </c>
      <c r="B1949" s="136" t="s">
        <v>1697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 x14ac:dyDescent="0.25">
      <c r="A1950" s="96">
        <v>1949</v>
      </c>
      <c r="B1950" s="136" t="s">
        <v>1696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 x14ac:dyDescent="0.25">
      <c r="A1951" s="96">
        <v>1950</v>
      </c>
      <c r="B1951" s="136" t="s">
        <v>1695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 x14ac:dyDescent="0.25">
      <c r="A1952" s="96">
        <v>1951</v>
      </c>
      <c r="B1952" s="136" t="s">
        <v>1694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 x14ac:dyDescent="0.25">
      <c r="A1953" s="96">
        <v>1952</v>
      </c>
      <c r="B1953" s="136" t="s">
        <v>1693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 x14ac:dyDescent="0.25">
      <c r="A1954" s="96">
        <v>1953</v>
      </c>
      <c r="B1954" s="136" t="s">
        <v>1692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 x14ac:dyDescent="0.25">
      <c r="A1955" s="96">
        <v>1954</v>
      </c>
      <c r="B1955" s="136" t="s">
        <v>1691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 x14ac:dyDescent="0.25">
      <c r="A1956" s="96">
        <v>1955</v>
      </c>
      <c r="B1956" s="136" t="s">
        <v>1690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 x14ac:dyDescent="0.25">
      <c r="A1957" s="96">
        <v>1956</v>
      </c>
      <c r="B1957" s="136" t="s">
        <v>1689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 x14ac:dyDescent="0.25">
      <c r="A1958" s="96">
        <v>1957</v>
      </c>
      <c r="B1958" s="136" t="s">
        <v>1688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 x14ac:dyDescent="0.25">
      <c r="A1959" s="96">
        <v>1958</v>
      </c>
      <c r="B1959" s="136" t="s">
        <v>1687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 x14ac:dyDescent="0.25">
      <c r="A1960" s="96">
        <v>1959</v>
      </c>
      <c r="B1960" s="136" t="s">
        <v>1686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 x14ac:dyDescent="0.25">
      <c r="A1961" s="96">
        <v>1960</v>
      </c>
      <c r="B1961" s="136" t="s">
        <v>1685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 x14ac:dyDescent="0.25">
      <c r="A1962" s="96">
        <v>1961</v>
      </c>
      <c r="B1962" s="136" t="s">
        <v>1684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 x14ac:dyDescent="0.25">
      <c r="A1963" s="96">
        <v>1962</v>
      </c>
      <c r="B1963" s="136" t="s">
        <v>1683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 x14ac:dyDescent="0.25">
      <c r="A1964" s="96">
        <v>1963</v>
      </c>
      <c r="B1964" s="136" t="s">
        <v>1682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 x14ac:dyDescent="0.25">
      <c r="A1965" s="96">
        <v>1964</v>
      </c>
      <c r="B1965" s="136" t="s">
        <v>1681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 x14ac:dyDescent="0.25">
      <c r="A1966" s="96">
        <v>1965</v>
      </c>
      <c r="B1966" s="136" t="s">
        <v>1680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 x14ac:dyDescent="0.25">
      <c r="A1967" s="96">
        <v>1966</v>
      </c>
      <c r="B1967" s="136" t="s">
        <v>1679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 x14ac:dyDescent="0.25">
      <c r="A1968" s="96">
        <v>1967</v>
      </c>
      <c r="B1968" s="136" t="s">
        <v>1678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 x14ac:dyDescent="0.25">
      <c r="A1969" s="96">
        <v>1968</v>
      </c>
      <c r="B1969" s="136" t="s">
        <v>1677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 x14ac:dyDescent="0.25">
      <c r="A1970" s="96">
        <v>1969</v>
      </c>
      <c r="B1970" s="136" t="s">
        <v>1676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 x14ac:dyDescent="0.25">
      <c r="A1971" s="96">
        <v>1970</v>
      </c>
      <c r="B1971" s="136" t="s">
        <v>1675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 x14ac:dyDescent="0.25">
      <c r="A1972" s="96">
        <v>1971</v>
      </c>
      <c r="B1972" s="136" t="s">
        <v>1674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 x14ac:dyDescent="0.25">
      <c r="A1973" s="96">
        <v>1972</v>
      </c>
      <c r="B1973" s="136" t="s">
        <v>1673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 x14ac:dyDescent="0.25">
      <c r="A1974" s="96">
        <v>1973</v>
      </c>
      <c r="B1974" s="136" t="s">
        <v>1672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 x14ac:dyDescent="0.25">
      <c r="A1975" s="96">
        <v>1974</v>
      </c>
      <c r="B1975" s="136" t="s">
        <v>1671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 x14ac:dyDescent="0.25">
      <c r="A1976" s="96">
        <v>1975</v>
      </c>
      <c r="B1976" s="136" t="s">
        <v>1670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 x14ac:dyDescent="0.25">
      <c r="A1977" s="96">
        <v>1976</v>
      </c>
      <c r="B1977" s="136" t="s">
        <v>1669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 x14ac:dyDescent="0.25">
      <c r="A1978" s="96">
        <v>1977</v>
      </c>
      <c r="B1978" s="136" t="s">
        <v>1668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 x14ac:dyDescent="0.25">
      <c r="A1979" s="96">
        <v>1978</v>
      </c>
      <c r="B1979" s="136" t="s">
        <v>1667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 x14ac:dyDescent="0.25">
      <c r="A1980" s="96">
        <v>1979</v>
      </c>
      <c r="B1980" s="136" t="s">
        <v>1666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 x14ac:dyDescent="0.25">
      <c r="A1981" s="96">
        <v>1980</v>
      </c>
      <c r="B1981" s="136" t="s">
        <v>1665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 x14ac:dyDescent="0.25">
      <c r="A1982" s="96">
        <v>1981</v>
      </c>
      <c r="B1982" s="136" t="s">
        <v>1664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 x14ac:dyDescent="0.25">
      <c r="A1983" s="96">
        <v>1982</v>
      </c>
      <c r="B1983" s="136" t="s">
        <v>1663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 x14ac:dyDescent="0.25">
      <c r="A1984" s="96">
        <v>1983</v>
      </c>
      <c r="B1984" s="136" t="s">
        <v>1662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 x14ac:dyDescent="0.25">
      <c r="A1985" s="96">
        <v>1984</v>
      </c>
      <c r="B1985" s="136" t="s">
        <v>1661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 x14ac:dyDescent="0.25">
      <c r="A1986" s="96">
        <v>1985</v>
      </c>
      <c r="B1986" s="136" t="s">
        <v>1660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 x14ac:dyDescent="0.25">
      <c r="A1987" s="96">
        <v>1986</v>
      </c>
      <c r="B1987" s="136" t="s">
        <v>1659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 x14ac:dyDescent="0.25">
      <c r="A1988" s="96">
        <v>1987</v>
      </c>
      <c r="B1988" s="136" t="s">
        <v>1658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 x14ac:dyDescent="0.25">
      <c r="A1989" s="96">
        <v>1988</v>
      </c>
      <c r="B1989" s="136" t="s">
        <v>1657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 x14ac:dyDescent="0.25">
      <c r="A1990" s="96">
        <v>1989</v>
      </c>
      <c r="B1990" s="136" t="s">
        <v>1656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 x14ac:dyDescent="0.25">
      <c r="A1991" s="96">
        <v>1990</v>
      </c>
      <c r="B1991" s="136" t="s">
        <v>1655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 x14ac:dyDescent="0.25">
      <c r="A1992" s="96">
        <v>1991</v>
      </c>
      <c r="B1992" s="136" t="s">
        <v>1654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 x14ac:dyDescent="0.25">
      <c r="A1993" s="96">
        <v>1992</v>
      </c>
      <c r="B1993" s="136" t="s">
        <v>1653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 x14ac:dyDescent="0.25">
      <c r="A1994" s="96">
        <v>1993</v>
      </c>
      <c r="B1994" s="136" t="s">
        <v>1652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 x14ac:dyDescent="0.25">
      <c r="A1995" s="96">
        <v>1994</v>
      </c>
      <c r="B1995" s="136" t="s">
        <v>1651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 x14ac:dyDescent="0.25">
      <c r="A1996" s="96">
        <v>1995</v>
      </c>
      <c r="B1996" s="136" t="s">
        <v>1650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 x14ac:dyDescent="0.25">
      <c r="A1997" s="96">
        <v>1996</v>
      </c>
      <c r="B1997" s="136" t="s">
        <v>1649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 x14ac:dyDescent="0.25">
      <c r="A1998" s="96">
        <v>1997</v>
      </c>
      <c r="B1998" s="136" t="s">
        <v>1648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 x14ac:dyDescent="0.25">
      <c r="A1999" s="96">
        <v>1998</v>
      </c>
      <c r="B1999" s="136" t="s">
        <v>1647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 x14ac:dyDescent="0.25">
      <c r="A2000" s="96">
        <v>1999</v>
      </c>
      <c r="B2000" s="136" t="s">
        <v>1646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 x14ac:dyDescent="0.25">
      <c r="A2001" s="96">
        <v>2000</v>
      </c>
      <c r="B2001" s="136" t="s">
        <v>1645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 x14ac:dyDescent="0.25">
      <c r="A2002" s="96">
        <v>2001</v>
      </c>
      <c r="B2002" s="136" t="s">
        <v>1644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 x14ac:dyDescent="0.25">
      <c r="A2003" s="96">
        <v>2002</v>
      </c>
      <c r="B2003" s="136" t="s">
        <v>1643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 x14ac:dyDescent="0.25">
      <c r="A2004" s="96">
        <v>2003</v>
      </c>
      <c r="B2004" s="136" t="s">
        <v>1642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 x14ac:dyDescent="0.25">
      <c r="A2005" s="96">
        <v>2004</v>
      </c>
      <c r="B2005" s="136" t="s">
        <v>1641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 x14ac:dyDescent="0.25">
      <c r="A2006" s="96">
        <v>2005</v>
      </c>
      <c r="B2006" s="136" t="s">
        <v>1640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 x14ac:dyDescent="0.25">
      <c r="A2007" s="96">
        <v>2006</v>
      </c>
      <c r="B2007" s="136" t="s">
        <v>1639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 x14ac:dyDescent="0.25">
      <c r="A2008" s="96">
        <v>2007</v>
      </c>
      <c r="B2008" s="136" t="s">
        <v>1638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 x14ac:dyDescent="0.25">
      <c r="A2009" s="96">
        <v>2008</v>
      </c>
      <c r="B2009" s="136" t="s">
        <v>1637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 x14ac:dyDescent="0.25">
      <c r="A2010" s="96">
        <v>2009</v>
      </c>
      <c r="B2010" s="136" t="s">
        <v>1636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 x14ac:dyDescent="0.25">
      <c r="A2011" s="96">
        <v>2010</v>
      </c>
      <c r="B2011" s="136" t="s">
        <v>1635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 x14ac:dyDescent="0.25">
      <c r="A2012" s="96">
        <v>2011</v>
      </c>
      <c r="B2012" s="136" t="s">
        <v>1634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 x14ac:dyDescent="0.25">
      <c r="A2013" s="96">
        <v>2012</v>
      </c>
      <c r="B2013" s="136" t="s">
        <v>1633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 x14ac:dyDescent="0.25">
      <c r="A2014" s="96">
        <v>2013</v>
      </c>
      <c r="B2014" s="136" t="s">
        <v>1632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 x14ac:dyDescent="0.25">
      <c r="A2015" s="96">
        <v>2014</v>
      </c>
      <c r="B2015" s="136" t="s">
        <v>1631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 x14ac:dyDescent="0.25">
      <c r="A2016" s="96">
        <v>2015</v>
      </c>
      <c r="B2016" s="136" t="s">
        <v>1630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 x14ac:dyDescent="0.25">
      <c r="A2017" s="96">
        <v>2016</v>
      </c>
      <c r="B2017" s="136" t="s">
        <v>1629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 x14ac:dyDescent="0.25">
      <c r="A2018" s="96">
        <v>2017</v>
      </c>
      <c r="B2018" s="136" t="s">
        <v>1628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 x14ac:dyDescent="0.25">
      <c r="A2019" s="96">
        <v>2018</v>
      </c>
      <c r="B2019" s="136" t="s">
        <v>1627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 x14ac:dyDescent="0.25">
      <c r="A2020" s="96">
        <v>2019</v>
      </c>
      <c r="B2020" s="136" t="s">
        <v>1626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 x14ac:dyDescent="0.25">
      <c r="A2021" s="96">
        <v>2020</v>
      </c>
      <c r="B2021" s="136" t="s">
        <v>1625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 x14ac:dyDescent="0.25">
      <c r="A2022" s="96">
        <v>2021</v>
      </c>
      <c r="B2022" s="136" t="s">
        <v>1624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 x14ac:dyDescent="0.25">
      <c r="A2023" s="96">
        <v>2022</v>
      </c>
      <c r="B2023" s="136" t="s">
        <v>1623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 x14ac:dyDescent="0.25">
      <c r="A2024" s="96">
        <v>2023</v>
      </c>
      <c r="B2024" s="136" t="s">
        <v>1622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 x14ac:dyDescent="0.25">
      <c r="A2025" s="96">
        <v>2024</v>
      </c>
      <c r="B2025" s="136" t="s">
        <v>1621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 x14ac:dyDescent="0.25">
      <c r="A2026" s="96">
        <v>2025</v>
      </c>
      <c r="B2026" s="136" t="s">
        <v>1620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 x14ac:dyDescent="0.25">
      <c r="A2027" s="96">
        <v>2026</v>
      </c>
      <c r="B2027" s="136" t="s">
        <v>1619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 x14ac:dyDescent="0.25">
      <c r="A2028" s="96">
        <v>2027</v>
      </c>
      <c r="B2028" s="136" t="s">
        <v>1618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 x14ac:dyDescent="0.25">
      <c r="A2029" s="96">
        <v>2028</v>
      </c>
      <c r="B2029" s="136" t="s">
        <v>1617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 x14ac:dyDescent="0.25">
      <c r="A2030" s="96">
        <v>2029</v>
      </c>
      <c r="B2030" s="136" t="s">
        <v>1616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 x14ac:dyDescent="0.25">
      <c r="A2031" s="96">
        <v>2030</v>
      </c>
      <c r="B2031" s="136" t="s">
        <v>1615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 x14ac:dyDescent="0.25">
      <c r="A2032" s="96">
        <v>2031</v>
      </c>
      <c r="B2032" s="136" t="s">
        <v>1614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 x14ac:dyDescent="0.25">
      <c r="A2033" s="96">
        <v>2032</v>
      </c>
      <c r="B2033" s="136" t="s">
        <v>1613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 x14ac:dyDescent="0.25">
      <c r="A2034" s="96">
        <v>2033</v>
      </c>
      <c r="B2034" s="136" t="s">
        <v>1612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 x14ac:dyDescent="0.25">
      <c r="A2035" s="96">
        <v>2034</v>
      </c>
      <c r="B2035" s="136" t="s">
        <v>1611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 x14ac:dyDescent="0.25">
      <c r="A2036" s="96">
        <v>2035</v>
      </c>
      <c r="B2036" s="136" t="s">
        <v>1610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 x14ac:dyDescent="0.25">
      <c r="A2037" s="96">
        <v>2036</v>
      </c>
      <c r="B2037" s="136" t="s">
        <v>1609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 x14ac:dyDescent="0.25">
      <c r="A2038" s="96">
        <v>2037</v>
      </c>
      <c r="B2038" s="136" t="s">
        <v>1608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 x14ac:dyDescent="0.25">
      <c r="A2039" s="96">
        <v>2038</v>
      </c>
      <c r="B2039" s="136" t="s">
        <v>1607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 x14ac:dyDescent="0.25">
      <c r="A2040" s="96">
        <v>2039</v>
      </c>
      <c r="B2040" s="136" t="s">
        <v>1606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 x14ac:dyDescent="0.25">
      <c r="A2041" s="96">
        <v>2040</v>
      </c>
      <c r="B2041" s="136" t="s">
        <v>1605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 x14ac:dyDescent="0.25">
      <c r="A2042" s="96">
        <v>2041</v>
      </c>
      <c r="B2042" s="136" t="s">
        <v>1604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 x14ac:dyDescent="0.25">
      <c r="A2043" s="96">
        <v>2042</v>
      </c>
      <c r="B2043" s="136" t="s">
        <v>1603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 x14ac:dyDescent="0.25">
      <c r="A2044" s="96">
        <v>2043</v>
      </c>
      <c r="B2044" s="136" t="s">
        <v>1602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 x14ac:dyDescent="0.25">
      <c r="A2045" s="96">
        <v>2044</v>
      </c>
      <c r="B2045" s="136" t="s">
        <v>1601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 x14ac:dyDescent="0.25">
      <c r="A2046" s="96">
        <v>2045</v>
      </c>
      <c r="B2046" s="136" t="s">
        <v>1600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 x14ac:dyDescent="0.25">
      <c r="A2047" s="96">
        <v>2046</v>
      </c>
      <c r="B2047" s="136" t="s">
        <v>1599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 x14ac:dyDescent="0.25">
      <c r="A2048" s="96">
        <v>2047</v>
      </c>
      <c r="B2048" s="136" t="s">
        <v>1598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 x14ac:dyDescent="0.25">
      <c r="A2049" s="96">
        <v>2048</v>
      </c>
      <c r="B2049" s="136" t="s">
        <v>1597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 x14ac:dyDescent="0.25">
      <c r="A2050" s="96">
        <v>2049</v>
      </c>
      <c r="B2050" s="136" t="s">
        <v>1596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 x14ac:dyDescent="0.25">
      <c r="A2051" s="96">
        <v>2050</v>
      </c>
      <c r="B2051" s="136" t="s">
        <v>1595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 x14ac:dyDescent="0.25">
      <c r="A2052" s="96">
        <v>2051</v>
      </c>
      <c r="B2052" s="136" t="s">
        <v>1594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 x14ac:dyDescent="0.25">
      <c r="A2053" s="96">
        <v>2052</v>
      </c>
      <c r="B2053" s="136" t="s">
        <v>1593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 x14ac:dyDescent="0.25">
      <c r="A2054" s="96">
        <v>2053</v>
      </c>
      <c r="B2054" s="136" t="s">
        <v>1592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 x14ac:dyDescent="0.25">
      <c r="A2055" s="96">
        <v>2054</v>
      </c>
      <c r="B2055" s="136" t="s">
        <v>1591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 x14ac:dyDescent="0.25">
      <c r="A2056" s="96">
        <v>2055</v>
      </c>
      <c r="B2056" s="136" t="s">
        <v>1590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 x14ac:dyDescent="0.25">
      <c r="A2057" s="96">
        <v>2056</v>
      </c>
      <c r="B2057" s="136" t="s">
        <v>1589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 x14ac:dyDescent="0.25">
      <c r="A2058" s="96">
        <v>2057</v>
      </c>
      <c r="B2058" s="136" t="s">
        <v>1588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 x14ac:dyDescent="0.25">
      <c r="A2059" s="96">
        <v>2058</v>
      </c>
      <c r="B2059" s="136" t="s">
        <v>1587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 x14ac:dyDescent="0.25">
      <c r="A2060" s="96">
        <v>2059</v>
      </c>
      <c r="B2060" s="136" t="s">
        <v>1586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 x14ac:dyDescent="0.25">
      <c r="A2061" s="96">
        <v>2060</v>
      </c>
      <c r="B2061" s="136" t="s">
        <v>1585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 x14ac:dyDescent="0.25">
      <c r="A2062" s="96">
        <v>2061</v>
      </c>
      <c r="B2062" s="136" t="s">
        <v>1584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 x14ac:dyDescent="0.25">
      <c r="A2063" s="96">
        <v>2062</v>
      </c>
      <c r="B2063" s="136" t="s">
        <v>1583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 x14ac:dyDescent="0.25">
      <c r="A2064" s="96">
        <v>2063</v>
      </c>
      <c r="B2064" s="136" t="s">
        <v>1582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 x14ac:dyDescent="0.25">
      <c r="A2065" s="96">
        <v>2064</v>
      </c>
      <c r="B2065" s="136" t="s">
        <v>1581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 x14ac:dyDescent="0.25">
      <c r="A2066" s="96">
        <v>2065</v>
      </c>
      <c r="B2066" s="136" t="s">
        <v>1580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 x14ac:dyDescent="0.25">
      <c r="A2067" s="96">
        <v>2066</v>
      </c>
      <c r="B2067" s="136" t="s">
        <v>1579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 x14ac:dyDescent="0.25">
      <c r="A2068" s="96">
        <v>2067</v>
      </c>
      <c r="B2068" s="136" t="s">
        <v>1578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 x14ac:dyDescent="0.25">
      <c r="A2069" s="96">
        <v>2068</v>
      </c>
      <c r="B2069" s="136" t="s">
        <v>1577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 x14ac:dyDescent="0.25">
      <c r="A2070" s="96">
        <v>2069</v>
      </c>
      <c r="B2070" s="136" t="s">
        <v>1576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 x14ac:dyDescent="0.25">
      <c r="A2071" s="96">
        <v>2070</v>
      </c>
      <c r="B2071" s="136" t="s">
        <v>1575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 x14ac:dyDescent="0.25">
      <c r="A2072" s="96">
        <v>2071</v>
      </c>
      <c r="B2072" s="136" t="s">
        <v>1574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 x14ac:dyDescent="0.25">
      <c r="A2073" s="96">
        <v>2072</v>
      </c>
      <c r="B2073" s="136" t="s">
        <v>1573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 x14ac:dyDescent="0.25">
      <c r="A2074" s="96">
        <v>2073</v>
      </c>
      <c r="B2074" s="136" t="s">
        <v>1572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 x14ac:dyDescent="0.25">
      <c r="A2075" s="96">
        <v>2074</v>
      </c>
      <c r="B2075" s="136" t="s">
        <v>1571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 x14ac:dyDescent="0.25">
      <c r="A2076" s="96">
        <v>2075</v>
      </c>
      <c r="B2076" s="136" t="s">
        <v>1570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 x14ac:dyDescent="0.25">
      <c r="A2077" s="96">
        <v>2076</v>
      </c>
      <c r="B2077" s="136" t="s">
        <v>1569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 x14ac:dyDescent="0.25">
      <c r="A2078" s="96">
        <v>2077</v>
      </c>
      <c r="B2078" s="136" t="s">
        <v>1568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 x14ac:dyDescent="0.25">
      <c r="A2079" s="96">
        <v>2078</v>
      </c>
      <c r="B2079" s="136" t="s">
        <v>1567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 x14ac:dyDescent="0.25">
      <c r="A2080" s="96">
        <v>2079</v>
      </c>
      <c r="B2080" s="136" t="s">
        <v>1566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 x14ac:dyDescent="0.25">
      <c r="A2081" s="96">
        <v>2080</v>
      </c>
      <c r="B2081" s="136" t="s">
        <v>1565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 x14ac:dyDescent="0.25">
      <c r="A2082" s="96">
        <v>2081</v>
      </c>
      <c r="B2082" s="136" t="s">
        <v>1564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 x14ac:dyDescent="0.25">
      <c r="A2083" s="96">
        <v>2082</v>
      </c>
      <c r="B2083" s="136" t="s">
        <v>1563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 x14ac:dyDescent="0.25">
      <c r="A2084" s="96">
        <v>2083</v>
      </c>
      <c r="B2084" s="136" t="s">
        <v>1562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 x14ac:dyDescent="0.25">
      <c r="A2085" s="96">
        <v>2084</v>
      </c>
      <c r="B2085" s="136" t="s">
        <v>1561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 x14ac:dyDescent="0.25">
      <c r="A2086" s="96">
        <v>2085</v>
      </c>
      <c r="B2086" s="136" t="s">
        <v>1560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 x14ac:dyDescent="0.25">
      <c r="A2087" s="96">
        <v>2086</v>
      </c>
      <c r="B2087" s="136" t="s">
        <v>1559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 x14ac:dyDescent="0.25">
      <c r="A2088" s="96">
        <v>2087</v>
      </c>
      <c r="B2088" s="136" t="s">
        <v>1558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 x14ac:dyDescent="0.25">
      <c r="A2089" s="96">
        <v>2088</v>
      </c>
      <c r="B2089" s="136" t="s">
        <v>1557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 x14ac:dyDescent="0.25">
      <c r="A2090" s="96">
        <v>2089</v>
      </c>
      <c r="B2090" s="136" t="s">
        <v>1556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 x14ac:dyDescent="0.25">
      <c r="A2091" s="96">
        <v>2090</v>
      </c>
      <c r="B2091" s="136" t="s">
        <v>1555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 x14ac:dyDescent="0.25">
      <c r="A2092" s="96">
        <v>2091</v>
      </c>
      <c r="B2092" s="136" t="s">
        <v>1554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 x14ac:dyDescent="0.25">
      <c r="A2093" s="96">
        <v>2092</v>
      </c>
      <c r="B2093" s="136" t="s">
        <v>1553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 x14ac:dyDescent="0.25">
      <c r="A2094" s="96">
        <v>2093</v>
      </c>
      <c r="B2094" s="136" t="s">
        <v>1552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 x14ac:dyDescent="0.25">
      <c r="A2095" s="96">
        <v>2094</v>
      </c>
      <c r="B2095" s="136" t="s">
        <v>1551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 x14ac:dyDescent="0.25">
      <c r="A2096" s="96">
        <v>2095</v>
      </c>
      <c r="B2096" s="136" t="s">
        <v>1550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 x14ac:dyDescent="0.25">
      <c r="A2097" s="96">
        <v>2096</v>
      </c>
      <c r="B2097" s="136" t="s">
        <v>1549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 x14ac:dyDescent="0.25">
      <c r="A2098" s="96">
        <v>2097</v>
      </c>
      <c r="B2098" s="136" t="s">
        <v>1548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 x14ac:dyDescent="0.25">
      <c r="A2099" s="96">
        <v>2098</v>
      </c>
      <c r="B2099" s="136" t="s">
        <v>1547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 x14ac:dyDescent="0.25">
      <c r="A2100" s="96">
        <v>2099</v>
      </c>
      <c r="B2100" s="136" t="s">
        <v>1546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 x14ac:dyDescent="0.25">
      <c r="A2101" s="96">
        <v>2100</v>
      </c>
      <c r="B2101" s="136" t="s">
        <v>1545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 x14ac:dyDescent="0.25">
      <c r="A2102" s="96">
        <v>2101</v>
      </c>
      <c r="B2102" s="136" t="s">
        <v>1544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 x14ac:dyDescent="0.25">
      <c r="A2103" s="96">
        <v>2102</v>
      </c>
      <c r="B2103" s="136" t="s">
        <v>1543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 x14ac:dyDescent="0.25">
      <c r="A2104" s="96">
        <v>2103</v>
      </c>
      <c r="B2104" s="136" t="s">
        <v>1542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 x14ac:dyDescent="0.25">
      <c r="A2105" s="96">
        <v>2104</v>
      </c>
      <c r="B2105" s="136" t="s">
        <v>1541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 x14ac:dyDescent="0.25">
      <c r="A2106" s="96">
        <v>2105</v>
      </c>
      <c r="B2106" s="136" t="s">
        <v>1540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 x14ac:dyDescent="0.25">
      <c r="A2107" s="96">
        <v>2106</v>
      </c>
      <c r="B2107" s="136" t="s">
        <v>1539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 x14ac:dyDescent="0.25">
      <c r="A2108" s="96">
        <v>2107</v>
      </c>
      <c r="B2108" s="136" t="s">
        <v>1538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 x14ac:dyDescent="0.25">
      <c r="A2109" s="96">
        <v>2108</v>
      </c>
      <c r="B2109" s="136" t="s">
        <v>1537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 x14ac:dyDescent="0.25">
      <c r="A2110" s="96">
        <v>2109</v>
      </c>
      <c r="B2110" s="136" t="s">
        <v>1536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 x14ac:dyDescent="0.25">
      <c r="A2111" s="96">
        <v>2110</v>
      </c>
      <c r="B2111" s="136" t="s">
        <v>1535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 x14ac:dyDescent="0.25">
      <c r="A2112" s="96">
        <v>2111</v>
      </c>
      <c r="B2112" s="136" t="s">
        <v>1534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 x14ac:dyDescent="0.25">
      <c r="A2113" s="96">
        <v>2112</v>
      </c>
      <c r="B2113" s="136" t="s">
        <v>1533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 x14ac:dyDescent="0.25">
      <c r="A2114" s="96">
        <v>2113</v>
      </c>
      <c r="B2114" s="136" t="s">
        <v>1532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 x14ac:dyDescent="0.25">
      <c r="A2115" s="96">
        <v>2114</v>
      </c>
      <c r="B2115" s="136" t="s">
        <v>1531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 x14ac:dyDescent="0.25">
      <c r="A2116" s="96">
        <v>2115</v>
      </c>
      <c r="B2116" s="136" t="s">
        <v>1530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 x14ac:dyDescent="0.25">
      <c r="A2117" s="96">
        <v>2116</v>
      </c>
      <c r="B2117" s="136" t="s">
        <v>1529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 x14ac:dyDescent="0.25">
      <c r="A2118" s="96">
        <v>2117</v>
      </c>
      <c r="B2118" s="136" t="s">
        <v>1528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 x14ac:dyDescent="0.25">
      <c r="A2119" s="96">
        <v>2118</v>
      </c>
      <c r="B2119" s="136" t="s">
        <v>1527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 x14ac:dyDescent="0.25">
      <c r="A2120" s="96">
        <v>2119</v>
      </c>
      <c r="B2120" s="136" t="s">
        <v>1526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 x14ac:dyDescent="0.25">
      <c r="A2121" s="96">
        <v>2120</v>
      </c>
      <c r="B2121" s="136" t="s">
        <v>1525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 x14ac:dyDescent="0.25">
      <c r="A2122" s="96">
        <v>2121</v>
      </c>
      <c r="B2122" s="136" t="s">
        <v>1524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 x14ac:dyDescent="0.25">
      <c r="A2123" s="96">
        <v>2122</v>
      </c>
      <c r="B2123" s="136" t="s">
        <v>1523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 x14ac:dyDescent="0.25">
      <c r="A2124" s="96">
        <v>2123</v>
      </c>
      <c r="B2124" s="136" t="s">
        <v>1522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 x14ac:dyDescent="0.25">
      <c r="A2125" s="96">
        <v>2124</v>
      </c>
      <c r="B2125" s="136" t="s">
        <v>1521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 x14ac:dyDescent="0.25">
      <c r="A2126" s="96">
        <v>2125</v>
      </c>
      <c r="B2126" s="136" t="s">
        <v>1520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 x14ac:dyDescent="0.25">
      <c r="A2127" s="96">
        <v>2126</v>
      </c>
      <c r="B2127" s="136" t="s">
        <v>1519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 x14ac:dyDescent="0.25">
      <c r="A2128" s="96">
        <v>2127</v>
      </c>
      <c r="B2128" s="136" t="s">
        <v>1518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 x14ac:dyDescent="0.25">
      <c r="A2129" s="96">
        <v>2128</v>
      </c>
      <c r="B2129" s="136" t="s">
        <v>1517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 x14ac:dyDescent="0.25">
      <c r="A2130" s="96">
        <v>2129</v>
      </c>
      <c r="B2130" s="136" t="s">
        <v>1516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 x14ac:dyDescent="0.25">
      <c r="A2131" s="96">
        <v>2130</v>
      </c>
      <c r="B2131" s="136" t="s">
        <v>1515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 x14ac:dyDescent="0.25">
      <c r="A2132" s="96">
        <v>2131</v>
      </c>
      <c r="B2132" s="136" t="s">
        <v>1514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 x14ac:dyDescent="0.25">
      <c r="A2133" s="96">
        <v>2132</v>
      </c>
      <c r="B2133" s="136" t="s">
        <v>1513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 x14ac:dyDescent="0.25">
      <c r="A2134" s="96">
        <v>2133</v>
      </c>
      <c r="B2134" s="136" t="s">
        <v>1512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 x14ac:dyDescent="0.25">
      <c r="A2135" s="96">
        <v>2134</v>
      </c>
      <c r="B2135" s="136" t="s">
        <v>1511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 x14ac:dyDescent="0.25">
      <c r="A2136" s="96">
        <v>2135</v>
      </c>
      <c r="B2136" s="136" t="s">
        <v>1510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 x14ac:dyDescent="0.25">
      <c r="A2137" s="96">
        <v>2136</v>
      </c>
      <c r="B2137" s="136" t="s">
        <v>1509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 x14ac:dyDescent="0.25">
      <c r="A2138" s="96">
        <v>2137</v>
      </c>
      <c r="B2138" s="136" t="s">
        <v>1508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 x14ac:dyDescent="0.25">
      <c r="A2139" s="96">
        <v>2138</v>
      </c>
      <c r="B2139" s="136" t="s">
        <v>1507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 x14ac:dyDescent="0.25">
      <c r="A2140" s="96">
        <v>2139</v>
      </c>
      <c r="B2140" s="136" t="s">
        <v>1506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 x14ac:dyDescent="0.25">
      <c r="A2141" s="96">
        <v>2140</v>
      </c>
      <c r="B2141" s="136" t="s">
        <v>1505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 x14ac:dyDescent="0.25">
      <c r="A2142" s="96">
        <v>2141</v>
      </c>
      <c r="B2142" s="136" t="s">
        <v>1504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 x14ac:dyDescent="0.25">
      <c r="A2143" s="96">
        <v>2142</v>
      </c>
      <c r="B2143" s="136" t="s">
        <v>1503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 x14ac:dyDescent="0.25">
      <c r="A2144" s="96">
        <v>2143</v>
      </c>
      <c r="B2144" s="136" t="s">
        <v>1502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 x14ac:dyDescent="0.25">
      <c r="A2145" s="96">
        <v>2144</v>
      </c>
      <c r="B2145" s="136" t="s">
        <v>1501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 x14ac:dyDescent="0.25">
      <c r="A2146" s="96">
        <v>2145</v>
      </c>
      <c r="B2146" s="136" t="s">
        <v>1500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 x14ac:dyDescent="0.25">
      <c r="A2147" s="96">
        <v>2146</v>
      </c>
      <c r="B2147" s="136" t="s">
        <v>1499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 x14ac:dyDescent="0.25">
      <c r="A2148" s="96">
        <v>2147</v>
      </c>
      <c r="B2148" s="136" t="s">
        <v>1498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 x14ac:dyDescent="0.25">
      <c r="A2149" s="96">
        <v>2148</v>
      </c>
      <c r="B2149" s="136" t="s">
        <v>1497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 x14ac:dyDescent="0.25">
      <c r="A2150" s="96">
        <v>2149</v>
      </c>
      <c r="B2150" s="136" t="s">
        <v>1496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 x14ac:dyDescent="0.25">
      <c r="A2151" s="96">
        <v>2150</v>
      </c>
      <c r="B2151" s="136" t="s">
        <v>1495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 x14ac:dyDescent="0.25">
      <c r="A2152" s="96">
        <v>2151</v>
      </c>
      <c r="B2152" s="136" t="s">
        <v>1494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 x14ac:dyDescent="0.25">
      <c r="A2153" s="96">
        <v>2152</v>
      </c>
      <c r="B2153" s="136" t="s">
        <v>1493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 x14ac:dyDescent="0.25">
      <c r="A2154" s="96">
        <v>2153</v>
      </c>
      <c r="B2154" s="136" t="s">
        <v>1492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 x14ac:dyDescent="0.25">
      <c r="A2155" s="96">
        <v>2154</v>
      </c>
      <c r="B2155" s="136" t="s">
        <v>1491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 x14ac:dyDescent="0.25">
      <c r="A2156" s="96">
        <v>2155</v>
      </c>
      <c r="B2156" s="136" t="s">
        <v>1490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 x14ac:dyDescent="0.25">
      <c r="A2157" s="96">
        <v>2156</v>
      </c>
      <c r="B2157" s="136" t="s">
        <v>1489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 x14ac:dyDescent="0.25">
      <c r="A2158" s="96">
        <v>2157</v>
      </c>
      <c r="B2158" s="136" t="s">
        <v>1488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 x14ac:dyDescent="0.25">
      <c r="A2159" s="96">
        <v>2158</v>
      </c>
      <c r="B2159" s="136" t="s">
        <v>1487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 x14ac:dyDescent="0.25">
      <c r="A2160" s="96">
        <v>2159</v>
      </c>
      <c r="B2160" s="136" t="s">
        <v>1486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 x14ac:dyDescent="0.25">
      <c r="A2161" s="96">
        <v>2160</v>
      </c>
      <c r="B2161" s="136" t="s">
        <v>1485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 x14ac:dyDescent="0.25">
      <c r="A2162" s="96">
        <v>2161</v>
      </c>
      <c r="B2162" s="136" t="s">
        <v>1484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 x14ac:dyDescent="0.25">
      <c r="A2163" s="96">
        <v>2162</v>
      </c>
      <c r="B2163" s="136" t="s">
        <v>1483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 x14ac:dyDescent="0.25">
      <c r="A2164" s="96">
        <v>2163</v>
      </c>
      <c r="B2164" s="136" t="s">
        <v>1482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 x14ac:dyDescent="0.25">
      <c r="A2165" s="96">
        <v>2164</v>
      </c>
      <c r="B2165" s="136" t="s">
        <v>1481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 x14ac:dyDescent="0.25">
      <c r="A2166" s="96">
        <v>2165</v>
      </c>
      <c r="B2166" s="136" t="s">
        <v>1480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 x14ac:dyDescent="0.25">
      <c r="A2167" s="96">
        <v>2166</v>
      </c>
      <c r="B2167" s="136" t="s">
        <v>1479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 x14ac:dyDescent="0.25">
      <c r="A2168" s="96">
        <v>2167</v>
      </c>
      <c r="B2168" s="136" t="s">
        <v>1478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 x14ac:dyDescent="0.25">
      <c r="A2169" s="96">
        <v>2168</v>
      </c>
      <c r="B2169" s="136" t="s">
        <v>1477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 x14ac:dyDescent="0.25">
      <c r="A2170" s="96">
        <v>2169</v>
      </c>
      <c r="B2170" s="136" t="s">
        <v>1476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 x14ac:dyDescent="0.25">
      <c r="A2171" s="96">
        <v>2170</v>
      </c>
      <c r="B2171" s="136" t="s">
        <v>1475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 x14ac:dyDescent="0.25">
      <c r="A2172" s="96">
        <v>2171</v>
      </c>
      <c r="B2172" s="136" t="s">
        <v>1474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 x14ac:dyDescent="0.25">
      <c r="A2173" s="96">
        <v>2172</v>
      </c>
      <c r="B2173" s="136" t="s">
        <v>1473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 x14ac:dyDescent="0.25">
      <c r="A2174" s="96">
        <v>2173</v>
      </c>
      <c r="B2174" s="136" t="s">
        <v>1472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 x14ac:dyDescent="0.25">
      <c r="A2175" s="96">
        <v>2174</v>
      </c>
      <c r="B2175" s="136" t="s">
        <v>1471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 x14ac:dyDescent="0.25">
      <c r="A2176" s="96">
        <v>2175</v>
      </c>
      <c r="B2176" s="136" t="s">
        <v>1470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 x14ac:dyDescent="0.25">
      <c r="A2177" s="96">
        <v>2176</v>
      </c>
      <c r="B2177" s="136" t="s">
        <v>1469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 x14ac:dyDescent="0.25">
      <c r="A2178" s="96">
        <v>2177</v>
      </c>
      <c r="B2178" s="136" t="s">
        <v>1468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 x14ac:dyDescent="0.25">
      <c r="A2179" s="96">
        <v>2178</v>
      </c>
      <c r="B2179" s="136" t="s">
        <v>1467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 x14ac:dyDescent="0.25">
      <c r="A2180" s="96">
        <v>2179</v>
      </c>
      <c r="B2180" s="136" t="s">
        <v>1466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 x14ac:dyDescent="0.25">
      <c r="A2181" s="96">
        <v>2180</v>
      </c>
      <c r="B2181" s="136" t="s">
        <v>1465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 x14ac:dyDescent="0.25">
      <c r="A2182" s="96">
        <v>2181</v>
      </c>
      <c r="B2182" s="136" t="s">
        <v>1464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 x14ac:dyDescent="0.25">
      <c r="A2183" s="96">
        <v>2182</v>
      </c>
      <c r="B2183" s="136" t="s">
        <v>1463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 x14ac:dyDescent="0.25">
      <c r="A2184" s="96">
        <v>2183</v>
      </c>
      <c r="B2184" s="136" t="s">
        <v>1462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 x14ac:dyDescent="0.25">
      <c r="A2185" s="96">
        <v>2184</v>
      </c>
      <c r="B2185" s="136" t="s">
        <v>1461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 x14ac:dyDescent="0.25">
      <c r="A2186" s="96">
        <v>2185</v>
      </c>
      <c r="B2186" s="136" t="s">
        <v>1460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 x14ac:dyDescent="0.25">
      <c r="A2187" s="96">
        <v>2186</v>
      </c>
      <c r="B2187" s="136" t="s">
        <v>1459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 x14ac:dyDescent="0.25">
      <c r="A2188" s="96">
        <v>2187</v>
      </c>
      <c r="B2188" s="136" t="s">
        <v>1458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 x14ac:dyDescent="0.25">
      <c r="A2189" s="96">
        <v>2188</v>
      </c>
      <c r="B2189" s="136" t="s">
        <v>1457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 x14ac:dyDescent="0.25">
      <c r="A2190" s="96">
        <v>2189</v>
      </c>
      <c r="B2190" s="136" t="s">
        <v>1456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 x14ac:dyDescent="0.25">
      <c r="A2191" s="96">
        <v>2190</v>
      </c>
      <c r="B2191" s="136" t="s">
        <v>1455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 x14ac:dyDescent="0.25">
      <c r="A2192" s="96">
        <v>2191</v>
      </c>
      <c r="B2192" s="136" t="s">
        <v>1454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 x14ac:dyDescent="0.25">
      <c r="A2193" s="96">
        <v>2192</v>
      </c>
      <c r="B2193" s="136" t="s">
        <v>1453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 x14ac:dyDescent="0.25">
      <c r="A2194" s="96">
        <v>2193</v>
      </c>
      <c r="B2194" s="136" t="s">
        <v>1452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 x14ac:dyDescent="0.25">
      <c r="A2195" s="96">
        <v>2194</v>
      </c>
      <c r="B2195" s="136" t="s">
        <v>1451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 x14ac:dyDescent="0.25">
      <c r="A2196" s="96">
        <v>2195</v>
      </c>
      <c r="B2196" s="136" t="s">
        <v>1450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 x14ac:dyDescent="0.25">
      <c r="A2197" s="96">
        <v>2196</v>
      </c>
      <c r="B2197" s="136" t="s">
        <v>1449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 x14ac:dyDescent="0.25">
      <c r="A2198" s="96">
        <v>2197</v>
      </c>
      <c r="B2198" s="136" t="s">
        <v>1448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 x14ac:dyDescent="0.25">
      <c r="A2199" s="96">
        <v>2198</v>
      </c>
      <c r="B2199" s="136" t="s">
        <v>1447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 x14ac:dyDescent="0.25">
      <c r="A2200" s="96">
        <v>2199</v>
      </c>
      <c r="B2200" s="136" t="s">
        <v>1446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 x14ac:dyDescent="0.25">
      <c r="A2201" s="96">
        <v>2200</v>
      </c>
      <c r="B2201" s="136" t="s">
        <v>1445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 x14ac:dyDescent="0.25">
      <c r="A2202" s="96">
        <v>2201</v>
      </c>
      <c r="B2202" s="136" t="s">
        <v>1444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 x14ac:dyDescent="0.25">
      <c r="A2203" s="96">
        <v>2202</v>
      </c>
      <c r="B2203" s="136" t="s">
        <v>1443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 x14ac:dyDescent="0.25">
      <c r="A2204" s="96">
        <v>2203</v>
      </c>
      <c r="B2204" s="136" t="s">
        <v>1442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 x14ac:dyDescent="0.25">
      <c r="A2205" s="96">
        <v>2204</v>
      </c>
      <c r="B2205" s="136" t="s">
        <v>1441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 x14ac:dyDescent="0.25">
      <c r="A2206" s="96">
        <v>2205</v>
      </c>
      <c r="B2206" s="136" t="s">
        <v>1440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 x14ac:dyDescent="0.25">
      <c r="A2207" s="96">
        <v>2206</v>
      </c>
      <c r="B2207" s="136" t="s">
        <v>1439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 x14ac:dyDescent="0.25">
      <c r="A2208" s="96">
        <v>2207</v>
      </c>
      <c r="B2208" s="136" t="s">
        <v>1438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 x14ac:dyDescent="0.25">
      <c r="A2209" s="96">
        <v>2208</v>
      </c>
      <c r="B2209" s="136" t="s">
        <v>1437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 x14ac:dyDescent="0.25">
      <c r="A2210" s="96">
        <v>2209</v>
      </c>
      <c r="B2210" s="136" t="s">
        <v>1436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 x14ac:dyDescent="0.25">
      <c r="A2211" s="96">
        <v>2210</v>
      </c>
      <c r="B2211" s="136" t="s">
        <v>1435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 x14ac:dyDescent="0.25">
      <c r="A2212" s="96">
        <v>2211</v>
      </c>
      <c r="B2212" s="136" t="s">
        <v>1434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 x14ac:dyDescent="0.25">
      <c r="A2213" s="96">
        <v>2212</v>
      </c>
      <c r="B2213" s="136" t="s">
        <v>1433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 x14ac:dyDescent="0.25">
      <c r="A2214" s="96">
        <v>2213</v>
      </c>
      <c r="B2214" s="136" t="s">
        <v>1432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 x14ac:dyDescent="0.25">
      <c r="A2215" s="96">
        <v>2214</v>
      </c>
      <c r="B2215" s="136" t="s">
        <v>1431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 x14ac:dyDescent="0.25">
      <c r="A2216" s="96">
        <v>2215</v>
      </c>
      <c r="B2216" s="136" t="s">
        <v>1430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 x14ac:dyDescent="0.25">
      <c r="A2217" s="96">
        <v>2216</v>
      </c>
      <c r="B2217" s="136" t="s">
        <v>1429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 x14ac:dyDescent="0.25">
      <c r="A2218" s="96">
        <v>2217</v>
      </c>
      <c r="B2218" s="136" t="s">
        <v>1428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 x14ac:dyDescent="0.25">
      <c r="A2219" s="96">
        <v>2218</v>
      </c>
      <c r="B2219" s="136" t="s">
        <v>1427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 x14ac:dyDescent="0.25">
      <c r="A2220" s="96">
        <v>2219</v>
      </c>
      <c r="B2220" s="136" t="s">
        <v>1426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 x14ac:dyDescent="0.25">
      <c r="A2221" s="96">
        <v>2220</v>
      </c>
      <c r="B2221" s="136" t="s">
        <v>1425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 x14ac:dyDescent="0.25">
      <c r="A2222" s="96">
        <v>2221</v>
      </c>
      <c r="B2222" s="136" t="s">
        <v>1424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 x14ac:dyDescent="0.25">
      <c r="A2223" s="96">
        <v>2222</v>
      </c>
      <c r="B2223" s="136" t="s">
        <v>1423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 x14ac:dyDescent="0.25">
      <c r="A2224" s="96">
        <v>2223</v>
      </c>
      <c r="B2224" s="136" t="s">
        <v>1422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 x14ac:dyDescent="0.25">
      <c r="A2225" s="96">
        <v>2224</v>
      </c>
      <c r="B2225" s="136" t="s">
        <v>1421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 x14ac:dyDescent="0.25">
      <c r="A2226" s="96">
        <v>2225</v>
      </c>
      <c r="B2226" s="136" t="s">
        <v>1420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 x14ac:dyDescent="0.25">
      <c r="A2227" s="96">
        <v>2226</v>
      </c>
      <c r="B2227" s="136" t="s">
        <v>1419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 x14ac:dyDescent="0.25">
      <c r="A2228" s="96">
        <v>2227</v>
      </c>
      <c r="B2228" s="136" t="s">
        <v>1418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 x14ac:dyDescent="0.25">
      <c r="A2229" s="96">
        <v>2228</v>
      </c>
      <c r="B2229" s="136" t="s">
        <v>1417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 x14ac:dyDescent="0.25">
      <c r="A2230" s="96">
        <v>2229</v>
      </c>
      <c r="B2230" s="136" t="s">
        <v>1416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 x14ac:dyDescent="0.25">
      <c r="A2231" s="96">
        <v>2230</v>
      </c>
      <c r="B2231" s="136" t="s">
        <v>1415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 x14ac:dyDescent="0.25">
      <c r="A2232" s="96">
        <v>2231</v>
      </c>
      <c r="B2232" s="136" t="s">
        <v>1414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 x14ac:dyDescent="0.25">
      <c r="A2233" s="96">
        <v>2232</v>
      </c>
      <c r="B2233" s="136" t="s">
        <v>1413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 x14ac:dyDescent="0.25">
      <c r="A2234" s="96">
        <v>2233</v>
      </c>
      <c r="B2234" s="136" t="s">
        <v>1412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 x14ac:dyDescent="0.25">
      <c r="A2235" s="96">
        <v>2234</v>
      </c>
      <c r="B2235" s="136" t="s">
        <v>1411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 x14ac:dyDescent="0.25">
      <c r="A2236" s="96">
        <v>2235</v>
      </c>
      <c r="B2236" s="136" t="s">
        <v>1410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 x14ac:dyDescent="0.25">
      <c r="A2237" s="96">
        <v>2236</v>
      </c>
      <c r="B2237" s="136" t="s">
        <v>1409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 x14ac:dyDescent="0.25">
      <c r="A2238" s="96">
        <v>2237</v>
      </c>
      <c r="B2238" s="136" t="s">
        <v>1408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 x14ac:dyDescent="0.25">
      <c r="A2239" s="96">
        <v>2238</v>
      </c>
      <c r="B2239" s="136" t="s">
        <v>1407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 x14ac:dyDescent="0.25">
      <c r="A2240" s="96">
        <v>2239</v>
      </c>
      <c r="B2240" s="136" t="s">
        <v>1406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 x14ac:dyDescent="0.25">
      <c r="A2241" s="96">
        <v>2240</v>
      </c>
      <c r="B2241" s="136" t="s">
        <v>1405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 x14ac:dyDescent="0.25">
      <c r="A2242" s="96">
        <v>2241</v>
      </c>
      <c r="B2242" s="136" t="s">
        <v>1404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 x14ac:dyDescent="0.25">
      <c r="A2243" s="96">
        <v>2242</v>
      </c>
      <c r="B2243" s="136" t="s">
        <v>1403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 x14ac:dyDescent="0.25">
      <c r="A2244" s="96">
        <v>2243</v>
      </c>
      <c r="B2244" s="136" t="s">
        <v>1402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 x14ac:dyDescent="0.25">
      <c r="A2245" s="96">
        <v>2244</v>
      </c>
      <c r="B2245" s="136" t="s">
        <v>1401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 x14ac:dyDescent="0.25">
      <c r="A2246" s="96">
        <v>2245</v>
      </c>
      <c r="B2246" s="136" t="s">
        <v>1400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 x14ac:dyDescent="0.25">
      <c r="A2247" s="96">
        <v>2246</v>
      </c>
      <c r="B2247" s="136" t="s">
        <v>1399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 x14ac:dyDescent="0.25">
      <c r="A2248" s="96">
        <v>2247</v>
      </c>
      <c r="B2248" s="136" t="s">
        <v>1398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 x14ac:dyDescent="0.25">
      <c r="A2249" s="96">
        <v>2248</v>
      </c>
      <c r="B2249" s="136" t="s">
        <v>1397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 x14ac:dyDescent="0.25">
      <c r="A2250" s="96">
        <v>2249</v>
      </c>
      <c r="B2250" s="136" t="s">
        <v>1396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 x14ac:dyDescent="0.25">
      <c r="A2251" s="96">
        <v>2250</v>
      </c>
      <c r="B2251" s="136" t="s">
        <v>1395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 x14ac:dyDescent="0.25">
      <c r="A2252" s="96">
        <v>2251</v>
      </c>
      <c r="B2252" s="136" t="s">
        <v>1394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 x14ac:dyDescent="0.25">
      <c r="A2253" s="96">
        <v>2252</v>
      </c>
      <c r="B2253" s="136" t="s">
        <v>1393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 x14ac:dyDescent="0.25">
      <c r="A2254" s="96">
        <v>2253</v>
      </c>
      <c r="B2254" s="136" t="s">
        <v>1392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 x14ac:dyDescent="0.25">
      <c r="A2255" s="96">
        <v>2254</v>
      </c>
      <c r="B2255" s="136" t="s">
        <v>1391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 x14ac:dyDescent="0.25">
      <c r="A2256" s="96">
        <v>2255</v>
      </c>
      <c r="B2256" s="136" t="s">
        <v>1390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 x14ac:dyDescent="0.25">
      <c r="A2257" s="96">
        <v>2256</v>
      </c>
      <c r="B2257" s="136" t="s">
        <v>1389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 x14ac:dyDescent="0.25">
      <c r="A2258" s="96">
        <v>2257</v>
      </c>
      <c r="B2258" s="136" t="s">
        <v>1388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 x14ac:dyDescent="0.25">
      <c r="A2259" s="96">
        <v>2258</v>
      </c>
      <c r="B2259" s="136" t="s">
        <v>1387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 x14ac:dyDescent="0.25">
      <c r="A2260" s="96">
        <v>2259</v>
      </c>
      <c r="B2260" s="136" t="s">
        <v>1386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 x14ac:dyDescent="0.25">
      <c r="A2261" s="96">
        <v>2260</v>
      </c>
      <c r="B2261" s="136" t="s">
        <v>1385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 x14ac:dyDescent="0.25">
      <c r="A2262" s="96">
        <v>2261</v>
      </c>
      <c r="B2262" s="136" t="s">
        <v>1384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 x14ac:dyDescent="0.25">
      <c r="A2263" s="96">
        <v>2262</v>
      </c>
      <c r="B2263" s="136" t="s">
        <v>1383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 x14ac:dyDescent="0.25">
      <c r="A2264" s="96">
        <v>2263</v>
      </c>
      <c r="B2264" s="136" t="s">
        <v>1382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 x14ac:dyDescent="0.25">
      <c r="A2265" s="96">
        <v>2264</v>
      </c>
      <c r="B2265" s="136" t="s">
        <v>1381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 x14ac:dyDescent="0.25">
      <c r="A2266" s="96">
        <v>2265</v>
      </c>
      <c r="B2266" s="136" t="s">
        <v>1380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 x14ac:dyDescent="0.25">
      <c r="A2267" s="96">
        <v>2266</v>
      </c>
      <c r="B2267" s="136" t="s">
        <v>1379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 x14ac:dyDescent="0.25">
      <c r="A2268" s="96">
        <v>2267</v>
      </c>
      <c r="B2268" s="136" t="s">
        <v>1378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 x14ac:dyDescent="0.25">
      <c r="A2269" s="96">
        <v>2268</v>
      </c>
      <c r="B2269" s="136" t="s">
        <v>1377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 x14ac:dyDescent="0.25">
      <c r="A2270" s="96">
        <v>2269</v>
      </c>
      <c r="B2270" s="136" t="s">
        <v>1376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 x14ac:dyDescent="0.25">
      <c r="A2271" s="96">
        <v>2270</v>
      </c>
      <c r="B2271" s="136" t="s">
        <v>1375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 x14ac:dyDescent="0.25">
      <c r="A2272" s="96">
        <v>2271</v>
      </c>
      <c r="B2272" s="136" t="s">
        <v>1374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 x14ac:dyDescent="0.25">
      <c r="A2273" s="96">
        <v>2272</v>
      </c>
      <c r="B2273" s="136" t="s">
        <v>1373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 x14ac:dyDescent="0.25">
      <c r="A2274" s="96">
        <v>2273</v>
      </c>
      <c r="B2274" s="136" t="s">
        <v>1372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 x14ac:dyDescent="0.25">
      <c r="A2275" s="96">
        <v>2274</v>
      </c>
      <c r="B2275" s="136" t="s">
        <v>1371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 x14ac:dyDescent="0.25">
      <c r="A2276" s="96">
        <v>2275</v>
      </c>
      <c r="B2276" s="136" t="s">
        <v>1370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 x14ac:dyDescent="0.25">
      <c r="A2277" s="96">
        <v>2276</v>
      </c>
      <c r="B2277" s="136" t="s">
        <v>1369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 x14ac:dyDescent="0.25">
      <c r="A2278" s="96">
        <v>2277</v>
      </c>
      <c r="B2278" s="136" t="s">
        <v>1368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 x14ac:dyDescent="0.25">
      <c r="A2279" s="96">
        <v>2278</v>
      </c>
      <c r="B2279" s="136" t="s">
        <v>1367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 x14ac:dyDescent="0.25">
      <c r="A2280" s="96">
        <v>2279</v>
      </c>
      <c r="B2280" s="136" t="s">
        <v>1366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 x14ac:dyDescent="0.25">
      <c r="A2281" s="96">
        <v>2280</v>
      </c>
      <c r="B2281" s="136" t="s">
        <v>1365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 x14ac:dyDescent="0.25">
      <c r="A2282" s="96">
        <v>2281</v>
      </c>
      <c r="B2282" s="136" t="s">
        <v>1364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 x14ac:dyDescent="0.25">
      <c r="A2283" s="96">
        <v>2282</v>
      </c>
      <c r="B2283" s="136" t="s">
        <v>1363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 x14ac:dyDescent="0.25">
      <c r="A2284" s="96">
        <v>2283</v>
      </c>
      <c r="B2284" s="136" t="s">
        <v>1362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 x14ac:dyDescent="0.25">
      <c r="A2285" s="96">
        <v>2284</v>
      </c>
      <c r="B2285" s="136" t="s">
        <v>1361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 x14ac:dyDescent="0.25">
      <c r="A2286" s="96">
        <v>2285</v>
      </c>
      <c r="B2286" s="136" t="s">
        <v>1360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 x14ac:dyDescent="0.25">
      <c r="A2287" s="96">
        <v>2286</v>
      </c>
      <c r="B2287" s="136" t="s">
        <v>1359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 x14ac:dyDescent="0.25">
      <c r="A2288" s="96">
        <v>2287</v>
      </c>
      <c r="B2288" s="136" t="s">
        <v>1358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 x14ac:dyDescent="0.25">
      <c r="A2289" s="96">
        <v>2288</v>
      </c>
      <c r="B2289" s="136" t="s">
        <v>1357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 x14ac:dyDescent="0.25">
      <c r="A2290" s="96">
        <v>2289</v>
      </c>
      <c r="B2290" s="136" t="s">
        <v>1356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 x14ac:dyDescent="0.25">
      <c r="A2291" s="96">
        <v>2290</v>
      </c>
      <c r="B2291" s="136" t="s">
        <v>1355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 x14ac:dyDescent="0.25">
      <c r="A2292" s="96">
        <v>2291</v>
      </c>
      <c r="B2292" s="136" t="s">
        <v>1348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 x14ac:dyDescent="0.25">
      <c r="A2293" s="96">
        <v>2292</v>
      </c>
      <c r="B2293" s="136" t="s">
        <v>1347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 x14ac:dyDescent="0.25">
      <c r="A2294" s="96">
        <v>2293</v>
      </c>
      <c r="B2294" s="136" t="s">
        <v>1346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 x14ac:dyDescent="0.25">
      <c r="A2295" s="96">
        <v>2294</v>
      </c>
      <c r="B2295" s="136" t="s">
        <v>1345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 x14ac:dyDescent="0.25">
      <c r="A2296" s="96">
        <v>2295</v>
      </c>
      <c r="B2296" s="136" t="s">
        <v>1344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 x14ac:dyDescent="0.25">
      <c r="A2297" s="96">
        <v>2296</v>
      </c>
      <c r="B2297" s="136" t="s">
        <v>1343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 x14ac:dyDescent="0.25">
      <c r="A2298" s="96">
        <v>2297</v>
      </c>
      <c r="B2298" s="136" t="s">
        <v>1342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 x14ac:dyDescent="0.25">
      <c r="A2299" s="96">
        <v>2298</v>
      </c>
      <c r="B2299" s="136" t="s">
        <v>1341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 x14ac:dyDescent="0.25">
      <c r="A2300" s="96">
        <v>2299</v>
      </c>
      <c r="B2300" s="136" t="s">
        <v>1340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 x14ac:dyDescent="0.25">
      <c r="A2301" s="96">
        <v>2300</v>
      </c>
      <c r="B2301" s="136" t="s">
        <v>1339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 x14ac:dyDescent="0.25">
      <c r="A2302" s="96">
        <v>2301</v>
      </c>
      <c r="B2302" s="136" t="s">
        <v>1338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 x14ac:dyDescent="0.25">
      <c r="A2303" s="96">
        <v>2302</v>
      </c>
      <c r="B2303" s="136" t="s">
        <v>1337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 x14ac:dyDescent="0.25">
      <c r="A2304" s="96">
        <v>2303</v>
      </c>
      <c r="B2304" s="136" t="s">
        <v>1336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 x14ac:dyDescent="0.25">
      <c r="A2305" s="96">
        <v>2304</v>
      </c>
      <c r="B2305" s="136" t="s">
        <v>1335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 x14ac:dyDescent="0.25">
      <c r="A2306" s="96">
        <v>2305</v>
      </c>
      <c r="B2306" s="136" t="s">
        <v>1334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 x14ac:dyDescent="0.25">
      <c r="A2307" s="96">
        <v>2306</v>
      </c>
      <c r="B2307" s="136" t="s">
        <v>1333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 x14ac:dyDescent="0.25">
      <c r="A2308" s="96">
        <v>2307</v>
      </c>
      <c r="B2308" s="136" t="s">
        <v>1332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 x14ac:dyDescent="0.25">
      <c r="A2309" s="96">
        <v>2308</v>
      </c>
      <c r="B2309" s="136" t="s">
        <v>1331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 x14ac:dyDescent="0.25">
      <c r="A2310" s="96">
        <v>2309</v>
      </c>
      <c r="B2310" s="136" t="s">
        <v>1330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 x14ac:dyDescent="0.25">
      <c r="A2311" s="96">
        <v>2310</v>
      </c>
      <c r="B2311" s="136" t="s">
        <v>1329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 x14ac:dyDescent="0.25">
      <c r="A2312" s="96">
        <v>2311</v>
      </c>
      <c r="B2312" s="136" t="s">
        <v>1328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 x14ac:dyDescent="0.25">
      <c r="A2313" s="96">
        <v>2312</v>
      </c>
      <c r="B2313" s="136" t="s">
        <v>1327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 x14ac:dyDescent="0.25">
      <c r="A2314" s="96">
        <v>2313</v>
      </c>
      <c r="B2314" s="136" t="s">
        <v>1326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 x14ac:dyDescent="0.25">
      <c r="A2315" s="96">
        <v>2314</v>
      </c>
      <c r="B2315" s="136" t="s">
        <v>1325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 x14ac:dyDescent="0.25">
      <c r="A2316" s="96">
        <v>2315</v>
      </c>
      <c r="B2316" s="136" t="s">
        <v>1324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 x14ac:dyDescent="0.25">
      <c r="A2317" s="96">
        <v>2316</v>
      </c>
      <c r="B2317" s="136" t="s">
        <v>1323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 x14ac:dyDescent="0.25">
      <c r="A2318" s="96">
        <v>2317</v>
      </c>
      <c r="B2318" s="136" t="s">
        <v>1322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 x14ac:dyDescent="0.25">
      <c r="A2319" s="96">
        <v>2318</v>
      </c>
      <c r="B2319" s="136" t="s">
        <v>1321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 x14ac:dyDescent="0.25">
      <c r="A2320" s="96">
        <v>2319</v>
      </c>
      <c r="B2320" s="136" t="s">
        <v>1320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 x14ac:dyDescent="0.25">
      <c r="A2321" s="96">
        <v>2320</v>
      </c>
      <c r="B2321" s="136" t="s">
        <v>1319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 x14ac:dyDescent="0.25">
      <c r="A2322" s="96">
        <v>2321</v>
      </c>
      <c r="B2322" s="136" t="s">
        <v>1318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 x14ac:dyDescent="0.25">
      <c r="A2323" s="96">
        <v>2322</v>
      </c>
      <c r="B2323" s="136" t="s">
        <v>1317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 x14ac:dyDescent="0.25">
      <c r="A2324" s="96">
        <v>2323</v>
      </c>
      <c r="B2324" s="136" t="s">
        <v>1316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 x14ac:dyDescent="0.25">
      <c r="A2325" s="96">
        <v>2324</v>
      </c>
      <c r="B2325" s="136" t="s">
        <v>1315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 x14ac:dyDescent="0.25">
      <c r="A2326" s="96">
        <v>2325</v>
      </c>
      <c r="B2326" s="136" t="s">
        <v>1314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 x14ac:dyDescent="0.25">
      <c r="A2327" s="96">
        <v>2326</v>
      </c>
      <c r="B2327" s="136" t="s">
        <v>1313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 x14ac:dyDescent="0.25">
      <c r="A2328" s="96">
        <v>2327</v>
      </c>
      <c r="B2328" s="136" t="s">
        <v>1312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 x14ac:dyDescent="0.25">
      <c r="A2329" s="96">
        <v>2328</v>
      </c>
      <c r="B2329" s="136" t="s">
        <v>1311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 x14ac:dyDescent="0.25">
      <c r="A2330" s="96">
        <v>2329</v>
      </c>
      <c r="B2330" s="136" t="s">
        <v>1310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 x14ac:dyDescent="0.25">
      <c r="A2331" s="96">
        <v>2330</v>
      </c>
      <c r="B2331" s="136" t="s">
        <v>1309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 x14ac:dyDescent="0.25">
      <c r="A2332" s="96">
        <v>2331</v>
      </c>
      <c r="B2332" s="136" t="s">
        <v>1308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 x14ac:dyDescent="0.25">
      <c r="A2333" s="96">
        <v>2332</v>
      </c>
      <c r="B2333" s="136" t="s">
        <v>1307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 x14ac:dyDescent="0.25">
      <c r="A2334" s="96">
        <v>2333</v>
      </c>
      <c r="B2334" s="136" t="s">
        <v>1306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 x14ac:dyDescent="0.25">
      <c r="A2335" s="96">
        <v>2334</v>
      </c>
      <c r="B2335" s="136" t="s">
        <v>1305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 x14ac:dyDescent="0.25">
      <c r="A2336" s="96">
        <v>2335</v>
      </c>
      <c r="B2336" s="136" t="s">
        <v>1304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 x14ac:dyDescent="0.25">
      <c r="A2337" s="96">
        <v>2336</v>
      </c>
      <c r="B2337" s="136" t="s">
        <v>1303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 x14ac:dyDescent="0.25">
      <c r="A2338" s="96">
        <v>2337</v>
      </c>
      <c r="B2338" s="136" t="s">
        <v>1302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 x14ac:dyDescent="0.25">
      <c r="A2339" s="96">
        <v>2338</v>
      </c>
      <c r="B2339" s="136" t="s">
        <v>1301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 x14ac:dyDescent="0.25">
      <c r="A2340" s="96">
        <v>2339</v>
      </c>
      <c r="B2340" s="136" t="s">
        <v>1300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 x14ac:dyDescent="0.25">
      <c r="A2341" s="96">
        <v>2340</v>
      </c>
      <c r="B2341" s="136" t="s">
        <v>1299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 x14ac:dyDescent="0.25">
      <c r="A2342" s="96">
        <v>2341</v>
      </c>
      <c r="B2342" s="136" t="s">
        <v>1298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 x14ac:dyDescent="0.25">
      <c r="A2343" s="96">
        <v>2342</v>
      </c>
      <c r="B2343" s="136" t="s">
        <v>1297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 x14ac:dyDescent="0.25">
      <c r="A2344" s="96">
        <v>2343</v>
      </c>
      <c r="B2344" s="136" t="s">
        <v>1296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 x14ac:dyDescent="0.25">
      <c r="A2345" s="96">
        <v>2344</v>
      </c>
      <c r="B2345" s="136" t="s">
        <v>1295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 x14ac:dyDescent="0.25">
      <c r="A2346" s="96">
        <v>2345</v>
      </c>
      <c r="B2346" s="136" t="s">
        <v>1294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 x14ac:dyDescent="0.25">
      <c r="A2347" s="96">
        <v>2346</v>
      </c>
      <c r="B2347" s="136" t="s">
        <v>1293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 x14ac:dyDescent="0.25">
      <c r="A2348" s="96">
        <v>2347</v>
      </c>
      <c r="B2348" s="136" t="s">
        <v>1292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 x14ac:dyDescent="0.25">
      <c r="A2349" s="96">
        <v>2348</v>
      </c>
      <c r="B2349" s="136" t="s">
        <v>1291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 x14ac:dyDescent="0.25">
      <c r="A2350" s="96">
        <v>2349</v>
      </c>
      <c r="B2350" s="136" t="s">
        <v>1290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 x14ac:dyDescent="0.25">
      <c r="A2351" s="96">
        <v>2350</v>
      </c>
      <c r="B2351" s="136" t="s">
        <v>1289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 x14ac:dyDescent="0.25">
      <c r="A2352" s="96">
        <v>2351</v>
      </c>
      <c r="B2352" s="136" t="s">
        <v>1288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 x14ac:dyDescent="0.25">
      <c r="A2353" s="96">
        <v>2352</v>
      </c>
      <c r="B2353" s="136" t="s">
        <v>1287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 x14ac:dyDescent="0.25">
      <c r="A2354" s="96">
        <v>2353</v>
      </c>
      <c r="B2354" s="136" t="s">
        <v>1286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 x14ac:dyDescent="0.25">
      <c r="A2355" s="96">
        <v>2354</v>
      </c>
      <c r="B2355" s="136" t="s">
        <v>1285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 x14ac:dyDescent="0.25">
      <c r="A2356" s="96">
        <v>2355</v>
      </c>
      <c r="B2356" s="136" t="s">
        <v>1284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 x14ac:dyDescent="0.25">
      <c r="A2357" s="96">
        <v>2356</v>
      </c>
      <c r="B2357" s="136" t="s">
        <v>1283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 x14ac:dyDescent="0.25">
      <c r="A2358" s="96">
        <v>2357</v>
      </c>
      <c r="B2358" s="136" t="s">
        <v>1282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 x14ac:dyDescent="0.25">
      <c r="A2359" s="96">
        <v>2358</v>
      </c>
      <c r="B2359" s="136" t="s">
        <v>1281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 x14ac:dyDescent="0.25">
      <c r="A2360" s="96">
        <v>2359</v>
      </c>
      <c r="B2360" s="136" t="s">
        <v>1280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 x14ac:dyDescent="0.25">
      <c r="A2361" s="96">
        <v>2360</v>
      </c>
      <c r="B2361" s="136" t="s">
        <v>1279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 x14ac:dyDescent="0.25">
      <c r="A2362" s="96">
        <v>2361</v>
      </c>
      <c r="B2362" s="136" t="s">
        <v>1278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 x14ac:dyDescent="0.25">
      <c r="A2363" s="96">
        <v>2362</v>
      </c>
      <c r="B2363" s="136" t="s">
        <v>1277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 x14ac:dyDescent="0.25">
      <c r="A2364" s="96">
        <v>2363</v>
      </c>
      <c r="B2364" s="136" t="s">
        <v>1276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 x14ac:dyDescent="0.25">
      <c r="A2365" s="96">
        <v>2364</v>
      </c>
      <c r="B2365" s="136" t="s">
        <v>1275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 x14ac:dyDescent="0.25">
      <c r="A2366" s="96">
        <v>2365</v>
      </c>
      <c r="B2366" s="136" t="s">
        <v>1274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 x14ac:dyDescent="0.25">
      <c r="A2367" s="96">
        <v>2366</v>
      </c>
      <c r="B2367" s="136" t="s">
        <v>1273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 x14ac:dyDescent="0.25">
      <c r="A2368" s="96">
        <v>2367</v>
      </c>
      <c r="B2368" s="136" t="s">
        <v>1272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 x14ac:dyDescent="0.25">
      <c r="A2369" s="96">
        <v>2368</v>
      </c>
      <c r="B2369" s="136" t="s">
        <v>1271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 x14ac:dyDescent="0.25">
      <c r="A2370" s="96">
        <v>2369</v>
      </c>
      <c r="B2370" s="136" t="s">
        <v>1270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 x14ac:dyDescent="0.25">
      <c r="A2371" s="96">
        <v>2370</v>
      </c>
      <c r="B2371" s="136" t="s">
        <v>1269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 x14ac:dyDescent="0.25">
      <c r="A2372" s="96">
        <v>2371</v>
      </c>
      <c r="B2372" s="136" t="s">
        <v>1268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 x14ac:dyDescent="0.25">
      <c r="A2373" s="96">
        <v>2372</v>
      </c>
      <c r="B2373" s="136" t="s">
        <v>1267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 x14ac:dyDescent="0.25">
      <c r="A2374" s="96">
        <v>2373</v>
      </c>
      <c r="B2374" s="136" t="s">
        <v>1266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 x14ac:dyDescent="0.25">
      <c r="A2375" s="96">
        <v>2374</v>
      </c>
      <c r="B2375" s="136" t="s">
        <v>1265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 x14ac:dyDescent="0.25">
      <c r="A2376" s="96">
        <v>2375</v>
      </c>
      <c r="B2376" s="136" t="s">
        <v>1264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 x14ac:dyDescent="0.25">
      <c r="A2377" s="96">
        <v>2376</v>
      </c>
      <c r="B2377" s="136" t="s">
        <v>1263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 x14ac:dyDescent="0.25">
      <c r="A2378" s="96">
        <v>2377</v>
      </c>
      <c r="B2378" s="136" t="s">
        <v>1262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 x14ac:dyDescent="0.25">
      <c r="A2379" s="96">
        <v>2378</v>
      </c>
      <c r="B2379" s="136" t="s">
        <v>1261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 x14ac:dyDescent="0.25">
      <c r="A2380" s="96">
        <v>2379</v>
      </c>
      <c r="B2380" s="136" t="s">
        <v>1260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 x14ac:dyDescent="0.25">
      <c r="A2381" s="96">
        <v>2380</v>
      </c>
      <c r="B2381" s="136" t="s">
        <v>1259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 x14ac:dyDescent="0.25">
      <c r="A2382" s="96">
        <v>2381</v>
      </c>
      <c r="B2382" s="136" t="s">
        <v>1258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 x14ac:dyDescent="0.25">
      <c r="A2383" s="96">
        <v>2382</v>
      </c>
      <c r="B2383" s="136" t="s">
        <v>1257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 x14ac:dyDescent="0.25">
      <c r="A2384" s="96">
        <v>2383</v>
      </c>
      <c r="B2384" s="136" t="s">
        <v>1256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 x14ac:dyDescent="0.25">
      <c r="A2385" s="96">
        <v>2384</v>
      </c>
      <c r="B2385" s="136" t="s">
        <v>1255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 x14ac:dyDescent="0.25">
      <c r="A2386" s="96">
        <v>2385</v>
      </c>
      <c r="B2386" s="136" t="s">
        <v>1254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 x14ac:dyDescent="0.25">
      <c r="A2387" s="96">
        <v>2386</v>
      </c>
      <c r="B2387" s="136" t="s">
        <v>1253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 x14ac:dyDescent="0.25">
      <c r="A2388" s="96">
        <v>2387</v>
      </c>
      <c r="B2388" s="136" t="s">
        <v>1252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 x14ac:dyDescent="0.25">
      <c r="A2389" s="96">
        <v>2388</v>
      </c>
      <c r="B2389" s="136" t="s">
        <v>1251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 x14ac:dyDescent="0.25">
      <c r="A2390" s="96">
        <v>2389</v>
      </c>
      <c r="B2390" s="136" t="s">
        <v>1250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 x14ac:dyDescent="0.25">
      <c r="A2391" s="96">
        <v>2390</v>
      </c>
      <c r="B2391" s="136" t="s">
        <v>1249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758</v>
      </c>
    </row>
    <row r="160" spans="1:11" x14ac:dyDescent="0.25">
      <c r="A160" s="11" t="s">
        <v>759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760</v>
      </c>
    </row>
    <row r="161" spans="1:7" x14ac:dyDescent="0.25">
      <c r="A161" s="11" t="s">
        <v>766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760</v>
      </c>
    </row>
    <row r="162" spans="1:7" x14ac:dyDescent="0.25">
      <c r="A162" s="11" t="s">
        <v>768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760</v>
      </c>
    </row>
    <row r="163" spans="1:7" x14ac:dyDescent="0.25">
      <c r="A163" s="11" t="s">
        <v>769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760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773</v>
      </c>
    </row>
    <row r="165" spans="1:7" x14ac:dyDescent="0.25">
      <c r="A165" s="11" t="s">
        <v>778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779</v>
      </c>
    </row>
    <row r="166" spans="1:7" x14ac:dyDescent="0.25">
      <c r="A166" s="11" t="s">
        <v>778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780</v>
      </c>
    </row>
    <row r="167" spans="1:7" x14ac:dyDescent="0.25">
      <c r="A167" s="11" t="s">
        <v>792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 x14ac:dyDescent="0.25">
      <c r="A168" s="11" t="s">
        <v>794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 x14ac:dyDescent="0.25">
      <c r="A169" s="11" t="s">
        <v>796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 x14ac:dyDescent="0.25">
      <c r="A170" s="11" t="s">
        <v>801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 x14ac:dyDescent="0.25">
      <c r="A171" s="11" t="s">
        <v>801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802</v>
      </c>
    </row>
    <row r="172" spans="1:7" x14ac:dyDescent="0.25">
      <c r="A172" s="11" t="s">
        <v>803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 x14ac:dyDescent="0.25">
      <c r="A173" s="11" t="s">
        <v>803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805</v>
      </c>
    </row>
    <row r="174" spans="1:7" x14ac:dyDescent="0.25">
      <c r="A174" s="11" t="s">
        <v>804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806</v>
      </c>
    </row>
    <row r="175" spans="1:7" x14ac:dyDescent="0.25">
      <c r="A175" s="11" t="s">
        <v>804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807</v>
      </c>
    </row>
    <row r="176" spans="1:7" x14ac:dyDescent="0.25">
      <c r="A176" s="11" t="s">
        <v>808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760</v>
      </c>
    </row>
    <row r="177" spans="1:7" x14ac:dyDescent="0.25">
      <c r="A177" s="11" t="s">
        <v>808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809</v>
      </c>
    </row>
    <row r="178" spans="1:7" x14ac:dyDescent="0.25">
      <c r="A178" s="11" t="s">
        <v>810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 x14ac:dyDescent="0.25">
      <c r="A179" s="11" t="s">
        <v>812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 x14ac:dyDescent="0.25">
      <c r="A180" s="11" t="s">
        <v>817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820</v>
      </c>
    </row>
    <row r="181" spans="1:7" x14ac:dyDescent="0.25">
      <c r="A181" s="11" t="s">
        <v>829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830</v>
      </c>
    </row>
    <row r="182" spans="1:7" x14ac:dyDescent="0.25">
      <c r="A182" s="11" t="s">
        <v>841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843</v>
      </c>
    </row>
    <row r="183" spans="1:7" x14ac:dyDescent="0.25">
      <c r="A183" s="11" t="s">
        <v>851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 x14ac:dyDescent="0.25">
      <c r="A184" s="11" t="s">
        <v>887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 x14ac:dyDescent="0.25">
      <c r="A185" s="11" t="s">
        <v>912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918</v>
      </c>
    </row>
    <row r="186" spans="1:7" x14ac:dyDescent="0.25">
      <c r="A186" s="11" t="s">
        <v>929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1020</v>
      </c>
    </row>
    <row r="187" spans="1:7" x14ac:dyDescent="0.25">
      <c r="A187" s="11" t="s">
        <v>1019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1020</v>
      </c>
    </row>
    <row r="188" spans="1:7" x14ac:dyDescent="0.25">
      <c r="A188" s="11" t="s">
        <v>1019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1031</v>
      </c>
    </row>
    <row r="189" spans="1:7" x14ac:dyDescent="0.25">
      <c r="A189" s="11" t="s">
        <v>1030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1031</v>
      </c>
    </row>
    <row r="190" spans="1:7" x14ac:dyDescent="0.25">
      <c r="A190" s="11" t="s">
        <v>1030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1020</v>
      </c>
    </row>
    <row r="191" spans="1:7" x14ac:dyDescent="0.25">
      <c r="A191" s="11" t="s">
        <v>1036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1038</v>
      </c>
    </row>
    <row r="192" spans="1:7" x14ac:dyDescent="0.25">
      <c r="A192" s="11" t="s">
        <v>1064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1065</v>
      </c>
    </row>
    <row r="193" spans="1:7" x14ac:dyDescent="0.25">
      <c r="A193" s="11" t="s">
        <v>1075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1076</v>
      </c>
    </row>
    <row r="194" spans="1:7" x14ac:dyDescent="0.25">
      <c r="A194" s="11" t="s">
        <v>1080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1085</v>
      </c>
    </row>
    <row r="195" spans="1:7" x14ac:dyDescent="0.25">
      <c r="A195" s="11" t="s">
        <v>1080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1086</v>
      </c>
    </row>
    <row r="196" spans="1:7" x14ac:dyDescent="0.25">
      <c r="A196" s="11" t="s">
        <v>1080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1087</v>
      </c>
    </row>
    <row r="197" spans="1:7" x14ac:dyDescent="0.25">
      <c r="A197" s="11" t="s">
        <v>1134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1135</v>
      </c>
    </row>
    <row r="198" spans="1:7" x14ac:dyDescent="0.25">
      <c r="A198" s="99" t="s">
        <v>1137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1138</v>
      </c>
    </row>
    <row r="199" spans="1:7" x14ac:dyDescent="0.25">
      <c r="A199" s="99" t="s">
        <v>1137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872</v>
      </c>
    </row>
    <row r="200" spans="1:7" x14ac:dyDescent="0.25">
      <c r="A200" s="99" t="s">
        <v>1147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872</v>
      </c>
    </row>
    <row r="201" spans="1:7" x14ac:dyDescent="0.25">
      <c r="A201" s="99" t="s">
        <v>1149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 x14ac:dyDescent="0.25">
      <c r="A202" s="99" t="s">
        <v>1160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1164</v>
      </c>
    </row>
    <row r="203" spans="1:7" x14ac:dyDescent="0.25">
      <c r="A203" s="99" t="s">
        <v>1160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1165</v>
      </c>
    </row>
    <row r="204" spans="1:7" x14ac:dyDescent="0.25">
      <c r="A204" s="99" t="s">
        <v>1169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1170</v>
      </c>
    </row>
    <row r="205" spans="1:7" x14ac:dyDescent="0.25">
      <c r="A205" s="99" t="s">
        <v>1171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 x14ac:dyDescent="0.25">
      <c r="A206" s="99" t="s">
        <v>1176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1177</v>
      </c>
    </row>
    <row r="207" spans="1:7" x14ac:dyDescent="0.25">
      <c r="A207" s="99" t="s">
        <v>1179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1184</v>
      </c>
    </row>
    <row r="208" spans="1:7" x14ac:dyDescent="0.25">
      <c r="A208" s="99" t="s">
        <v>1185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1192</v>
      </c>
    </row>
    <row r="209" spans="1:7" x14ac:dyDescent="0.25">
      <c r="A209" s="99" t="s">
        <v>1201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1207</v>
      </c>
    </row>
    <row r="210" spans="1:7" x14ac:dyDescent="0.25">
      <c r="A210" s="99" t="s">
        <v>1201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1208</v>
      </c>
    </row>
    <row r="211" spans="1:7" x14ac:dyDescent="0.25">
      <c r="A211" s="99" t="s">
        <v>1210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1207</v>
      </c>
    </row>
    <row r="212" spans="1:7" x14ac:dyDescent="0.25">
      <c r="A212" s="99" t="s">
        <v>1213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1216</v>
      </c>
    </row>
    <row r="213" spans="1:7" x14ac:dyDescent="0.25">
      <c r="A213" s="99" t="s">
        <v>1219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1220</v>
      </c>
    </row>
    <row r="214" spans="1:7" x14ac:dyDescent="0.25">
      <c r="A214" s="99" t="s">
        <v>1217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1224</v>
      </c>
    </row>
    <row r="215" spans="1:7" x14ac:dyDescent="0.25">
      <c r="A215" s="99" t="s">
        <v>1227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1230</v>
      </c>
    </row>
    <row r="216" spans="1:7" x14ac:dyDescent="0.25">
      <c r="A216" s="99" t="s">
        <v>1227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1231</v>
      </c>
    </row>
    <row r="217" spans="1:7" x14ac:dyDescent="0.25">
      <c r="A217" s="99" t="s">
        <v>1227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 x14ac:dyDescent="0.25">
      <c r="A218" s="99" t="s">
        <v>1233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1234</v>
      </c>
    </row>
    <row r="219" spans="1:7" x14ac:dyDescent="0.25">
      <c r="A219" s="99" t="s">
        <v>1246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1247</v>
      </c>
    </row>
    <row r="220" spans="1:7" x14ac:dyDescent="0.25">
      <c r="A220" s="99" t="s">
        <v>1246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1248</v>
      </c>
    </row>
    <row r="221" spans="1:7" x14ac:dyDescent="0.25">
      <c r="A221" s="99" t="s">
        <v>3664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3665</v>
      </c>
    </row>
    <row r="222" spans="1:7" x14ac:dyDescent="0.25">
      <c r="A222" s="99" t="s">
        <v>3666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3668</v>
      </c>
    </row>
    <row r="223" spans="1:7" x14ac:dyDescent="0.25">
      <c r="A223" s="99" t="s">
        <v>3676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3679</v>
      </c>
    </row>
    <row r="224" spans="1:7" x14ac:dyDescent="0.25">
      <c r="A224" s="11" t="s">
        <v>3683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1207</v>
      </c>
    </row>
    <row r="225" spans="1:7" x14ac:dyDescent="0.25">
      <c r="A225" s="11" t="s">
        <v>3699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3700</v>
      </c>
    </row>
    <row r="226" spans="1:7" x14ac:dyDescent="0.25">
      <c r="A226" s="99" t="s">
        <v>3705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 x14ac:dyDescent="0.25">
      <c r="A227" s="99" t="s">
        <v>3705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3706</v>
      </c>
    </row>
    <row r="228" spans="1:7" x14ac:dyDescent="0.25">
      <c r="A228" s="99" t="s">
        <v>3709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3710</v>
      </c>
    </row>
    <row r="229" spans="1:7" x14ac:dyDescent="0.25">
      <c r="A229" s="99" t="s">
        <v>3709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 x14ac:dyDescent="0.25">
      <c r="A230" s="99" t="s">
        <v>3712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3713</v>
      </c>
    </row>
    <row r="231" spans="1:7" x14ac:dyDescent="0.25">
      <c r="A231" s="99" t="s">
        <v>3720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 x14ac:dyDescent="0.25">
      <c r="A232" s="99" t="s">
        <v>3721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3722</v>
      </c>
    </row>
    <row r="233" spans="1:7" x14ac:dyDescent="0.25">
      <c r="A233" s="99" t="s">
        <v>3721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3728</v>
      </c>
    </row>
    <row r="234" spans="1:7" x14ac:dyDescent="0.25">
      <c r="A234" s="99" t="s">
        <v>3735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 x14ac:dyDescent="0.25">
      <c r="A235" s="99" t="s">
        <v>3761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3762</v>
      </c>
    </row>
    <row r="236" spans="1:7" x14ac:dyDescent="0.25">
      <c r="A236" s="99" t="s">
        <v>1148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3763</v>
      </c>
    </row>
    <row r="237" spans="1:7" x14ac:dyDescent="0.25">
      <c r="A237" s="99" t="s">
        <v>1148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3765</v>
      </c>
    </row>
    <row r="238" spans="1:7" x14ac:dyDescent="0.25">
      <c r="A238" s="99" t="s">
        <v>1148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3768</v>
      </c>
    </row>
    <row r="239" spans="1:7" x14ac:dyDescent="0.25">
      <c r="A239" s="99" t="s">
        <v>3769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3770</v>
      </c>
    </row>
    <row r="240" spans="1:7" x14ac:dyDescent="0.25">
      <c r="A240" s="99" t="s">
        <v>3769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3771</v>
      </c>
    </row>
    <row r="241" spans="1:7" x14ac:dyDescent="0.25">
      <c r="A241" s="99" t="s">
        <v>3786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3787</v>
      </c>
    </row>
    <row r="242" spans="1:7" x14ac:dyDescent="0.25">
      <c r="A242" s="99" t="s">
        <v>3796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 x14ac:dyDescent="0.25">
      <c r="A243" s="99" t="s">
        <v>3798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3799</v>
      </c>
    </row>
    <row r="244" spans="1:7" x14ac:dyDescent="0.25">
      <c r="A244" s="99" t="s">
        <v>3908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3909</v>
      </c>
    </row>
    <row r="245" spans="1:7" x14ac:dyDescent="0.25">
      <c r="A245" s="99" t="s">
        <v>3916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 x14ac:dyDescent="0.25">
      <c r="A246" s="99" t="s">
        <v>3917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3919</v>
      </c>
    </row>
    <row r="247" spans="1:7" x14ac:dyDescent="0.25">
      <c r="A247" s="99" t="s">
        <v>3917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3919</v>
      </c>
    </row>
    <row r="248" spans="1:7" x14ac:dyDescent="0.25">
      <c r="A248" s="99" t="s">
        <v>3923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3924</v>
      </c>
    </row>
    <row r="249" spans="1:7" x14ac:dyDescent="0.25">
      <c r="A249" s="74" t="s">
        <v>3942</v>
      </c>
      <c r="B249" s="166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 x14ac:dyDescent="0.25">
      <c r="A250" s="99" t="s">
        <v>3931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3896</v>
      </c>
    </row>
    <row r="251" spans="1:7" x14ac:dyDescent="0.25">
      <c r="A251" s="99" t="s">
        <v>3936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3939</v>
      </c>
    </row>
    <row r="252" spans="1:7" x14ac:dyDescent="0.25">
      <c r="A252" s="99" t="s">
        <v>3936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3940</v>
      </c>
    </row>
    <row r="253" spans="1:7" x14ac:dyDescent="0.25">
      <c r="A253" s="99" t="s">
        <v>3936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3940</v>
      </c>
    </row>
    <row r="254" spans="1:7" x14ac:dyDescent="0.25">
      <c r="A254" s="99" t="s">
        <v>3936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3943</v>
      </c>
    </row>
    <row r="255" spans="1:7" x14ac:dyDescent="0.25">
      <c r="A255" s="99" t="s">
        <v>3945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3947</v>
      </c>
    </row>
    <row r="256" spans="1:7" x14ac:dyDescent="0.25">
      <c r="A256" s="99" t="s">
        <v>3945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3762</v>
      </c>
    </row>
    <row r="257" spans="1:7" x14ac:dyDescent="0.25">
      <c r="A257" s="99" t="s">
        <v>3949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3950</v>
      </c>
    </row>
    <row r="258" spans="1:7" x14ac:dyDescent="0.25">
      <c r="A258" s="99" t="s">
        <v>3949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3951</v>
      </c>
    </row>
    <row r="259" spans="1:7" x14ac:dyDescent="0.25">
      <c r="A259" s="99" t="s">
        <v>4267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4281</v>
      </c>
    </row>
    <row r="260" spans="1:7" x14ac:dyDescent="0.25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 x14ac:dyDescent="0.25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 x14ac:dyDescent="0.25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 x14ac:dyDescent="0.25">
      <c r="A264" s="11"/>
      <c r="B264" s="11" t="s">
        <v>3941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7" activePane="bottomLeft" state="frozen"/>
      <selection pane="bottomLeft" activeCell="D192" sqref="D19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3928</v>
      </c>
      <c r="R6" s="25" t="s">
        <v>4147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4148</v>
      </c>
      <c r="R8" s="115" t="s">
        <v>4149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3927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1143</v>
      </c>
      <c r="L13" t="s">
        <v>1140</v>
      </c>
      <c r="N13" t="s">
        <v>1145</v>
      </c>
      <c r="P13" t="s">
        <v>1139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1142</v>
      </c>
      <c r="L14" t="s">
        <v>1141</v>
      </c>
      <c r="M14" t="s">
        <v>1144</v>
      </c>
      <c r="N14" t="s">
        <v>1146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1150</v>
      </c>
      <c r="L17">
        <v>200011228</v>
      </c>
      <c r="M17" t="s">
        <v>1151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3894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4032</v>
      </c>
      <c r="L19" t="s">
        <v>4033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4034</v>
      </c>
      <c r="L20" t="s">
        <v>4208</v>
      </c>
      <c r="M20" t="s">
        <v>4035</v>
      </c>
      <c r="N20" t="s">
        <v>4209</v>
      </c>
      <c r="O20" t="s">
        <v>4115</v>
      </c>
      <c r="P20" t="s">
        <v>4116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 x14ac:dyDescent="0.25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 x14ac:dyDescent="0.25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 x14ac:dyDescent="0.25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 x14ac:dyDescent="0.25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 x14ac:dyDescent="0.25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 x14ac:dyDescent="0.25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 x14ac:dyDescent="0.25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 x14ac:dyDescent="0.25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 x14ac:dyDescent="0.25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 x14ac:dyDescent="0.25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 x14ac:dyDescent="0.25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 x14ac:dyDescent="0.25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 x14ac:dyDescent="0.25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 x14ac:dyDescent="0.25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 x14ac:dyDescent="0.25">
      <c r="A104" s="167" t="s">
        <v>25</v>
      </c>
      <c r="B104" s="168"/>
      <c r="C104" s="169"/>
      <c r="D104" s="167"/>
      <c r="E104" s="167"/>
      <c r="F104" s="167"/>
      <c r="G104" s="167"/>
    </row>
    <row r="105" spans="1:7" x14ac:dyDescent="0.25">
      <c r="A105" s="99" t="s">
        <v>3966</v>
      </c>
      <c r="B105" s="38">
        <f>SUM(B2:B103)</f>
        <v>59475793</v>
      </c>
      <c r="C105" s="73" t="s">
        <v>3965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 x14ac:dyDescent="0.25">
      <c r="A106" s="11" t="s">
        <v>912</v>
      </c>
      <c r="B106" s="38">
        <v>-10000</v>
      </c>
      <c r="C106" s="73" t="s">
        <v>918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 x14ac:dyDescent="0.25">
      <c r="A107" s="11" t="s">
        <v>920</v>
      </c>
      <c r="B107" s="38">
        <v>1999000</v>
      </c>
      <c r="C107" s="73" t="s">
        <v>921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 x14ac:dyDescent="0.25">
      <c r="A108" s="11" t="s">
        <v>936</v>
      </c>
      <c r="B108" s="38">
        <v>-60000000</v>
      </c>
      <c r="C108" s="73" t="s">
        <v>1011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 x14ac:dyDescent="0.25">
      <c r="A109" s="11" t="s">
        <v>936</v>
      </c>
      <c r="B109" s="38">
        <v>5850000</v>
      </c>
      <c r="C109" s="73" t="s">
        <v>1013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 x14ac:dyDescent="0.25">
      <c r="A110" s="11" t="s">
        <v>1019</v>
      </c>
      <c r="B110" s="38">
        <v>3000000</v>
      </c>
      <c r="C110" s="73" t="s">
        <v>1029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 x14ac:dyDescent="0.25">
      <c r="A111" s="11" t="s">
        <v>1030</v>
      </c>
      <c r="B111" s="38">
        <v>2000000</v>
      </c>
      <c r="C111" s="73" t="s">
        <v>1029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 x14ac:dyDescent="0.25">
      <c r="A112" s="11" t="s">
        <v>1030</v>
      </c>
      <c r="B112" s="38">
        <v>-5000000</v>
      </c>
      <c r="C112" s="73" t="s">
        <v>1011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 x14ac:dyDescent="0.25">
      <c r="A113" s="11" t="s">
        <v>1036</v>
      </c>
      <c r="B113" s="38">
        <v>412668</v>
      </c>
      <c r="C113" s="73" t="s">
        <v>1037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 x14ac:dyDescent="0.25">
      <c r="A114" s="11" t="s">
        <v>1075</v>
      </c>
      <c r="B114" s="38">
        <v>42000000</v>
      </c>
      <c r="C114" s="73" t="s">
        <v>1076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 x14ac:dyDescent="0.25">
      <c r="A115" s="11" t="s">
        <v>1080</v>
      </c>
      <c r="B115" s="38">
        <v>-25000000</v>
      </c>
      <c r="C115" s="73" t="s">
        <v>1084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 x14ac:dyDescent="0.25">
      <c r="A116" s="11" t="s">
        <v>1081</v>
      </c>
      <c r="B116" s="38">
        <v>-200000</v>
      </c>
      <c r="C116" s="73" t="s">
        <v>1103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 x14ac:dyDescent="0.25">
      <c r="A117" s="11" t="s">
        <v>1110</v>
      </c>
      <c r="B117" s="38">
        <v>-18000000</v>
      </c>
      <c r="C117" s="73" t="s">
        <v>1111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 x14ac:dyDescent="0.25">
      <c r="A118" s="11" t="s">
        <v>1112</v>
      </c>
      <c r="B118" s="38">
        <v>-2500000</v>
      </c>
      <c r="C118" s="73" t="s">
        <v>1111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 x14ac:dyDescent="0.25">
      <c r="A119" s="11" t="s">
        <v>1147</v>
      </c>
      <c r="B119" s="38">
        <v>595000</v>
      </c>
      <c r="C119" s="73" t="s">
        <v>1029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 x14ac:dyDescent="0.25">
      <c r="A120" s="11" t="s">
        <v>1149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 x14ac:dyDescent="0.25">
      <c r="A121" s="11" t="s">
        <v>1152</v>
      </c>
      <c r="B121" s="38">
        <v>-3200900</v>
      </c>
      <c r="C121" s="73" t="s">
        <v>1153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 x14ac:dyDescent="0.25">
      <c r="A122" s="11" t="s">
        <v>1160</v>
      </c>
      <c r="B122" s="38">
        <v>16276000</v>
      </c>
      <c r="C122" s="73" t="s">
        <v>1162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 x14ac:dyDescent="0.25">
      <c r="A123" s="11" t="s">
        <v>1171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 x14ac:dyDescent="0.25">
      <c r="A124" s="11" t="s">
        <v>1171</v>
      </c>
      <c r="B124" s="38">
        <v>2020000</v>
      </c>
      <c r="C124" s="73" t="s">
        <v>1175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 x14ac:dyDescent="0.25">
      <c r="A125" s="11" t="s">
        <v>1171</v>
      </c>
      <c r="B125" s="38">
        <v>4975000</v>
      </c>
      <c r="C125" s="73" t="s">
        <v>1172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 x14ac:dyDescent="0.25">
      <c r="A126" s="99" t="s">
        <v>1185</v>
      </c>
      <c r="B126" s="38">
        <v>-18500000</v>
      </c>
      <c r="C126" s="73" t="s">
        <v>1111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 x14ac:dyDescent="0.25">
      <c r="A127" s="99" t="s">
        <v>1185</v>
      </c>
      <c r="B127" s="38">
        <v>3000000</v>
      </c>
      <c r="C127" s="73" t="s">
        <v>1191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 x14ac:dyDescent="0.25">
      <c r="A128" s="99" t="s">
        <v>1185</v>
      </c>
      <c r="B128" s="38">
        <v>-3000900</v>
      </c>
      <c r="C128" s="73" t="s">
        <v>1197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 x14ac:dyDescent="0.25">
      <c r="A129" s="99" t="s">
        <v>1194</v>
      </c>
      <c r="B129" s="38">
        <v>900000</v>
      </c>
      <c r="C129" s="73" t="s">
        <v>1196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 x14ac:dyDescent="0.25">
      <c r="A130" s="99" t="s">
        <v>1194</v>
      </c>
      <c r="B130" s="38">
        <v>-3000900</v>
      </c>
      <c r="C130" s="73" t="s">
        <v>1197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 x14ac:dyDescent="0.25">
      <c r="A131" s="99" t="s">
        <v>1201</v>
      </c>
      <c r="B131" s="38">
        <v>-3000900</v>
      </c>
      <c r="C131" s="73" t="s">
        <v>1209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 x14ac:dyDescent="0.25">
      <c r="A132" s="99" t="s">
        <v>1210</v>
      </c>
      <c r="B132" s="38">
        <v>-1000500</v>
      </c>
      <c r="C132" s="73" t="s">
        <v>1209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 x14ac:dyDescent="0.25">
      <c r="A133" s="99" t="s">
        <v>1210</v>
      </c>
      <c r="B133" s="38">
        <v>100000</v>
      </c>
      <c r="C133" s="73" t="s">
        <v>1211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 x14ac:dyDescent="0.25">
      <c r="A134" s="99" t="s">
        <v>1213</v>
      </c>
      <c r="B134" s="38">
        <v>-200000</v>
      </c>
      <c r="C134" s="73" t="s">
        <v>1214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 x14ac:dyDescent="0.25">
      <c r="A135" s="99" t="s">
        <v>1217</v>
      </c>
      <c r="B135" s="38">
        <v>-2200000</v>
      </c>
      <c r="C135" s="73" t="s">
        <v>1221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 x14ac:dyDescent="0.25">
      <c r="A136" s="99" t="s">
        <v>1227</v>
      </c>
      <c r="B136" s="38">
        <v>-905500</v>
      </c>
      <c r="C136" s="73" t="s">
        <v>1228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 x14ac:dyDescent="0.25">
      <c r="A137" s="99" t="s">
        <v>1237</v>
      </c>
      <c r="B137" s="38">
        <v>1500000</v>
      </c>
      <c r="C137" s="73" t="s">
        <v>1238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 x14ac:dyDescent="0.25">
      <c r="A138" s="99" t="s">
        <v>3661</v>
      </c>
      <c r="B138" s="38">
        <v>-1000500</v>
      </c>
      <c r="C138" s="73" t="s">
        <v>1224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 x14ac:dyDescent="0.25">
      <c r="A139" s="99" t="s">
        <v>3661</v>
      </c>
      <c r="B139" s="38">
        <v>-365000</v>
      </c>
      <c r="C139" s="73" t="s">
        <v>3663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 x14ac:dyDescent="0.25">
      <c r="A140" s="99" t="s">
        <v>3666</v>
      </c>
      <c r="B140" s="38">
        <v>23000000</v>
      </c>
      <c r="C140" s="73" t="s">
        <v>3667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 x14ac:dyDescent="0.25">
      <c r="A141" s="99" t="s">
        <v>3669</v>
      </c>
      <c r="B141" s="38">
        <v>1800000</v>
      </c>
      <c r="C141" s="73" t="s">
        <v>3667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 x14ac:dyDescent="0.25">
      <c r="A142" s="99" t="s">
        <v>3682</v>
      </c>
      <c r="B142" s="38">
        <v>200000</v>
      </c>
      <c r="C142" s="73" t="s">
        <v>3667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 x14ac:dyDescent="0.25">
      <c r="A143" s="99" t="s">
        <v>3670</v>
      </c>
      <c r="B143" s="38">
        <v>-3200900</v>
      </c>
      <c r="C143" s="73" t="s">
        <v>3671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 x14ac:dyDescent="0.25">
      <c r="A144" s="99" t="s">
        <v>3674</v>
      </c>
      <c r="B144" s="38">
        <v>-3020900</v>
      </c>
      <c r="C144" s="73" t="s">
        <v>3675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 x14ac:dyDescent="0.25">
      <c r="A145" s="99" t="s">
        <v>3676</v>
      </c>
      <c r="B145" s="38">
        <v>72533</v>
      </c>
      <c r="C145" s="73" t="s">
        <v>3679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 x14ac:dyDescent="0.25">
      <c r="A146" s="99" t="s">
        <v>3683</v>
      </c>
      <c r="B146" s="38">
        <v>-3000900</v>
      </c>
      <c r="C146" s="73" t="s">
        <v>1209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 x14ac:dyDescent="0.25">
      <c r="A147" s="99" t="s">
        <v>3699</v>
      </c>
      <c r="B147" s="38">
        <v>-3001400</v>
      </c>
      <c r="C147" s="73" t="s">
        <v>3701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 x14ac:dyDescent="0.25">
      <c r="A148" s="99" t="s">
        <v>3699</v>
      </c>
      <c r="B148" s="38">
        <v>-216910</v>
      </c>
      <c r="C148" s="73" t="s">
        <v>3704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 x14ac:dyDescent="0.25">
      <c r="A149" s="99" t="s">
        <v>3705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 x14ac:dyDescent="0.25">
      <c r="A150" s="99" t="s">
        <v>3718</v>
      </c>
      <c r="B150" s="38">
        <v>5900000</v>
      </c>
      <c r="C150" s="73" t="s">
        <v>3719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 x14ac:dyDescent="0.25">
      <c r="A151" s="99" t="s">
        <v>3772</v>
      </c>
      <c r="B151" s="38">
        <v>17000000</v>
      </c>
      <c r="C151" s="73" t="s">
        <v>3773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 x14ac:dyDescent="0.25">
      <c r="A152" s="99" t="s">
        <v>3772</v>
      </c>
      <c r="B152" s="38">
        <v>-1000</v>
      </c>
      <c r="C152" s="73" t="s">
        <v>3774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 x14ac:dyDescent="0.25">
      <c r="A153" s="99" t="s">
        <v>3776</v>
      </c>
      <c r="B153" s="38">
        <v>3000000</v>
      </c>
      <c r="C153" s="73" t="s">
        <v>3779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 x14ac:dyDescent="0.25">
      <c r="A154" s="99" t="s">
        <v>3776</v>
      </c>
      <c r="B154" s="38">
        <v>-18011000</v>
      </c>
      <c r="C154" s="73" t="s">
        <v>3781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 x14ac:dyDescent="0.25">
      <c r="A155" s="99" t="s">
        <v>3776</v>
      </c>
      <c r="B155" s="38">
        <v>-15600000</v>
      </c>
      <c r="C155" s="73" t="s">
        <v>3780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 x14ac:dyDescent="0.25">
      <c r="A156" s="99" t="s">
        <v>3776</v>
      </c>
      <c r="B156" s="38">
        <v>-1400500</v>
      </c>
      <c r="C156" s="73" t="s">
        <v>3782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 x14ac:dyDescent="0.25">
      <c r="A157" s="99" t="s">
        <v>3776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 x14ac:dyDescent="0.25">
      <c r="A158" s="99" t="s">
        <v>3784</v>
      </c>
      <c r="B158" s="38">
        <v>3000000</v>
      </c>
      <c r="C158" s="73" t="s">
        <v>3785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 x14ac:dyDescent="0.25">
      <c r="A159" s="99" t="s">
        <v>3791</v>
      </c>
      <c r="B159" s="38">
        <v>1000000</v>
      </c>
      <c r="C159" s="73" t="s">
        <v>3667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 x14ac:dyDescent="0.25">
      <c r="A160" s="99" t="s">
        <v>3790</v>
      </c>
      <c r="B160" s="38">
        <v>-4500000</v>
      </c>
      <c r="C160" s="73" t="s">
        <v>3792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 x14ac:dyDescent="0.25">
      <c r="A161" s="99" t="s">
        <v>3790</v>
      </c>
      <c r="B161" s="38">
        <v>3000000</v>
      </c>
      <c r="C161" s="73" t="s">
        <v>3793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 x14ac:dyDescent="0.25">
      <c r="A162" s="99" t="s">
        <v>3790</v>
      </c>
      <c r="B162" s="38">
        <v>-3000000</v>
      </c>
      <c r="C162" s="73" t="s">
        <v>3792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 x14ac:dyDescent="0.25">
      <c r="A163" s="99" t="s">
        <v>3808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 x14ac:dyDescent="0.25">
      <c r="A164" s="37" t="s">
        <v>3805</v>
      </c>
      <c r="B164" s="38">
        <v>1160000</v>
      </c>
      <c r="C164" s="73" t="s">
        <v>3812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 x14ac:dyDescent="0.25">
      <c r="A165" s="59" t="s">
        <v>3809</v>
      </c>
      <c r="B165" s="38">
        <v>-526350</v>
      </c>
      <c r="C165" s="73" t="s">
        <v>3810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 x14ac:dyDescent="0.25">
      <c r="A166" s="59">
        <v>35707</v>
      </c>
      <c r="B166" s="38">
        <v>-200000</v>
      </c>
      <c r="C166" s="73" t="s">
        <v>3883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 x14ac:dyDescent="0.25">
      <c r="A167" s="99" t="s">
        <v>3887</v>
      </c>
      <c r="B167" s="38">
        <v>785000</v>
      </c>
      <c r="C167" s="73" t="s">
        <v>3890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 x14ac:dyDescent="0.25">
      <c r="A168" s="99" t="s">
        <v>3887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 x14ac:dyDescent="0.25">
      <c r="A169" s="99" t="s">
        <v>3891</v>
      </c>
      <c r="B169" s="38">
        <v>-450000</v>
      </c>
      <c r="C169" s="73" t="s">
        <v>1111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 x14ac:dyDescent="0.25">
      <c r="A170" s="99" t="s">
        <v>3891</v>
      </c>
      <c r="B170" s="38">
        <v>3000000</v>
      </c>
      <c r="C170" s="73" t="s">
        <v>3896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 x14ac:dyDescent="0.25">
      <c r="A171" s="99" t="s">
        <v>3891</v>
      </c>
      <c r="B171" s="38">
        <v>-35000</v>
      </c>
      <c r="C171" s="73" t="s">
        <v>3899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 x14ac:dyDescent="0.25">
      <c r="A172" s="99" t="s">
        <v>3900</v>
      </c>
      <c r="B172" s="38">
        <v>2500000</v>
      </c>
      <c r="C172" s="73" t="s">
        <v>3896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 x14ac:dyDescent="0.25">
      <c r="A173" s="99" t="s">
        <v>3904</v>
      </c>
      <c r="B173" s="38">
        <v>-130640</v>
      </c>
      <c r="C173" s="73" t="s">
        <v>3905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 x14ac:dyDescent="0.25">
      <c r="A174" s="99" t="s">
        <v>3917</v>
      </c>
      <c r="B174" s="38">
        <v>-4800000</v>
      </c>
      <c r="C174" s="73" t="s">
        <v>3918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 x14ac:dyDescent="0.25">
      <c r="A175" s="99" t="s">
        <v>3917</v>
      </c>
      <c r="B175" s="38">
        <v>-320000</v>
      </c>
      <c r="C175" s="73" t="s">
        <v>3919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 x14ac:dyDescent="0.25">
      <c r="A176" s="99" t="s">
        <v>3917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 x14ac:dyDescent="0.25">
      <c r="A177" s="99" t="s">
        <v>3955</v>
      </c>
      <c r="B177" s="38">
        <v>-80000</v>
      </c>
      <c r="C177" s="73" t="s">
        <v>760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 x14ac:dyDescent="0.25">
      <c r="A178" s="99" t="s">
        <v>3955</v>
      </c>
      <c r="B178" s="38">
        <v>-100000</v>
      </c>
      <c r="C178" s="73" t="s">
        <v>3956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 x14ac:dyDescent="0.25">
      <c r="A179" s="99" t="s">
        <v>3960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 x14ac:dyDescent="0.25">
      <c r="A180" s="99" t="s">
        <v>3963</v>
      </c>
      <c r="B180" s="38">
        <v>-39030</v>
      </c>
      <c r="C180" s="73" t="s">
        <v>3964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 x14ac:dyDescent="0.25">
      <c r="A181" s="99" t="s">
        <v>3969</v>
      </c>
      <c r="B181" s="38">
        <v>-32000</v>
      </c>
      <c r="C181" s="73" t="s">
        <v>3970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 x14ac:dyDescent="0.25">
      <c r="A182" s="99" t="s">
        <v>3973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 x14ac:dyDescent="0.25">
      <c r="A183" s="99" t="s">
        <v>3975</v>
      </c>
      <c r="B183" s="38">
        <v>-20000</v>
      </c>
      <c r="C183" s="73" t="s">
        <v>3976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 x14ac:dyDescent="0.25">
      <c r="A184" s="99" t="s">
        <v>992</v>
      </c>
      <c r="B184" s="38">
        <v>-8185</v>
      </c>
      <c r="C184" s="73" t="s">
        <v>3979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 x14ac:dyDescent="0.25">
      <c r="A185" s="99" t="s">
        <v>3983</v>
      </c>
      <c r="B185" s="38">
        <v>-60100</v>
      </c>
      <c r="C185" s="73" t="s">
        <v>3984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 x14ac:dyDescent="0.25">
      <c r="A186" s="99" t="s">
        <v>3983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 x14ac:dyDescent="0.25">
      <c r="A187" s="99" t="s">
        <v>3999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 x14ac:dyDescent="0.25">
      <c r="A188" s="99" t="s">
        <v>4008</v>
      </c>
      <c r="B188" s="38">
        <v>-16000</v>
      </c>
      <c r="C188" s="73" t="s">
        <v>4009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 x14ac:dyDescent="0.25">
      <c r="A189" s="99" t="s">
        <v>4011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 x14ac:dyDescent="0.25">
      <c r="A190" s="99" t="s">
        <v>4017</v>
      </c>
      <c r="B190" s="38">
        <v>-10350</v>
      </c>
      <c r="C190" s="73" t="s">
        <v>4018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 x14ac:dyDescent="0.25">
      <c r="A191" s="99" t="s">
        <v>4280</v>
      </c>
      <c r="B191" s="38">
        <v>-5000</v>
      </c>
      <c r="C191" s="73" t="s">
        <v>4281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 x14ac:dyDescent="0.25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 x14ac:dyDescent="0.25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854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8"/>
  <sheetViews>
    <sheetView topLeftCell="F4" zoomScaleNormal="100" workbookViewId="0">
      <selection activeCell="T20" sqref="T20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16.140625" bestFit="1" customWidth="1"/>
    <col min="22" max="22" width="16.140625" style="96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96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4.85546875" bestFit="1" customWidth="1"/>
    <col min="42" max="42" width="16.140625" bestFit="1" customWidth="1"/>
    <col min="43" max="43" width="9.7109375" bestFit="1" customWidth="1"/>
    <col min="44" max="44" width="46.7109375" style="96" bestFit="1" customWidth="1"/>
    <col min="45" max="45" width="15.140625" style="96" bestFit="1" customWidth="1"/>
    <col min="46" max="46" width="6.28515625" bestFit="1" customWidth="1"/>
    <col min="47" max="47" width="15.140625" bestFit="1" customWidth="1"/>
    <col min="48" max="48" width="8.7109375" bestFit="1" customWidth="1"/>
    <col min="49" max="49" width="16.85546875" bestFit="1" customWidth="1"/>
    <col min="50" max="50" width="36.7109375" customWidth="1"/>
    <col min="51" max="51" width="15.140625" bestFit="1" customWidth="1"/>
    <col min="52" max="52" width="32.28515625" bestFit="1" customWidth="1"/>
  </cols>
  <sheetData>
    <row r="1" spans="1:4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5"/>
      <c r="S1" s="116"/>
      <c r="T1" s="116"/>
      <c r="U1" s="115"/>
      <c r="V1" s="115"/>
      <c r="W1" s="122"/>
      <c r="X1" s="122"/>
      <c r="Y1" s="115"/>
    </row>
    <row r="2" spans="1:4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5"/>
      <c r="S2" s="116"/>
      <c r="T2" s="116"/>
      <c r="U2" s="115"/>
      <c r="V2" s="115"/>
      <c r="W2" s="116"/>
      <c r="X2" s="115"/>
      <c r="Y2" s="115"/>
    </row>
    <row r="3" spans="1:4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1121</v>
      </c>
      <c r="N3" s="29">
        <v>46000000</v>
      </c>
      <c r="O3" s="29">
        <v>40000000</v>
      </c>
      <c r="P3" s="11" t="s">
        <v>933</v>
      </c>
      <c r="R3" s="115"/>
      <c r="S3" s="116"/>
      <c r="T3" s="116"/>
      <c r="U3" s="115"/>
      <c r="V3" s="115"/>
      <c r="W3" s="116"/>
      <c r="X3" s="115"/>
      <c r="Y3" s="115"/>
    </row>
    <row r="4" spans="1:4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5"/>
      <c r="V4" s="115"/>
      <c r="W4" s="116"/>
      <c r="X4" s="115"/>
      <c r="Y4" s="115"/>
    </row>
    <row r="5" spans="1:4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5"/>
      <c r="V5" s="115"/>
      <c r="W5" s="116"/>
      <c r="X5" s="115"/>
      <c r="Y5" s="115"/>
    </row>
    <row r="6" spans="1:4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-L77*12</f>
        <v>-40599996</v>
      </c>
      <c r="O6" s="29">
        <v>-25000000</v>
      </c>
      <c r="P6" s="11" t="s">
        <v>934</v>
      </c>
      <c r="R6" s="115"/>
      <c r="S6" s="116"/>
      <c r="T6" s="116"/>
      <c r="U6" s="115"/>
      <c r="V6" s="115"/>
      <c r="W6" s="116"/>
      <c r="X6" s="115"/>
      <c r="Y6" s="115"/>
      <c r="AO6" s="99" t="s">
        <v>4168</v>
      </c>
      <c r="AP6" s="99" t="s">
        <v>267</v>
      </c>
      <c r="AQ6" s="99" t="s">
        <v>180</v>
      </c>
      <c r="AR6" s="99" t="s">
        <v>8</v>
      </c>
    </row>
    <row r="7" spans="1:4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5"/>
      <c r="V7" s="115"/>
      <c r="W7" s="116"/>
      <c r="X7" s="115"/>
      <c r="Y7" s="115"/>
      <c r="AO7" s="99">
        <v>1</v>
      </c>
      <c r="AP7" s="113">
        <v>4960000</v>
      </c>
      <c r="AQ7" s="99" t="s">
        <v>4169</v>
      </c>
      <c r="AR7" s="99"/>
    </row>
    <row r="8" spans="1:4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5"/>
      <c r="V8" s="115"/>
      <c r="W8" s="116"/>
      <c r="X8" s="115"/>
      <c r="Y8" s="115"/>
      <c r="AO8" s="99">
        <v>2</v>
      </c>
      <c r="AP8" s="113">
        <v>15000000</v>
      </c>
      <c r="AQ8" s="99" t="s">
        <v>4160</v>
      </c>
      <c r="AR8" s="99" t="s">
        <v>60</v>
      </c>
    </row>
    <row r="9" spans="1:4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5"/>
      <c r="S9" s="116"/>
      <c r="T9" s="116"/>
      <c r="U9" s="115"/>
      <c r="V9" s="115"/>
      <c r="W9" s="116"/>
      <c r="X9" s="115"/>
      <c r="Y9" s="115"/>
      <c r="AO9" s="99">
        <v>3</v>
      </c>
      <c r="AP9" s="113">
        <v>15000000</v>
      </c>
      <c r="AQ9" s="99" t="s">
        <v>4161</v>
      </c>
      <c r="AR9" s="99" t="s">
        <v>60</v>
      </c>
    </row>
    <row r="10" spans="1:4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5"/>
      <c r="V10" s="115"/>
      <c r="W10" s="116"/>
      <c r="X10" s="115"/>
      <c r="Y10" s="115"/>
      <c r="AO10" s="99">
        <v>4</v>
      </c>
      <c r="AP10" s="172">
        <v>3000000</v>
      </c>
      <c r="AQ10" s="99" t="s">
        <v>4170</v>
      </c>
      <c r="AR10" s="99" t="s">
        <v>60</v>
      </c>
    </row>
    <row r="11" spans="1:4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5"/>
      <c r="V11" s="115"/>
      <c r="W11" s="116"/>
      <c r="X11" s="111"/>
      <c r="Y11" s="115"/>
      <c r="AO11" s="99">
        <v>5</v>
      </c>
      <c r="AP11" s="172">
        <v>2500000</v>
      </c>
      <c r="AQ11" s="99" t="s">
        <v>4162</v>
      </c>
      <c r="AR11" s="99" t="s">
        <v>60</v>
      </c>
    </row>
    <row r="12" spans="1:4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5"/>
      <c r="S12" s="116"/>
      <c r="T12" s="116"/>
      <c r="U12" s="115"/>
      <c r="V12" s="115"/>
      <c r="W12" s="116"/>
      <c r="X12" s="115"/>
      <c r="Y12" s="115"/>
      <c r="AO12" s="99">
        <v>6</v>
      </c>
      <c r="AP12" s="172">
        <v>2500000</v>
      </c>
      <c r="AQ12" s="99" t="s">
        <v>4172</v>
      </c>
      <c r="AR12" s="99" t="s">
        <v>60</v>
      </c>
    </row>
    <row r="13" spans="1:4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5"/>
      <c r="S13" s="116"/>
      <c r="T13" s="116"/>
      <c r="U13" s="115"/>
      <c r="V13" s="115"/>
      <c r="W13" s="116"/>
      <c r="X13" s="115"/>
      <c r="Y13" s="115"/>
      <c r="AO13" s="99">
        <v>7</v>
      </c>
      <c r="AP13" s="172">
        <v>-150000</v>
      </c>
      <c r="AQ13" s="99" t="s">
        <v>4181</v>
      </c>
      <c r="AR13" s="99" t="s">
        <v>4197</v>
      </c>
    </row>
    <row r="14" spans="1:4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5"/>
      <c r="S14" s="116"/>
      <c r="T14" s="116"/>
      <c r="U14" s="115"/>
      <c r="V14" s="115"/>
      <c r="W14" s="116"/>
      <c r="X14" s="115"/>
      <c r="Y14" s="115"/>
      <c r="AO14" s="99">
        <v>8</v>
      </c>
      <c r="AP14" s="172">
        <v>-250000</v>
      </c>
      <c r="AQ14" s="99" t="s">
        <v>4187</v>
      </c>
      <c r="AR14" s="99" t="s">
        <v>4203</v>
      </c>
    </row>
    <row r="15" spans="1:4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1159</v>
      </c>
      <c r="K15" s="171" t="s">
        <v>451</v>
      </c>
      <c r="L15" s="171" t="s">
        <v>452</v>
      </c>
      <c r="M15" s="171"/>
      <c r="N15" s="171" t="s">
        <v>752</v>
      </c>
      <c r="R15" s="115"/>
      <c r="S15" s="116"/>
      <c r="T15" s="116"/>
      <c r="U15" s="115"/>
      <c r="V15" s="115"/>
      <c r="W15" s="116"/>
      <c r="X15" s="115"/>
      <c r="Y15" s="115"/>
      <c r="AO15" s="99">
        <v>9</v>
      </c>
      <c r="AP15" s="172">
        <v>-696454</v>
      </c>
      <c r="AQ15" s="99" t="s">
        <v>4187</v>
      </c>
      <c r="AR15" s="99" t="s">
        <v>4198</v>
      </c>
    </row>
    <row r="16" spans="1:4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3678</v>
      </c>
      <c r="K16" s="19" t="s">
        <v>299</v>
      </c>
      <c r="L16" s="117">
        <f>'مسکن ایلیا'!B263</f>
        <v>299</v>
      </c>
      <c r="M16" s="171" t="s">
        <v>753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5"/>
      <c r="V16" s="115"/>
      <c r="W16" s="116"/>
      <c r="X16" s="115"/>
      <c r="Y16" s="115"/>
      <c r="AO16" s="99">
        <v>10</v>
      </c>
      <c r="AP16" s="172">
        <v>-2000000</v>
      </c>
      <c r="AQ16" s="99" t="s">
        <v>4210</v>
      </c>
      <c r="AR16" s="99" t="s">
        <v>4211</v>
      </c>
    </row>
    <row r="17" spans="1:52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3797</v>
      </c>
      <c r="K17" s="171" t="s">
        <v>453</v>
      </c>
      <c r="L17" s="117">
        <f>'مسکن علی سید الشهدا'!B85</f>
        <v>22903</v>
      </c>
      <c r="M17" s="171" t="s">
        <v>657</v>
      </c>
      <c r="N17" s="113">
        <f>سارا!D267</f>
        <v>-7896950</v>
      </c>
      <c r="P17" s="28"/>
      <c r="Q17" s="96"/>
      <c r="R17" s="96"/>
      <c r="S17" s="96"/>
      <c r="T17" s="96"/>
      <c r="U17" s="115"/>
      <c r="V17" s="115"/>
      <c r="W17" s="116"/>
      <c r="X17" s="115"/>
      <c r="Y17" s="115"/>
      <c r="AO17" s="99">
        <v>11</v>
      </c>
      <c r="AP17" s="172">
        <v>-3600000</v>
      </c>
      <c r="AQ17" s="99" t="s">
        <v>4210</v>
      </c>
      <c r="AR17" s="99" t="s">
        <v>4212</v>
      </c>
    </row>
    <row r="18" spans="1:52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3961</v>
      </c>
      <c r="K18" s="171" t="s">
        <v>683</v>
      </c>
      <c r="L18" s="117">
        <v>1000000</v>
      </c>
      <c r="M18" s="99" t="s">
        <v>4084</v>
      </c>
      <c r="N18" s="113">
        <v>35695</v>
      </c>
      <c r="R18" s="115"/>
      <c r="S18" s="115"/>
      <c r="T18" s="116"/>
      <c r="U18" s="116"/>
      <c r="V18" s="116"/>
      <c r="W18" s="116"/>
      <c r="X18" s="115"/>
      <c r="Y18" s="115"/>
      <c r="AN18" s="96"/>
      <c r="AO18" s="99">
        <v>12</v>
      </c>
      <c r="AP18" s="172">
        <v>-400000</v>
      </c>
      <c r="AQ18" s="99" t="s">
        <v>4217</v>
      </c>
      <c r="AR18" s="99" t="s">
        <v>4218</v>
      </c>
      <c r="AT18" s="96"/>
      <c r="AU18" s="96"/>
      <c r="AV18" s="96"/>
      <c r="AW18" s="96"/>
      <c r="AX18" s="96"/>
      <c r="AY18" s="96"/>
      <c r="AZ18" s="96"/>
    </row>
    <row r="19" spans="1:52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4145</v>
      </c>
      <c r="K19" s="171" t="s">
        <v>4158</v>
      </c>
      <c r="L19" s="117">
        <f>-مهر97!D71</f>
        <v>48940586</v>
      </c>
      <c r="M19" s="171" t="s">
        <v>4207</v>
      </c>
      <c r="N19" s="113">
        <f>O19*P19</f>
        <v>9980218.4000000004</v>
      </c>
      <c r="O19" s="99">
        <v>48028</v>
      </c>
      <c r="P19" s="99">
        <f>P33</f>
        <v>207.8</v>
      </c>
      <c r="R19" s="115"/>
      <c r="S19" s="115"/>
      <c r="T19" s="115"/>
      <c r="U19" s="115"/>
      <c r="V19" s="115"/>
      <c r="W19" s="122"/>
      <c r="X19" s="116"/>
      <c r="Y19" s="115"/>
      <c r="AF19" s="99" t="s">
        <v>3645</v>
      </c>
      <c r="AG19" s="99" t="s">
        <v>180</v>
      </c>
      <c r="AH19" s="99" t="s">
        <v>267</v>
      </c>
      <c r="AI19" s="69" t="s">
        <v>4064</v>
      </c>
      <c r="AJ19" s="69" t="s">
        <v>4056</v>
      </c>
      <c r="AK19" s="69" t="s">
        <v>282</v>
      </c>
      <c r="AL19" s="99"/>
      <c r="AN19" s="96"/>
      <c r="AO19" s="99">
        <v>13</v>
      </c>
      <c r="AP19" s="172">
        <v>-1000000</v>
      </c>
      <c r="AQ19" s="99" t="s">
        <v>4269</v>
      </c>
      <c r="AR19" s="99" t="s">
        <v>4270</v>
      </c>
      <c r="AT19" s="96"/>
      <c r="AU19" s="96"/>
      <c r="AV19" s="96"/>
      <c r="AW19" s="96"/>
      <c r="AX19" s="96"/>
      <c r="AY19" s="96"/>
      <c r="AZ19" s="96"/>
    </row>
    <row r="20" spans="1:52" ht="30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4146</v>
      </c>
      <c r="K20" s="171"/>
      <c r="L20" s="117"/>
      <c r="M20" s="171" t="s">
        <v>4298</v>
      </c>
      <c r="N20" s="113">
        <f>O20*P20</f>
        <v>66294</v>
      </c>
      <c r="O20" s="99">
        <v>174</v>
      </c>
      <c r="P20" s="99">
        <f>P35</f>
        <v>381</v>
      </c>
      <c r="R20" s="115"/>
      <c r="S20" s="115"/>
      <c r="T20" s="115"/>
      <c r="U20" s="115"/>
      <c r="V20" s="115"/>
      <c r="W20" s="116"/>
      <c r="X20" s="115"/>
      <c r="Y20" s="115"/>
      <c r="AD20" s="96" t="s">
        <v>25</v>
      </c>
      <c r="AF20" s="99">
        <v>1</v>
      </c>
      <c r="AG20" s="113" t="s">
        <v>1110</v>
      </c>
      <c r="AH20" s="113">
        <v>18000000</v>
      </c>
      <c r="AI20" s="99">
        <v>1</v>
      </c>
      <c r="AJ20" s="99">
        <f t="shared" ref="AJ20:AJ63" si="4">AJ21+AI20</f>
        <v>198</v>
      </c>
      <c r="AK20" s="113">
        <f>AH20*AJ20</f>
        <v>3564000000</v>
      </c>
      <c r="AL20" s="99"/>
      <c r="AN20" s="96"/>
      <c r="AO20" s="99">
        <v>14</v>
      </c>
      <c r="AP20" s="172">
        <v>-10335229</v>
      </c>
      <c r="AQ20" s="99" t="s">
        <v>4328</v>
      </c>
      <c r="AR20" s="99" t="s">
        <v>4329</v>
      </c>
      <c r="AT20" s="96"/>
      <c r="AU20" s="96"/>
      <c r="AV20" s="96"/>
      <c r="AW20" s="96"/>
      <c r="AX20" s="96"/>
      <c r="AY20" s="96"/>
      <c r="AZ20" s="96"/>
    </row>
    <row r="21" spans="1:52" x14ac:dyDescent="0.25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L46</f>
        <v>278063788</v>
      </c>
      <c r="G21" s="29">
        <f t="shared" si="0"/>
        <v>-16063788</v>
      </c>
      <c r="H21" s="11" t="s">
        <v>4233</v>
      </c>
      <c r="J21" s="25"/>
      <c r="K21" s="171" t="s">
        <v>456</v>
      </c>
      <c r="L21" s="117">
        <v>235000</v>
      </c>
      <c r="M21" s="171" t="s">
        <v>4313</v>
      </c>
      <c r="N21" s="113">
        <f>O21*P21</f>
        <v>55025</v>
      </c>
      <c r="O21" s="99">
        <v>155</v>
      </c>
      <c r="P21" s="99">
        <f>P36</f>
        <v>355</v>
      </c>
      <c r="R21" t="s">
        <v>1119</v>
      </c>
      <c r="S21" s="116"/>
      <c r="T21" s="115"/>
      <c r="U21" s="115"/>
      <c r="V21" s="115"/>
      <c r="W21" s="115"/>
      <c r="X21" s="115"/>
      <c r="Y21" s="115"/>
      <c r="AF21" s="99">
        <v>2</v>
      </c>
      <c r="AG21" s="113" t="s">
        <v>1112</v>
      </c>
      <c r="AH21" s="113">
        <v>2500000</v>
      </c>
      <c r="AI21" s="99">
        <v>1</v>
      </c>
      <c r="AJ21" s="99">
        <f t="shared" si="4"/>
        <v>197</v>
      </c>
      <c r="AK21" s="113">
        <f t="shared" ref="AK21:AK82" si="5">AH21*AJ21</f>
        <v>492500000</v>
      </c>
      <c r="AL21" s="99"/>
      <c r="AN21" s="96"/>
      <c r="AO21" s="99"/>
      <c r="AP21" s="172"/>
      <c r="AQ21" s="99"/>
      <c r="AR21" s="99"/>
      <c r="AT21" s="96"/>
      <c r="AU21" s="96"/>
      <c r="AV21" s="96"/>
      <c r="AW21" s="96"/>
      <c r="AX21" s="96"/>
      <c r="AY21" s="96"/>
      <c r="AZ21" s="96"/>
    </row>
    <row r="22" spans="1:52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71" t="s">
        <v>732</v>
      </c>
      <c r="L22" s="117">
        <v>0</v>
      </c>
      <c r="M22" s="171" t="s">
        <v>757</v>
      </c>
      <c r="N22" s="113">
        <v>3000000</v>
      </c>
      <c r="O22" s="22"/>
      <c r="Q22" s="96"/>
      <c r="R22" s="172">
        <v>4200000</v>
      </c>
      <c r="S22" s="116"/>
      <c r="T22" s="115"/>
      <c r="U22" s="115"/>
      <c r="V22" s="115"/>
      <c r="W22" s="115"/>
      <c r="X22" s="115"/>
      <c r="Y22" s="115"/>
      <c r="AF22" s="99">
        <v>3</v>
      </c>
      <c r="AG22" s="113" t="s">
        <v>1122</v>
      </c>
      <c r="AH22" s="113">
        <v>8000000</v>
      </c>
      <c r="AI22" s="99">
        <v>1</v>
      </c>
      <c r="AJ22" s="99">
        <f t="shared" si="4"/>
        <v>196</v>
      </c>
      <c r="AK22" s="113">
        <f t="shared" si="5"/>
        <v>1568000000</v>
      </c>
      <c r="AL22" s="99"/>
      <c r="AN22" s="96"/>
      <c r="AO22" s="99"/>
      <c r="AP22" s="172"/>
      <c r="AQ22" s="99"/>
      <c r="AR22" s="99"/>
      <c r="AT22" s="96"/>
      <c r="AU22" s="96"/>
      <c r="AV22" s="96"/>
      <c r="AW22" s="96"/>
      <c r="AX22" s="96"/>
      <c r="AY22" s="96"/>
      <c r="AZ22" s="96"/>
    </row>
    <row r="23" spans="1:52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71" t="s">
        <v>919</v>
      </c>
      <c r="L23" s="117">
        <v>4800000</v>
      </c>
      <c r="M23" s="171" t="s">
        <v>4159</v>
      </c>
      <c r="N23" s="113">
        <f>-1*L19</f>
        <v>-48940586</v>
      </c>
      <c r="R23" s="115"/>
      <c r="S23" s="115" t="s">
        <v>25</v>
      </c>
      <c r="T23" s="115"/>
      <c r="U23" s="115"/>
      <c r="V23" s="115"/>
      <c r="W23" s="115"/>
      <c r="X23" s="115"/>
      <c r="Y23" s="115"/>
      <c r="AF23" s="99">
        <v>4</v>
      </c>
      <c r="AG23" s="113" t="s">
        <v>4060</v>
      </c>
      <c r="AH23" s="113">
        <v>-79552</v>
      </c>
      <c r="AI23" s="99">
        <v>1</v>
      </c>
      <c r="AJ23" s="99">
        <f t="shared" si="4"/>
        <v>195</v>
      </c>
      <c r="AK23" s="113">
        <f t="shared" si="5"/>
        <v>-15512640</v>
      </c>
      <c r="AL23" s="99"/>
      <c r="AN23" s="96"/>
      <c r="AO23" s="99"/>
      <c r="AP23" s="99"/>
      <c r="AQ23" s="99" t="s">
        <v>25</v>
      </c>
      <c r="AR23" s="99"/>
      <c r="AT23" s="96"/>
      <c r="AU23" s="96"/>
      <c r="AV23" s="96"/>
      <c r="AW23" s="96"/>
      <c r="AX23" s="96"/>
      <c r="AY23" s="96"/>
      <c r="AZ23" s="96"/>
    </row>
    <row r="24" spans="1:52" ht="21" x14ac:dyDescent="0.3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71" t="s">
        <v>930</v>
      </c>
      <c r="L24" s="117">
        <v>0</v>
      </c>
      <c r="M24" s="171" t="s">
        <v>754</v>
      </c>
      <c r="N24" s="113">
        <v>500000</v>
      </c>
      <c r="P24" t="s">
        <v>25</v>
      </c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F24" s="99">
        <v>5</v>
      </c>
      <c r="AG24" s="113" t="s">
        <v>1134</v>
      </c>
      <c r="AH24" s="113">
        <v>165500</v>
      </c>
      <c r="AI24" s="99">
        <v>12</v>
      </c>
      <c r="AJ24" s="99">
        <f t="shared" si="4"/>
        <v>194</v>
      </c>
      <c r="AK24" s="113">
        <f t="shared" si="5"/>
        <v>32107000</v>
      </c>
      <c r="AL24" s="99"/>
      <c r="AN24" s="96"/>
      <c r="AO24" s="99"/>
      <c r="AP24" s="95">
        <f>SUM(AP7:AP23)</f>
        <v>24528317</v>
      </c>
      <c r="AQ24" s="99"/>
      <c r="AR24" s="183" t="s">
        <v>4330</v>
      </c>
      <c r="AT24" s="96"/>
      <c r="AU24" s="96"/>
      <c r="AV24" s="96"/>
      <c r="AW24" s="96"/>
      <c r="AX24" s="96"/>
      <c r="AY24" s="96"/>
      <c r="AZ24" s="96"/>
    </row>
    <row r="25" spans="1:52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71" t="s">
        <v>1088</v>
      </c>
      <c r="L25" s="117">
        <f>65*R22</f>
        <v>273000000</v>
      </c>
      <c r="M25" s="171" t="s">
        <v>761</v>
      </c>
      <c r="N25" s="113">
        <v>1200000</v>
      </c>
      <c r="O25" t="s">
        <v>25</v>
      </c>
      <c r="R25" s="115"/>
      <c r="S25" s="115"/>
      <c r="T25" s="115"/>
      <c r="U25" s="115"/>
      <c r="W25" s="115"/>
      <c r="X25" s="115"/>
      <c r="Y25" s="115"/>
      <c r="Z25" s="115"/>
      <c r="AA25" s="115"/>
      <c r="AB25" s="115"/>
      <c r="AC25" s="115"/>
      <c r="AD25" s="115"/>
      <c r="AF25" s="99">
        <v>6</v>
      </c>
      <c r="AG25" s="113" t="s">
        <v>1160</v>
      </c>
      <c r="AH25" s="113">
        <v>-28830327</v>
      </c>
      <c r="AI25" s="99">
        <v>6</v>
      </c>
      <c r="AJ25" s="99">
        <f t="shared" si="4"/>
        <v>182</v>
      </c>
      <c r="AK25" s="113">
        <f t="shared" si="5"/>
        <v>-5247119514</v>
      </c>
      <c r="AL25" s="99"/>
      <c r="AN25" s="96"/>
      <c r="AO25" s="99"/>
      <c r="AP25" s="99" t="s">
        <v>6</v>
      </c>
      <c r="AQ25" s="99"/>
      <c r="AR25" s="186" t="s">
        <v>4332</v>
      </c>
      <c r="AT25" s="96"/>
      <c r="AU25" s="96"/>
      <c r="AV25" s="96"/>
      <c r="AW25" s="96"/>
      <c r="AX25" s="96"/>
      <c r="AY25" s="96"/>
      <c r="AZ25" s="96"/>
    </row>
    <row r="26" spans="1:52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71" t="s">
        <v>4157</v>
      </c>
      <c r="L26" s="117">
        <v>-50000000</v>
      </c>
      <c r="M26" s="73"/>
      <c r="N26" s="113"/>
      <c r="O26" s="22"/>
      <c r="S26" s="26" t="s">
        <v>25</v>
      </c>
      <c r="W26" s="115"/>
      <c r="X26" s="115"/>
      <c r="Y26" s="115"/>
      <c r="Z26" s="115"/>
      <c r="AA26" s="115"/>
      <c r="AB26" s="115"/>
      <c r="AC26" s="115"/>
      <c r="AD26" s="115"/>
      <c r="AF26" s="99">
        <v>7</v>
      </c>
      <c r="AG26" s="113" t="s">
        <v>1185</v>
      </c>
      <c r="AH26" s="113">
        <v>18500000</v>
      </c>
      <c r="AI26" s="99">
        <v>1</v>
      </c>
      <c r="AJ26" s="99">
        <f t="shared" si="4"/>
        <v>176</v>
      </c>
      <c r="AK26" s="113">
        <f t="shared" si="5"/>
        <v>3256000000</v>
      </c>
      <c r="AL26" s="99"/>
      <c r="AN26" s="96"/>
      <c r="AR26"/>
      <c r="AT26" s="96"/>
      <c r="AU26" s="96"/>
      <c r="AV26" s="96"/>
      <c r="AW26" s="96"/>
      <c r="AX26" s="96"/>
      <c r="AY26" s="96"/>
      <c r="AZ26" s="96"/>
    </row>
    <row r="27" spans="1:52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71"/>
      <c r="L27" s="117"/>
      <c r="M27" s="171" t="s">
        <v>1088</v>
      </c>
      <c r="N27" s="113">
        <f>75*R22</f>
        <v>315000000</v>
      </c>
      <c r="P27" t="s">
        <v>25</v>
      </c>
      <c r="W27" s="115"/>
      <c r="X27" s="115"/>
      <c r="Y27" s="115"/>
      <c r="Z27" s="115"/>
      <c r="AA27" s="115"/>
      <c r="AB27" s="115"/>
      <c r="AC27" s="115"/>
      <c r="AD27" s="115"/>
      <c r="AF27" s="99">
        <v>8</v>
      </c>
      <c r="AG27" s="113" t="s">
        <v>1194</v>
      </c>
      <c r="AH27" s="113">
        <v>-18550000</v>
      </c>
      <c r="AI27" s="99">
        <v>1</v>
      </c>
      <c r="AJ27" s="99">
        <f t="shared" si="4"/>
        <v>175</v>
      </c>
      <c r="AK27" s="113">
        <f t="shared" si="5"/>
        <v>-3246250000</v>
      </c>
      <c r="AL27" s="99"/>
      <c r="AN27" s="96"/>
      <c r="AR27"/>
      <c r="AT27" s="96"/>
      <c r="AU27" s="96"/>
      <c r="AV27" s="96"/>
      <c r="AW27" s="96"/>
      <c r="AX27" s="96"/>
      <c r="AY27" s="96"/>
      <c r="AZ27" s="96"/>
    </row>
    <row r="28" spans="1:52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71" t="s">
        <v>4305</v>
      </c>
      <c r="L28" s="117">
        <v>65000</v>
      </c>
      <c r="M28" s="171" t="s">
        <v>4214</v>
      </c>
      <c r="N28" s="113">
        <v>-20000000</v>
      </c>
      <c r="V28" s="26"/>
      <c r="W28" s="115"/>
      <c r="X28" s="115"/>
      <c r="Y28" s="115"/>
      <c r="Z28" s="115"/>
      <c r="AA28" s="115"/>
      <c r="AB28" s="115"/>
      <c r="AC28" s="115"/>
      <c r="AD28" s="115"/>
      <c r="AF28" s="99">
        <v>9</v>
      </c>
      <c r="AG28" s="113" t="s">
        <v>1201</v>
      </c>
      <c r="AH28" s="113">
        <v>-64961</v>
      </c>
      <c r="AI28" s="99">
        <v>5</v>
      </c>
      <c r="AJ28" s="99">
        <f t="shared" si="4"/>
        <v>174</v>
      </c>
      <c r="AK28" s="113">
        <f t="shared" si="5"/>
        <v>-11303214</v>
      </c>
      <c r="AL28" s="99"/>
      <c r="AN28" s="96"/>
      <c r="AR28" t="s">
        <v>25</v>
      </c>
      <c r="AT28" s="96"/>
      <c r="AU28" s="96"/>
      <c r="AV28" s="96"/>
      <c r="AW28" s="96"/>
      <c r="AX28" s="96"/>
      <c r="AY28" s="96"/>
      <c r="AZ28" s="96"/>
    </row>
    <row r="29" spans="1:52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71"/>
      <c r="L29" s="117"/>
      <c r="M29" s="171" t="s">
        <v>4215</v>
      </c>
      <c r="N29" s="113">
        <v>-50000000</v>
      </c>
      <c r="O29" s="96"/>
      <c r="P29" s="96"/>
      <c r="V29" s="26"/>
      <c r="W29" s="115"/>
      <c r="X29" s="115"/>
      <c r="Y29" s="115"/>
      <c r="Z29" s="115"/>
      <c r="AA29" s="115"/>
      <c r="AB29" s="115"/>
      <c r="AC29" s="115"/>
      <c r="AD29" s="115"/>
      <c r="AF29" s="99">
        <v>10</v>
      </c>
      <c r="AG29" s="113" t="s">
        <v>1217</v>
      </c>
      <c r="AH29" s="113">
        <v>6400000</v>
      </c>
      <c r="AI29" s="99">
        <v>1</v>
      </c>
      <c r="AJ29" s="99">
        <f t="shared" si="4"/>
        <v>169</v>
      </c>
      <c r="AK29" s="113">
        <f t="shared" si="5"/>
        <v>1081600000</v>
      </c>
      <c r="AL29" s="99"/>
      <c r="AN29" s="96"/>
      <c r="AT29" s="96"/>
      <c r="AU29" s="96"/>
      <c r="AV29" s="96"/>
      <c r="AW29" s="96"/>
      <c r="AX29" s="96"/>
      <c r="AY29" s="96"/>
      <c r="AZ29" s="96"/>
    </row>
    <row r="30" spans="1:52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99"/>
      <c r="L30" s="99"/>
      <c r="M30" s="171" t="s">
        <v>3893</v>
      </c>
      <c r="N30" s="113">
        <v>10394927</v>
      </c>
      <c r="O30" s="99" t="s">
        <v>939</v>
      </c>
      <c r="P30" s="99" t="s">
        <v>3934</v>
      </c>
      <c r="Q30" s="73"/>
      <c r="R30" s="112"/>
      <c r="S30" s="112"/>
      <c r="T30" s="112"/>
      <c r="V30" s="26"/>
      <c r="W30" s="122"/>
      <c r="X30" s="115"/>
      <c r="Y30" s="115"/>
      <c r="Z30" s="115"/>
      <c r="AA30" s="115"/>
      <c r="AB30" s="115"/>
      <c r="AC30" s="115"/>
      <c r="AD30" s="115"/>
      <c r="AF30" s="99">
        <v>11</v>
      </c>
      <c r="AG30" s="113" t="s">
        <v>4061</v>
      </c>
      <c r="AH30" s="113">
        <v>-170000</v>
      </c>
      <c r="AI30" s="99">
        <v>5</v>
      </c>
      <c r="AJ30" s="99">
        <f t="shared" si="4"/>
        <v>168</v>
      </c>
      <c r="AK30" s="113">
        <f t="shared" si="5"/>
        <v>-28560000</v>
      </c>
      <c r="AL30" s="99"/>
      <c r="AN30" s="96"/>
      <c r="AT30" s="96"/>
      <c r="AU30" s="96"/>
      <c r="AV30" s="96"/>
      <c r="AW30" s="96"/>
      <c r="AX30" s="96"/>
      <c r="AY30" s="96"/>
      <c r="AZ30" s="96"/>
    </row>
    <row r="31" spans="1:52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99"/>
      <c r="L31" s="99"/>
      <c r="M31" s="171"/>
      <c r="N31" s="113"/>
      <c r="O31" s="99"/>
      <c r="P31" s="99"/>
      <c r="Q31" s="112" t="s">
        <v>267</v>
      </c>
      <c r="R31" s="112" t="s">
        <v>180</v>
      </c>
      <c r="S31" s="112" t="s">
        <v>183</v>
      </c>
      <c r="T31" s="112" t="s">
        <v>8</v>
      </c>
      <c r="V31" s="26"/>
      <c r="W31" s="115"/>
      <c r="X31" s="115"/>
      <c r="Y31" s="115"/>
      <c r="Z31" s="115"/>
      <c r="AA31" s="115"/>
      <c r="AB31" s="115"/>
      <c r="AC31" s="115"/>
      <c r="AD31" s="115"/>
      <c r="AF31" s="99">
        <v>12</v>
      </c>
      <c r="AG31" s="113" t="s">
        <v>1237</v>
      </c>
      <c r="AH31" s="113">
        <v>-6300000</v>
      </c>
      <c r="AI31" s="99">
        <v>1</v>
      </c>
      <c r="AJ31" s="99">
        <f>AJ32+AI31</f>
        <v>163</v>
      </c>
      <c r="AK31" s="113">
        <f t="shared" si="5"/>
        <v>-1026900000</v>
      </c>
      <c r="AL31" s="99"/>
      <c r="AN31" s="96"/>
      <c r="AT31" s="96"/>
      <c r="AU31" s="96"/>
      <c r="AV31" s="96"/>
      <c r="AW31" s="96"/>
      <c r="AX31" s="96"/>
      <c r="AY31" s="96"/>
      <c r="AZ31" s="96"/>
    </row>
    <row r="32" spans="1:52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56"/>
      <c r="L32" s="117"/>
      <c r="M32" s="32"/>
      <c r="N32" s="113"/>
      <c r="O32" s="99"/>
      <c r="P32" s="99"/>
      <c r="Q32" s="172">
        <v>233479974</v>
      </c>
      <c r="R32" s="171" t="s">
        <v>4187</v>
      </c>
      <c r="S32" s="171">
        <v>28</v>
      </c>
      <c r="T32" s="171" t="s">
        <v>4334</v>
      </c>
      <c r="V32" s="26"/>
      <c r="W32" s="115"/>
      <c r="X32" s="115"/>
      <c r="Y32" s="115"/>
      <c r="Z32" s="115"/>
      <c r="AA32" s="115"/>
      <c r="AB32" s="115"/>
      <c r="AC32" s="115"/>
      <c r="AD32" s="115"/>
      <c r="AF32" s="99">
        <v>13</v>
      </c>
      <c r="AG32" s="113" t="s">
        <v>1246</v>
      </c>
      <c r="AH32" s="113">
        <v>-52015</v>
      </c>
      <c r="AI32" s="99">
        <v>16</v>
      </c>
      <c r="AJ32" s="99">
        <f t="shared" si="4"/>
        <v>162</v>
      </c>
      <c r="AK32" s="113">
        <f t="shared" si="5"/>
        <v>-8426430</v>
      </c>
      <c r="AL32" s="99"/>
      <c r="AN32" s="96"/>
      <c r="AT32" s="96"/>
      <c r="AU32" s="96"/>
      <c r="AV32" s="96"/>
      <c r="AW32" s="96"/>
      <c r="AX32" s="96"/>
      <c r="AY32" s="96"/>
      <c r="AZ32" s="96"/>
    </row>
    <row r="33" spans="1:5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56"/>
      <c r="L33" s="117"/>
      <c r="M33" s="171" t="s">
        <v>4194</v>
      </c>
      <c r="N33" s="113">
        <f>O33*P33</f>
        <v>252202288.40000001</v>
      </c>
      <c r="O33" s="99">
        <v>1213678</v>
      </c>
      <c r="P33" s="99">
        <v>207.8</v>
      </c>
      <c r="Q33" s="172">
        <v>3759803</v>
      </c>
      <c r="R33" s="171" t="s">
        <v>4291</v>
      </c>
      <c r="S33" s="171">
        <f>S32-21</f>
        <v>7</v>
      </c>
      <c r="T33" s="171" t="s">
        <v>4302</v>
      </c>
      <c r="U33" s="96"/>
      <c r="W33" s="115"/>
      <c r="X33" s="115"/>
      <c r="Y33" s="115"/>
      <c r="Z33" s="115"/>
      <c r="AA33" s="115"/>
      <c r="AB33" s="115"/>
      <c r="AC33" s="115"/>
      <c r="AD33" s="115"/>
      <c r="AF33" s="99">
        <v>14</v>
      </c>
      <c r="AG33" s="113" t="s">
        <v>3712</v>
      </c>
      <c r="AH33" s="113">
        <v>20017400</v>
      </c>
      <c r="AI33" s="99">
        <v>0</v>
      </c>
      <c r="AJ33" s="99">
        <f t="shared" si="4"/>
        <v>146</v>
      </c>
      <c r="AK33" s="113">
        <f t="shared" si="5"/>
        <v>2922540400</v>
      </c>
      <c r="AL33" s="99"/>
      <c r="AN33" s="96"/>
      <c r="AT33" s="96"/>
      <c r="AU33" s="96"/>
      <c r="AV33" s="96"/>
      <c r="AW33" s="96"/>
      <c r="AX33" s="96"/>
      <c r="AY33" s="96"/>
      <c r="AZ33" s="96"/>
    </row>
    <row r="34" spans="1:52" ht="15" customHeight="1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56"/>
      <c r="L34" s="117"/>
      <c r="M34" s="99" t="s">
        <v>4290</v>
      </c>
      <c r="N34" s="113">
        <f>O34*P34</f>
        <v>4086594.8000000003</v>
      </c>
      <c r="O34" s="99">
        <v>19666</v>
      </c>
      <c r="P34" s="99">
        <f>P33</f>
        <v>207.8</v>
      </c>
      <c r="Q34" s="172">
        <v>57680</v>
      </c>
      <c r="R34" s="171" t="s">
        <v>4295</v>
      </c>
      <c r="S34" s="171">
        <f>S33-2</f>
        <v>5</v>
      </c>
      <c r="T34" s="171" t="s">
        <v>4301</v>
      </c>
      <c r="U34" s="96"/>
      <c r="W34" s="115"/>
      <c r="X34" s="115"/>
      <c r="Y34" s="115"/>
      <c r="Z34" s="115"/>
      <c r="AA34" s="115"/>
      <c r="AB34" s="115"/>
      <c r="AC34" s="115"/>
      <c r="AD34" s="115"/>
      <c r="AF34" s="99">
        <v>15</v>
      </c>
      <c r="AG34" s="113" t="s">
        <v>3712</v>
      </c>
      <c r="AH34" s="113">
        <v>1014466</v>
      </c>
      <c r="AI34" s="99">
        <v>12</v>
      </c>
      <c r="AJ34" s="99">
        <f t="shared" si="4"/>
        <v>146</v>
      </c>
      <c r="AK34" s="113">
        <f t="shared" si="5"/>
        <v>148112036</v>
      </c>
      <c r="AL34" s="99"/>
      <c r="AN34" s="96"/>
      <c r="AT34" s="96"/>
      <c r="AU34" s="96"/>
      <c r="AV34" s="96"/>
      <c r="AW34" s="96"/>
      <c r="AX34" s="96"/>
      <c r="AY34" s="96"/>
      <c r="AZ34" s="96"/>
    </row>
    <row r="35" spans="1:5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358188786.24271059</v>
      </c>
      <c r="F35" s="3"/>
      <c r="G35" s="11"/>
      <c r="H35" s="11"/>
      <c r="K35" s="56"/>
      <c r="L35" s="117"/>
      <c r="M35" s="99" t="s">
        <v>4298</v>
      </c>
      <c r="N35" s="113">
        <f>O35*P35</f>
        <v>66294</v>
      </c>
      <c r="O35" s="99">
        <v>174</v>
      </c>
      <c r="P35" s="99">
        <v>381</v>
      </c>
      <c r="Q35" s="172">
        <v>54501</v>
      </c>
      <c r="R35" s="171" t="s">
        <v>4312</v>
      </c>
      <c r="S35" s="171">
        <f>S34-2</f>
        <v>3</v>
      </c>
      <c r="T35" s="171" t="s">
        <v>4311</v>
      </c>
      <c r="U35" s="96"/>
      <c r="W35" s="115"/>
      <c r="X35" s="115"/>
      <c r="Y35" s="115"/>
      <c r="Z35" s="115"/>
      <c r="AA35" s="115"/>
      <c r="AB35" s="115"/>
      <c r="AC35" s="115"/>
      <c r="AD35" s="115"/>
      <c r="AF35" s="99">
        <v>16</v>
      </c>
      <c r="AG35" s="113" t="s">
        <v>1148</v>
      </c>
      <c r="AH35" s="113">
        <v>360000</v>
      </c>
      <c r="AI35" s="99">
        <v>2</v>
      </c>
      <c r="AJ35" s="99">
        <f t="shared" si="4"/>
        <v>134</v>
      </c>
      <c r="AK35" s="113">
        <f t="shared" si="5"/>
        <v>48240000</v>
      </c>
      <c r="AL35" s="99"/>
      <c r="AN35" s="96"/>
      <c r="AT35" s="96"/>
      <c r="AU35" s="96"/>
      <c r="AV35" s="96"/>
      <c r="AW35" s="96"/>
      <c r="AX35" s="96"/>
      <c r="AY35" s="96"/>
      <c r="AZ35" s="96"/>
    </row>
    <row r="36" spans="1:52" x14ac:dyDescent="0.25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366196750.44670284</v>
      </c>
      <c r="F36" s="3"/>
      <c r="G36" s="11"/>
      <c r="H36" s="11"/>
      <c r="K36" s="56"/>
      <c r="L36" s="117"/>
      <c r="M36" s="99" t="s">
        <v>4313</v>
      </c>
      <c r="N36" s="113">
        <f>O36*P36</f>
        <v>55025</v>
      </c>
      <c r="O36" s="188">
        <v>155</v>
      </c>
      <c r="P36" s="99">
        <v>355</v>
      </c>
      <c r="Q36" s="172">
        <v>1730284</v>
      </c>
      <c r="R36" s="171" t="s">
        <v>4328</v>
      </c>
      <c r="S36" s="171">
        <f>S35-3</f>
        <v>0</v>
      </c>
      <c r="T36" s="171" t="s">
        <v>4331</v>
      </c>
      <c r="U36" s="96"/>
      <c r="W36" s="115"/>
      <c r="X36" s="115"/>
      <c r="Y36" s="115"/>
      <c r="Z36" s="115"/>
      <c r="AA36" s="115"/>
      <c r="AB36" s="115"/>
      <c r="AC36" s="115"/>
      <c r="AD36" s="115"/>
      <c r="AF36" s="99">
        <v>17</v>
      </c>
      <c r="AG36" s="113" t="s">
        <v>3772</v>
      </c>
      <c r="AH36" s="113">
        <v>-350000</v>
      </c>
      <c r="AI36" s="99">
        <v>0</v>
      </c>
      <c r="AJ36" s="99">
        <f t="shared" si="4"/>
        <v>132</v>
      </c>
      <c r="AK36" s="113">
        <f t="shared" si="5"/>
        <v>-46200000</v>
      </c>
      <c r="AL36" s="99"/>
      <c r="AN36" s="96"/>
      <c r="AT36" s="96"/>
      <c r="AU36" s="96"/>
      <c r="AV36" s="96"/>
      <c r="AW36" s="96"/>
      <c r="AX36" s="96"/>
      <c r="AY36" s="96"/>
      <c r="AZ36" s="96"/>
    </row>
    <row r="37" spans="1:52" x14ac:dyDescent="0.25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374373315.81956631</v>
      </c>
      <c r="F37" s="3"/>
      <c r="G37" s="11"/>
      <c r="H37" s="11"/>
      <c r="K37" s="56"/>
      <c r="L37" s="117"/>
      <c r="M37" s="99" t="s">
        <v>4333</v>
      </c>
      <c r="N37" s="113">
        <f>O37*P37</f>
        <v>1729000</v>
      </c>
      <c r="O37" s="69">
        <v>26</v>
      </c>
      <c r="P37" s="69">
        <v>66500</v>
      </c>
      <c r="Q37" s="172"/>
      <c r="R37" s="171"/>
      <c r="S37" s="171"/>
      <c r="T37" s="171" t="s">
        <v>25</v>
      </c>
      <c r="U37" s="96"/>
      <c r="W37" s="115"/>
      <c r="X37" s="115"/>
      <c r="Y37" s="115"/>
      <c r="Z37" s="115"/>
      <c r="AA37" s="115"/>
      <c r="AB37" s="115"/>
      <c r="AC37" s="115"/>
      <c r="AD37" s="115"/>
      <c r="AF37" s="99">
        <v>18</v>
      </c>
      <c r="AG37" s="113" t="s">
        <v>3772</v>
      </c>
      <c r="AH37" s="113">
        <v>1000</v>
      </c>
      <c r="AI37" s="99">
        <v>1</v>
      </c>
      <c r="AJ37" s="99">
        <f t="shared" si="4"/>
        <v>132</v>
      </c>
      <c r="AK37" s="113">
        <f t="shared" si="5"/>
        <v>132000</v>
      </c>
      <c r="AL37" s="99"/>
      <c r="AN37" s="96"/>
      <c r="AT37" s="96"/>
      <c r="AU37" s="96"/>
      <c r="AV37" s="96"/>
      <c r="AW37" s="96"/>
      <c r="AX37" s="96"/>
      <c r="AY37" s="96"/>
      <c r="AZ37" s="96"/>
    </row>
    <row r="38" spans="1:52" x14ac:dyDescent="0.25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382721938.80352634</v>
      </c>
      <c r="F38" s="3"/>
      <c r="G38" s="11"/>
      <c r="H38" s="11"/>
      <c r="K38" s="56"/>
      <c r="L38" s="117"/>
      <c r="M38" s="99"/>
      <c r="N38" s="99"/>
      <c r="O38" s="122"/>
      <c r="P38" s="122"/>
      <c r="Q38" s="113">
        <f>SUM(N31:N37)-SUM(Q32:Q37)</f>
        <v>19056960.200000018</v>
      </c>
      <c r="R38" s="112"/>
      <c r="S38" s="112"/>
      <c r="T38" s="112"/>
      <c r="U38" s="96"/>
      <c r="W38" s="115"/>
      <c r="X38" s="115"/>
      <c r="Y38" s="115"/>
      <c r="Z38" s="115"/>
      <c r="AA38" s="115"/>
      <c r="AB38" s="115"/>
      <c r="AC38" s="115"/>
      <c r="AD38" s="115"/>
      <c r="AF38" s="99">
        <v>19</v>
      </c>
      <c r="AG38" s="113" t="s">
        <v>3776</v>
      </c>
      <c r="AH38" s="113">
        <v>33610000</v>
      </c>
      <c r="AI38" s="99">
        <v>4</v>
      </c>
      <c r="AJ38" s="99">
        <f t="shared" si="4"/>
        <v>131</v>
      </c>
      <c r="AK38" s="113">
        <f t="shared" si="5"/>
        <v>4402910000</v>
      </c>
      <c r="AL38" s="99"/>
      <c r="AN38" s="96"/>
      <c r="AT38" s="96"/>
      <c r="AU38" s="96"/>
      <c r="AV38" s="96"/>
      <c r="AW38" s="96"/>
      <c r="AX38" s="96"/>
      <c r="AY38" s="96"/>
      <c r="AZ38" s="96"/>
    </row>
    <row r="39" spans="1:52" x14ac:dyDescent="0.25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391246145.81384128</v>
      </c>
      <c r="F39" s="3"/>
      <c r="G39" s="11"/>
      <c r="H39" s="11"/>
      <c r="K39" s="99"/>
      <c r="L39" s="99"/>
      <c r="M39" s="73" t="s">
        <v>4276</v>
      </c>
      <c r="N39" s="117">
        <v>-11250229</v>
      </c>
      <c r="R39" t="s">
        <v>25</v>
      </c>
      <c r="T39" t="s">
        <v>25</v>
      </c>
      <c r="U39" s="96"/>
      <c r="V39"/>
      <c r="W39" s="115"/>
      <c r="X39" s="115"/>
      <c r="Y39" s="115"/>
      <c r="Z39" s="115"/>
      <c r="AA39" s="115"/>
      <c r="AB39" s="115"/>
      <c r="AC39" s="115"/>
      <c r="AD39" s="115"/>
      <c r="AF39" s="99">
        <v>20</v>
      </c>
      <c r="AG39" s="113" t="s">
        <v>4062</v>
      </c>
      <c r="AH39" s="113">
        <v>-15600000</v>
      </c>
      <c r="AI39" s="99">
        <v>3</v>
      </c>
      <c r="AJ39" s="99">
        <f t="shared" si="4"/>
        <v>127</v>
      </c>
      <c r="AK39" s="113">
        <f t="shared" si="5"/>
        <v>-1981200000</v>
      </c>
      <c r="AL39" s="99"/>
      <c r="AN39" s="96"/>
      <c r="AT39" s="96"/>
      <c r="AU39" s="96"/>
      <c r="AV39" s="96"/>
      <c r="AW39" s="96"/>
      <c r="AX39" s="96"/>
      <c r="AY39" s="96"/>
      <c r="AZ39" s="96"/>
    </row>
    <row r="40" spans="1:52" x14ac:dyDescent="0.25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399949534.64670491</v>
      </c>
      <c r="F40" s="3"/>
      <c r="G40" s="11"/>
      <c r="H40" s="11"/>
      <c r="K40" s="99"/>
      <c r="L40" s="99"/>
      <c r="M40" s="73"/>
      <c r="N40" s="117"/>
      <c r="O40" s="96" t="s">
        <v>25</v>
      </c>
      <c r="Q40" t="s">
        <v>25</v>
      </c>
      <c r="R40" t="s">
        <v>25</v>
      </c>
      <c r="T40" t="s">
        <v>25</v>
      </c>
      <c r="V40"/>
      <c r="W40" s="115"/>
      <c r="X40" s="115"/>
      <c r="Y40" s="115"/>
      <c r="Z40" s="115"/>
      <c r="AA40" s="115"/>
      <c r="AB40" s="115"/>
      <c r="AC40" s="115"/>
      <c r="AD40" s="115"/>
      <c r="AF40" s="99">
        <v>21</v>
      </c>
      <c r="AG40" s="113" t="s">
        <v>3790</v>
      </c>
      <c r="AH40" s="113">
        <v>7500000</v>
      </c>
      <c r="AI40" s="99">
        <v>4</v>
      </c>
      <c r="AJ40" s="99">
        <f t="shared" si="4"/>
        <v>124</v>
      </c>
      <c r="AK40" s="113">
        <f t="shared" si="5"/>
        <v>930000000</v>
      </c>
      <c r="AL40" s="99"/>
      <c r="AN40" s="96"/>
      <c r="AO40" s="96"/>
      <c r="AP40" s="96"/>
      <c r="AQ40" s="96"/>
      <c r="AT40" s="96"/>
      <c r="AU40" s="96"/>
      <c r="AV40" s="96"/>
      <c r="AW40" s="96"/>
      <c r="AX40" s="96"/>
      <c r="AY40" s="96"/>
      <c r="AZ40" s="96"/>
    </row>
    <row r="41" spans="1:52" x14ac:dyDescent="0.25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408835775.91539168</v>
      </c>
      <c r="F41" s="3"/>
      <c r="G41" s="11"/>
      <c r="H41" s="11"/>
      <c r="K41" s="99"/>
      <c r="L41" s="99"/>
      <c r="M41" s="171" t="s">
        <v>1156</v>
      </c>
      <c r="N41" s="117">
        <v>14908</v>
      </c>
      <c r="O41" s="96" t="s">
        <v>25</v>
      </c>
      <c r="P41" t="s">
        <v>25</v>
      </c>
      <c r="Q41" t="s">
        <v>25</v>
      </c>
      <c r="S41" t="s">
        <v>25</v>
      </c>
      <c r="T41" t="s">
        <v>951</v>
      </c>
      <c r="U41">
        <v>6.3E-3</v>
      </c>
      <c r="V41"/>
      <c r="W41" s="115"/>
      <c r="X41" s="115"/>
      <c r="Y41" s="115"/>
      <c r="Z41" s="115"/>
      <c r="AA41" s="115" t="s">
        <v>25</v>
      </c>
      <c r="AB41" s="115"/>
      <c r="AC41" s="115"/>
      <c r="AD41" s="115"/>
      <c r="AF41" s="99">
        <v>22</v>
      </c>
      <c r="AG41" s="113" t="s">
        <v>4063</v>
      </c>
      <c r="AH41" s="113">
        <v>-98000</v>
      </c>
      <c r="AI41" s="99">
        <v>1</v>
      </c>
      <c r="AJ41" s="99">
        <f t="shared" si="4"/>
        <v>120</v>
      </c>
      <c r="AK41" s="113">
        <f t="shared" si="5"/>
        <v>-11760000</v>
      </c>
      <c r="AL41" s="99"/>
      <c r="AN41" s="96"/>
      <c r="AO41" s="96"/>
      <c r="AP41" s="96"/>
      <c r="AQ41" s="96"/>
      <c r="AT41" s="96"/>
      <c r="AU41" s="96"/>
      <c r="AV41" s="96"/>
      <c r="AW41" s="96"/>
      <c r="AX41" s="96"/>
      <c r="AY41" s="96"/>
      <c r="AZ41" s="96"/>
    </row>
    <row r="42" spans="1:52" x14ac:dyDescent="0.25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417908614.51520973</v>
      </c>
      <c r="F42" s="3"/>
      <c r="G42" s="11"/>
      <c r="H42" s="11"/>
      <c r="K42" s="99"/>
      <c r="L42" s="99"/>
      <c r="M42" s="171" t="s">
        <v>1157</v>
      </c>
      <c r="N42" s="117">
        <v>5282</v>
      </c>
      <c r="O42" s="96"/>
      <c r="Q42" s="96">
        <f>O33+O34+O19-O43-O44</f>
        <v>1056442</v>
      </c>
      <c r="R42" s="113">
        <f>Q42*P33+N19</f>
        <v>229508866.00000003</v>
      </c>
      <c r="S42" t="s">
        <v>25</v>
      </c>
      <c r="T42" t="s">
        <v>61</v>
      </c>
      <c r="U42">
        <v>4.8999999999999998E-3</v>
      </c>
      <c r="AB42" t="s">
        <v>25</v>
      </c>
      <c r="AC42" t="s">
        <v>25</v>
      </c>
      <c r="AF42" s="99">
        <v>23</v>
      </c>
      <c r="AG42" s="113" t="s">
        <v>4057</v>
      </c>
      <c r="AH42" s="113">
        <v>-26000000</v>
      </c>
      <c r="AI42" s="99">
        <v>0</v>
      </c>
      <c r="AJ42" s="99">
        <f t="shared" si="4"/>
        <v>119</v>
      </c>
      <c r="AK42" s="113">
        <f t="shared" si="5"/>
        <v>-3094000000</v>
      </c>
      <c r="AL42" s="99"/>
      <c r="AN42" s="96"/>
      <c r="AO42" s="96"/>
      <c r="AP42" s="96"/>
      <c r="AQ42" s="96"/>
      <c r="AT42" s="96"/>
      <c r="AU42" s="96"/>
      <c r="AV42" s="96"/>
      <c r="AW42" s="96"/>
      <c r="AX42" s="96"/>
      <c r="AY42" s="96"/>
      <c r="AZ42" s="96"/>
    </row>
    <row r="43" spans="1:52" x14ac:dyDescent="0.25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427171871.11783922</v>
      </c>
      <c r="F43" s="3"/>
      <c r="G43" s="11"/>
      <c r="H43" s="11"/>
      <c r="K43" s="171"/>
      <c r="L43" s="117"/>
      <c r="M43" s="171" t="s">
        <v>4195</v>
      </c>
      <c r="N43" s="113">
        <f>-O43*P33</f>
        <v>-27540149.600000001</v>
      </c>
      <c r="O43" s="99">
        <v>132532</v>
      </c>
      <c r="P43" s="99">
        <f>P33</f>
        <v>207.8</v>
      </c>
      <c r="Q43" t="s">
        <v>4309</v>
      </c>
      <c r="R43" t="s">
        <v>4306</v>
      </c>
      <c r="T43" t="s">
        <v>6</v>
      </c>
      <c r="U43">
        <f>U41+U42</f>
        <v>1.12E-2</v>
      </c>
      <c r="V43"/>
      <c r="AF43" s="99">
        <v>24</v>
      </c>
      <c r="AG43" s="113" t="s">
        <v>4057</v>
      </c>
      <c r="AH43" s="113">
        <v>25000000</v>
      </c>
      <c r="AI43" s="99">
        <v>1</v>
      </c>
      <c r="AJ43" s="99">
        <f t="shared" si="4"/>
        <v>119</v>
      </c>
      <c r="AK43" s="113">
        <f t="shared" si="5"/>
        <v>2975000000</v>
      </c>
      <c r="AL43" s="99"/>
      <c r="AN43" s="96"/>
      <c r="AO43" s="96"/>
      <c r="AP43" s="96"/>
      <c r="AQ43" s="96"/>
      <c r="AT43" s="96"/>
      <c r="AU43" s="96"/>
      <c r="AV43" s="96"/>
      <c r="AW43" s="96"/>
      <c r="AX43" s="96"/>
      <c r="AY43" s="96"/>
      <c r="AZ43" s="96"/>
    </row>
    <row r="44" spans="1:52" x14ac:dyDescent="0.25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436629443.69564456</v>
      </c>
      <c r="F44" s="3"/>
      <c r="G44" s="11"/>
      <c r="H44" s="11"/>
      <c r="K44" s="171" t="s">
        <v>25</v>
      </c>
      <c r="L44" s="117"/>
      <c r="M44" s="171" t="s">
        <v>4196</v>
      </c>
      <c r="N44" s="113">
        <f>-O44*P44</f>
        <v>-19200304.400000002</v>
      </c>
      <c r="O44" s="99">
        <v>92398</v>
      </c>
      <c r="P44" s="99">
        <f>P43</f>
        <v>207.8</v>
      </c>
      <c r="R44" t="s">
        <v>25</v>
      </c>
      <c r="T44" t="s">
        <v>25</v>
      </c>
      <c r="V44"/>
      <c r="AF44" s="99">
        <v>25</v>
      </c>
      <c r="AG44" s="113" t="s">
        <v>4058</v>
      </c>
      <c r="AH44" s="113">
        <v>110000</v>
      </c>
      <c r="AI44" s="99">
        <v>1</v>
      </c>
      <c r="AJ44" s="99">
        <f t="shared" si="4"/>
        <v>118</v>
      </c>
      <c r="AK44" s="113">
        <f t="shared" si="5"/>
        <v>12980000</v>
      </c>
      <c r="AL44" s="99"/>
      <c r="AO44" s="96"/>
      <c r="AP44" s="96"/>
      <c r="AQ44" s="96"/>
    </row>
    <row r="45" spans="1:52" x14ac:dyDescent="0.25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446285309.07656044</v>
      </c>
      <c r="F45" s="3"/>
      <c r="G45" s="11"/>
      <c r="H45" s="11"/>
      <c r="K45" s="171"/>
      <c r="L45" s="117"/>
      <c r="M45" s="171"/>
      <c r="N45" s="113"/>
      <c r="O45" s="96"/>
      <c r="P45" s="96"/>
      <c r="V45"/>
      <c r="AF45" s="99">
        <v>26</v>
      </c>
      <c r="AG45" s="113" t="s">
        <v>3805</v>
      </c>
      <c r="AH45" s="113">
        <v>380000</v>
      </c>
      <c r="AI45" s="99">
        <v>7</v>
      </c>
      <c r="AJ45" s="99">
        <f t="shared" si="4"/>
        <v>117</v>
      </c>
      <c r="AK45" s="113">
        <f t="shared" si="5"/>
        <v>44460000</v>
      </c>
      <c r="AL45" s="99"/>
      <c r="AO45" s="96"/>
      <c r="AP45" s="96"/>
      <c r="AQ45" s="96"/>
    </row>
    <row r="46" spans="1:52" x14ac:dyDescent="0.25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456143524.53016472</v>
      </c>
      <c r="F46" s="3"/>
      <c r="G46" s="11"/>
      <c r="H46" s="11"/>
      <c r="K46" s="171" t="s">
        <v>598</v>
      </c>
      <c r="L46" s="113">
        <f>SUM(L16:L39)</f>
        <v>278063788</v>
      </c>
      <c r="M46" s="171"/>
      <c r="N46" s="113">
        <f>SUM(N16:N45)</f>
        <v>413576637.59999996</v>
      </c>
      <c r="O46" t="s">
        <v>25</v>
      </c>
      <c r="V46"/>
      <c r="AF46" s="99">
        <v>27</v>
      </c>
      <c r="AG46" s="113" t="s">
        <v>3891</v>
      </c>
      <c r="AH46" s="113">
        <v>450000</v>
      </c>
      <c r="AI46" s="99">
        <v>6</v>
      </c>
      <c r="AJ46" s="99">
        <f t="shared" si="4"/>
        <v>110</v>
      </c>
      <c r="AK46" s="113">
        <f t="shared" si="5"/>
        <v>49500000</v>
      </c>
      <c r="AL46" s="99"/>
      <c r="AO46" s="99" t="s">
        <v>1079</v>
      </c>
      <c r="AP46" s="99" t="s">
        <v>267</v>
      </c>
      <c r="AQ46" s="99" t="s">
        <v>180</v>
      </c>
      <c r="AR46" s="99"/>
    </row>
    <row r="47" spans="1:52" x14ac:dyDescent="0.25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466208229.38556182</v>
      </c>
      <c r="F47" s="3"/>
      <c r="G47" s="11"/>
      <c r="H47" s="11"/>
      <c r="K47" s="171" t="s">
        <v>599</v>
      </c>
      <c r="L47" s="113">
        <f>L16+L17+L21</f>
        <v>258202</v>
      </c>
      <c r="M47" s="171"/>
      <c r="N47" s="113">
        <f>N16+N17+N24</f>
        <v>-7383645</v>
      </c>
      <c r="AF47" s="99">
        <v>28</v>
      </c>
      <c r="AG47" s="113" t="s">
        <v>3916</v>
      </c>
      <c r="AH47" s="113">
        <v>2800000</v>
      </c>
      <c r="AI47" s="99">
        <v>1</v>
      </c>
      <c r="AJ47" s="99">
        <f t="shared" si="4"/>
        <v>104</v>
      </c>
      <c r="AK47" s="113">
        <f t="shared" si="5"/>
        <v>291200000</v>
      </c>
      <c r="AL47" s="99"/>
      <c r="AO47" s="99">
        <v>1</v>
      </c>
      <c r="AP47" s="172">
        <v>5000000</v>
      </c>
      <c r="AQ47" s="99" t="s">
        <v>4161</v>
      </c>
      <c r="AR47" s="99" t="s">
        <v>4199</v>
      </c>
    </row>
    <row r="48" spans="1:52" x14ac:dyDescent="0.25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476483646.68171477</v>
      </c>
      <c r="F48" s="3"/>
      <c r="G48" s="11"/>
      <c r="H48" s="11" t="s">
        <v>611</v>
      </c>
      <c r="K48" s="56" t="s">
        <v>716</v>
      </c>
      <c r="L48" s="1">
        <f>L46+N7</f>
        <v>348063788</v>
      </c>
      <c r="M48" s="113"/>
      <c r="N48" s="171"/>
      <c r="O48" s="22"/>
      <c r="P48" t="s">
        <v>25</v>
      </c>
      <c r="AF48" s="99">
        <v>29</v>
      </c>
      <c r="AG48" s="113" t="s">
        <v>3917</v>
      </c>
      <c r="AH48" s="113">
        <v>-1500000</v>
      </c>
      <c r="AI48" s="99">
        <v>0</v>
      </c>
      <c r="AJ48" s="99">
        <f t="shared" si="4"/>
        <v>103</v>
      </c>
      <c r="AK48" s="113">
        <f t="shared" si="5"/>
        <v>-154500000</v>
      </c>
      <c r="AL48" s="99"/>
      <c r="AO48" s="99">
        <v>2</v>
      </c>
      <c r="AP48" s="172">
        <v>13000000</v>
      </c>
      <c r="AQ48" s="99" t="s">
        <v>4172</v>
      </c>
      <c r="AR48" s="99" t="s">
        <v>4200</v>
      </c>
    </row>
    <row r="49" spans="1:51" x14ac:dyDescent="0.25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486974084.8508752</v>
      </c>
      <c r="F49" s="3"/>
      <c r="G49" s="11"/>
      <c r="H49" s="11"/>
      <c r="M49" t="s">
        <v>4315</v>
      </c>
      <c r="AF49" s="99">
        <v>30</v>
      </c>
      <c r="AG49" s="113" t="s">
        <v>3917</v>
      </c>
      <c r="AH49" s="113">
        <v>3050000</v>
      </c>
      <c r="AI49" s="99">
        <v>3</v>
      </c>
      <c r="AJ49" s="99">
        <f>AJ50+AI49</f>
        <v>103</v>
      </c>
      <c r="AK49" s="113">
        <f t="shared" si="5"/>
        <v>314150000</v>
      </c>
      <c r="AL49" s="99"/>
      <c r="AO49" s="99">
        <v>3</v>
      </c>
      <c r="AP49" s="172">
        <v>-168093</v>
      </c>
      <c r="AQ49" s="99" t="s">
        <v>4187</v>
      </c>
      <c r="AR49" s="99" t="s">
        <v>4201</v>
      </c>
    </row>
    <row r="50" spans="1:51" x14ac:dyDescent="0.25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497683939.43577409</v>
      </c>
      <c r="F50" s="51"/>
      <c r="G50" s="11"/>
      <c r="H50" s="11"/>
      <c r="M50" s="25" t="s">
        <v>4118</v>
      </c>
      <c r="O50" t="s">
        <v>25</v>
      </c>
      <c r="AF50" s="99">
        <v>31</v>
      </c>
      <c r="AG50" s="113" t="s">
        <v>3942</v>
      </c>
      <c r="AH50" s="113">
        <v>-8299612</v>
      </c>
      <c r="AI50" s="99">
        <v>2</v>
      </c>
      <c r="AJ50" s="99">
        <f t="shared" si="4"/>
        <v>100</v>
      </c>
      <c r="AK50" s="113">
        <f t="shared" si="5"/>
        <v>-829961200</v>
      </c>
      <c r="AL50" s="99"/>
      <c r="AO50" s="99"/>
      <c r="AP50" s="172"/>
      <c r="AQ50" s="99"/>
      <c r="AR50" s="99"/>
    </row>
    <row r="51" spans="1:51" x14ac:dyDescent="0.25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508617694.84124976</v>
      </c>
      <c r="F51" s="3"/>
      <c r="G51" s="11"/>
      <c r="H51" s="11"/>
      <c r="M51" s="25" t="s">
        <v>4086</v>
      </c>
      <c r="P51" t="s">
        <v>25</v>
      </c>
      <c r="AF51" s="99">
        <v>32</v>
      </c>
      <c r="AG51" s="113" t="s">
        <v>3936</v>
      </c>
      <c r="AH51" s="113">
        <v>5000000</v>
      </c>
      <c r="AI51" s="99">
        <v>14</v>
      </c>
      <c r="AJ51" s="99">
        <f t="shared" si="4"/>
        <v>98</v>
      </c>
      <c r="AK51" s="113">
        <f t="shared" si="5"/>
        <v>490000000</v>
      </c>
      <c r="AL51" s="99"/>
      <c r="AO51" s="99"/>
      <c r="AP51" s="172"/>
      <c r="AQ51" s="99"/>
      <c r="AR51" s="99"/>
    </row>
    <row r="52" spans="1:51" ht="30" x14ac:dyDescent="0.25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519779926.12100261</v>
      </c>
      <c r="F52" s="3"/>
      <c r="G52" s="11"/>
      <c r="H52" s="11"/>
      <c r="M52" s="180" t="s">
        <v>4122</v>
      </c>
      <c r="Q52" s="115"/>
      <c r="R52" s="115"/>
      <c r="S52" s="115"/>
      <c r="AF52" s="99">
        <v>33</v>
      </c>
      <c r="AG52" s="113" t="s">
        <v>992</v>
      </c>
      <c r="AH52" s="113">
        <v>-90000</v>
      </c>
      <c r="AI52" s="99">
        <v>1</v>
      </c>
      <c r="AJ52" s="99">
        <f t="shared" si="4"/>
        <v>84</v>
      </c>
      <c r="AK52" s="113">
        <f t="shared" si="5"/>
        <v>-7560000</v>
      </c>
      <c r="AL52" s="99"/>
      <c r="AO52" s="99"/>
      <c r="AP52" s="172"/>
      <c r="AQ52" s="99"/>
      <c r="AR52" s="99"/>
    </row>
    <row r="53" spans="1:51" x14ac:dyDescent="0.25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531175300.80017978</v>
      </c>
      <c r="F53" s="3"/>
      <c r="G53" s="11"/>
      <c r="H53" s="11"/>
      <c r="K53" s="3"/>
      <c r="L53" s="11" t="s">
        <v>304</v>
      </c>
      <c r="M53" s="122"/>
      <c r="N53" s="96"/>
      <c r="P53" s="115"/>
      <c r="Q53" s="189"/>
      <c r="R53" s="189"/>
      <c r="S53" s="115"/>
      <c r="AB53" t="s">
        <v>25</v>
      </c>
      <c r="AF53" s="99">
        <v>34</v>
      </c>
      <c r="AG53" s="113" t="s">
        <v>4059</v>
      </c>
      <c r="AH53" s="113">
        <v>5600000</v>
      </c>
      <c r="AI53" s="99">
        <v>4</v>
      </c>
      <c r="AJ53" s="99">
        <f t="shared" si="4"/>
        <v>83</v>
      </c>
      <c r="AK53" s="113">
        <f t="shared" si="5"/>
        <v>464800000</v>
      </c>
      <c r="AL53" s="99"/>
      <c r="AO53" s="99"/>
      <c r="AP53" s="172"/>
      <c r="AQ53" s="99"/>
      <c r="AR53" s="99"/>
    </row>
    <row r="54" spans="1:51" x14ac:dyDescent="0.25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542808580.73450804</v>
      </c>
      <c r="F54" s="3"/>
      <c r="G54" s="11"/>
      <c r="H54" s="11"/>
      <c r="K54" s="1" t="s">
        <v>305</v>
      </c>
      <c r="L54" s="1">
        <v>70000</v>
      </c>
      <c r="M54" s="122"/>
      <c r="N54" s="96" t="s">
        <v>25</v>
      </c>
      <c r="P54" s="115"/>
      <c r="Q54" s="189"/>
      <c r="R54" s="189"/>
      <c r="S54" s="115"/>
      <c r="AF54" s="99">
        <v>35</v>
      </c>
      <c r="AG54" s="113" t="s">
        <v>3987</v>
      </c>
      <c r="AH54" s="113">
        <v>750000</v>
      </c>
      <c r="AI54" s="99">
        <v>2</v>
      </c>
      <c r="AJ54" s="99">
        <f t="shared" si="4"/>
        <v>79</v>
      </c>
      <c r="AK54" s="113">
        <f t="shared" si="5"/>
        <v>59250000</v>
      </c>
      <c r="AL54" s="99"/>
      <c r="AO54" s="99"/>
      <c r="AP54" s="172"/>
      <c r="AQ54" s="99"/>
      <c r="AR54" s="99"/>
    </row>
    <row r="55" spans="1:51" ht="18.75" x14ac:dyDescent="0.3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554684624.00670612</v>
      </c>
      <c r="F55" s="3"/>
      <c r="G55" s="11"/>
      <c r="H55" s="11"/>
      <c r="K55" s="1" t="s">
        <v>321</v>
      </c>
      <c r="L55" s="1">
        <v>100000</v>
      </c>
      <c r="M55" s="122"/>
      <c r="P55" s="115"/>
      <c r="Q55" s="115"/>
      <c r="R55" s="115"/>
      <c r="S55" s="115"/>
      <c r="AF55" s="174">
        <v>36</v>
      </c>
      <c r="AG55" s="173" t="s">
        <v>3997</v>
      </c>
      <c r="AH55" s="173">
        <v>-4242000</v>
      </c>
      <c r="AI55" s="174">
        <v>2</v>
      </c>
      <c r="AJ55" s="174">
        <f t="shared" si="4"/>
        <v>77</v>
      </c>
      <c r="AK55" s="173">
        <f t="shared" si="5"/>
        <v>-326634000</v>
      </c>
      <c r="AL55" s="174" t="s">
        <v>4068</v>
      </c>
      <c r="AO55" s="99"/>
      <c r="AP55" s="172">
        <f>SUM(AP47:AP53)</f>
        <v>17831907</v>
      </c>
      <c r="AQ55" s="99"/>
      <c r="AR55" s="182" t="s">
        <v>4205</v>
      </c>
    </row>
    <row r="56" spans="1:51" x14ac:dyDescent="0.25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566808386.86092329</v>
      </c>
      <c r="F56" s="3"/>
      <c r="G56" s="11"/>
      <c r="H56" s="11"/>
      <c r="K56" s="1" t="s">
        <v>306</v>
      </c>
      <c r="L56" s="1">
        <v>80000</v>
      </c>
      <c r="M56" s="122"/>
      <c r="P56" s="115"/>
      <c r="Q56" s="115"/>
      <c r="R56" s="115"/>
      <c r="S56" s="115"/>
      <c r="AF56" s="99">
        <v>37</v>
      </c>
      <c r="AG56" s="113" t="s">
        <v>3997</v>
      </c>
      <c r="AH56" s="113">
        <v>4100000</v>
      </c>
      <c r="AI56" s="99">
        <v>0</v>
      </c>
      <c r="AJ56" s="99">
        <f t="shared" si="4"/>
        <v>75</v>
      </c>
      <c r="AK56" s="113">
        <f t="shared" si="5"/>
        <v>307500000</v>
      </c>
      <c r="AL56" s="99"/>
      <c r="AO56" s="99"/>
      <c r="AP56" s="99" t="s">
        <v>6</v>
      </c>
      <c r="AQ56" s="99"/>
      <c r="AR56" s="99"/>
    </row>
    <row r="57" spans="1:51" x14ac:dyDescent="0.25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579184925.67596567</v>
      </c>
      <c r="F57" s="3"/>
      <c r="G57" s="11"/>
      <c r="H57" s="11"/>
      <c r="K57" s="31" t="s">
        <v>307</v>
      </c>
      <c r="L57" s="1">
        <v>150000</v>
      </c>
      <c r="M57" s="96"/>
      <c r="P57" s="115"/>
      <c r="Q57" s="115"/>
      <c r="R57" s="115"/>
      <c r="S57" s="115"/>
      <c r="AF57" s="99">
        <v>38</v>
      </c>
      <c r="AG57" s="113" t="s">
        <v>4003</v>
      </c>
      <c r="AH57" s="113">
        <v>4100000</v>
      </c>
      <c r="AI57" s="99">
        <v>1</v>
      </c>
      <c r="AJ57" s="99">
        <f t="shared" si="4"/>
        <v>75</v>
      </c>
      <c r="AK57" s="113">
        <f t="shared" si="5"/>
        <v>307500000</v>
      </c>
      <c r="AL57" s="99"/>
    </row>
    <row r="58" spans="1:51" x14ac:dyDescent="0.25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591819398.97808707</v>
      </c>
      <c r="F58" s="3"/>
      <c r="G58" s="11"/>
      <c r="H58" s="11"/>
      <c r="K58" s="31" t="s">
        <v>308</v>
      </c>
      <c r="L58" s="1">
        <v>300000</v>
      </c>
      <c r="M58" s="96"/>
      <c r="P58" s="115"/>
      <c r="Q58" s="115"/>
      <c r="R58" s="115"/>
      <c r="S58" s="115"/>
      <c r="AF58" s="99">
        <v>39</v>
      </c>
      <c r="AG58" s="113" t="s">
        <v>4012</v>
      </c>
      <c r="AH58" s="113">
        <v>790000</v>
      </c>
      <c r="AI58" s="99">
        <v>15</v>
      </c>
      <c r="AJ58" s="99">
        <f t="shared" si="4"/>
        <v>74</v>
      </c>
      <c r="AK58" s="113">
        <f t="shared" si="5"/>
        <v>58460000</v>
      </c>
      <c r="AL58" s="99"/>
    </row>
    <row r="59" spans="1:51" x14ac:dyDescent="0.25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604717069.49413705</v>
      </c>
      <c r="F59" s="3"/>
      <c r="G59" s="11"/>
      <c r="H59" s="11"/>
      <c r="K59" s="31" t="s">
        <v>309</v>
      </c>
      <c r="L59" s="1">
        <v>100000</v>
      </c>
      <c r="M59" s="96"/>
      <c r="P59" s="115"/>
      <c r="Q59" s="115"/>
      <c r="R59" s="115"/>
      <c r="S59" s="115"/>
      <c r="AF59" s="174">
        <v>40</v>
      </c>
      <c r="AG59" s="173" t="s">
        <v>4043</v>
      </c>
      <c r="AH59" s="173">
        <v>-3865000</v>
      </c>
      <c r="AI59" s="174">
        <v>6</v>
      </c>
      <c r="AJ59" s="174">
        <f t="shared" si="4"/>
        <v>59</v>
      </c>
      <c r="AK59" s="175">
        <f t="shared" si="5"/>
        <v>-228035000</v>
      </c>
      <c r="AL59" s="174" t="s">
        <v>4069</v>
      </c>
    </row>
    <row r="60" spans="1:51" x14ac:dyDescent="0.25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617883306.24587286</v>
      </c>
      <c r="F60" s="3"/>
      <c r="G60" s="11"/>
      <c r="H60" s="11"/>
      <c r="K60" s="31" t="s">
        <v>310</v>
      </c>
      <c r="L60" s="1">
        <v>200000</v>
      </c>
      <c r="M60" s="96"/>
      <c r="P60" s="115"/>
      <c r="Q60" s="115"/>
      <c r="R60" s="115"/>
      <c r="S60" s="115"/>
      <c r="AF60" s="20">
        <v>41</v>
      </c>
      <c r="AG60" s="117" t="s">
        <v>4073</v>
      </c>
      <c r="AH60" s="117">
        <v>18800000</v>
      </c>
      <c r="AI60" s="20">
        <v>3</v>
      </c>
      <c r="AJ60" s="99">
        <f t="shared" si="4"/>
        <v>53</v>
      </c>
      <c r="AK60" s="113">
        <f t="shared" si="5"/>
        <v>996400000</v>
      </c>
      <c r="AL60" s="20"/>
    </row>
    <row r="61" spans="1:51" x14ac:dyDescent="0.25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631323586.68626177</v>
      </c>
      <c r="F61" s="3"/>
      <c r="G61" s="11"/>
      <c r="H61" s="11"/>
      <c r="K61" s="18" t="s">
        <v>311</v>
      </c>
      <c r="L61" s="18">
        <v>300000</v>
      </c>
      <c r="M61" s="96"/>
      <c r="P61" s="115"/>
      <c r="Q61" s="115"/>
      <c r="R61" s="115"/>
      <c r="S61" s="115"/>
      <c r="AF61" s="20">
        <v>42</v>
      </c>
      <c r="AG61" s="117" t="s">
        <v>4090</v>
      </c>
      <c r="AH61" s="117">
        <v>500000</v>
      </c>
      <c r="AI61" s="20">
        <v>1</v>
      </c>
      <c r="AJ61" s="99">
        <f t="shared" si="4"/>
        <v>50</v>
      </c>
      <c r="AK61" s="113">
        <f t="shared" si="5"/>
        <v>25000000</v>
      </c>
      <c r="AL61" s="20"/>
    </row>
    <row r="62" spans="1:51" x14ac:dyDescent="0.25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645043498.87861323</v>
      </c>
      <c r="F62" s="3"/>
      <c r="G62" s="11"/>
      <c r="H62" s="11"/>
      <c r="K62" s="32" t="s">
        <v>312</v>
      </c>
      <c r="L62" s="1">
        <v>200000</v>
      </c>
      <c r="M62" s="96"/>
      <c r="N62" s="96"/>
      <c r="O62" s="96"/>
      <c r="P62" s="115"/>
      <c r="Q62" s="115"/>
      <c r="R62" s="115"/>
      <c r="S62" s="115"/>
      <c r="AF62" s="20">
        <v>43</v>
      </c>
      <c r="AG62" s="117" t="s">
        <v>4094</v>
      </c>
      <c r="AH62" s="117">
        <v>200000</v>
      </c>
      <c r="AI62" s="20">
        <v>3</v>
      </c>
      <c r="AJ62" s="99">
        <f>AJ63+AI62</f>
        <v>49</v>
      </c>
      <c r="AK62" s="113">
        <f t="shared" si="5"/>
        <v>9800000</v>
      </c>
      <c r="AL62" s="20"/>
      <c r="AT62" s="99" t="s">
        <v>1136</v>
      </c>
      <c r="AU62" s="99" t="s">
        <v>4271</v>
      </c>
      <c r="AV62" s="99" t="s">
        <v>939</v>
      </c>
      <c r="AW62" s="99" t="s">
        <v>180</v>
      </c>
      <c r="AX62" s="69" t="s">
        <v>8</v>
      </c>
      <c r="AY62" s="69" t="s">
        <v>267</v>
      </c>
    </row>
    <row r="63" spans="1:51" x14ac:dyDescent="0.25">
      <c r="E63" s="26"/>
      <c r="K63" s="32" t="s">
        <v>313</v>
      </c>
      <c r="L63" s="1">
        <v>20000</v>
      </c>
      <c r="M63" s="96"/>
      <c r="N63" s="96"/>
      <c r="O63" s="96"/>
      <c r="P63" s="115"/>
      <c r="Q63" s="115"/>
      <c r="R63" s="115"/>
      <c r="S63" s="115"/>
      <c r="AF63" s="20">
        <v>44</v>
      </c>
      <c r="AG63" s="117" t="s">
        <v>4101</v>
      </c>
      <c r="AH63" s="117">
        <v>1000000</v>
      </c>
      <c r="AI63" s="20">
        <v>3</v>
      </c>
      <c r="AJ63" s="99">
        <f t="shared" si="4"/>
        <v>46</v>
      </c>
      <c r="AK63" s="113">
        <f t="shared" si="5"/>
        <v>46000000</v>
      </c>
      <c r="AL63" s="20"/>
      <c r="AT63" s="99">
        <v>1</v>
      </c>
      <c r="AU63" s="172" t="s">
        <v>4272</v>
      </c>
      <c r="AV63" s="99">
        <v>18290</v>
      </c>
      <c r="AW63" s="99" t="s">
        <v>4187</v>
      </c>
      <c r="AX63" s="99" t="s">
        <v>4273</v>
      </c>
      <c r="AY63" s="172">
        <v>3465500</v>
      </c>
    </row>
    <row r="64" spans="1:51" x14ac:dyDescent="0.25">
      <c r="E64" s="26"/>
      <c r="K64" s="32" t="s">
        <v>315</v>
      </c>
      <c r="L64" s="1">
        <v>50000</v>
      </c>
      <c r="M64" s="96"/>
      <c r="N64" s="96"/>
      <c r="O64" s="96"/>
      <c r="P64" s="115"/>
      <c r="Q64" s="115"/>
      <c r="R64" s="115"/>
      <c r="S64" s="115"/>
      <c r="AF64" s="20">
        <v>45</v>
      </c>
      <c r="AG64" s="117" t="s">
        <v>4113</v>
      </c>
      <c r="AH64" s="117">
        <v>1300000</v>
      </c>
      <c r="AI64" s="20">
        <v>0</v>
      </c>
      <c r="AJ64" s="99">
        <f>AJ65+AI64</f>
        <v>43</v>
      </c>
      <c r="AK64" s="113">
        <f t="shared" si="5"/>
        <v>55900000</v>
      </c>
      <c r="AL64" s="20"/>
      <c r="AT64" s="99">
        <v>2</v>
      </c>
      <c r="AU64" s="172" t="s">
        <v>4272</v>
      </c>
      <c r="AV64" s="99">
        <v>24813</v>
      </c>
      <c r="AW64" s="99" t="s">
        <v>4267</v>
      </c>
      <c r="AX64" s="99" t="s">
        <v>4274</v>
      </c>
      <c r="AY64" s="172">
        <v>4995629</v>
      </c>
    </row>
    <row r="65" spans="1:51" x14ac:dyDescent="0.25">
      <c r="K65" s="32" t="s">
        <v>316</v>
      </c>
      <c r="L65" s="1">
        <v>90000</v>
      </c>
      <c r="M65" s="96"/>
      <c r="N65" s="96"/>
      <c r="O65" s="96"/>
      <c r="P65" s="115"/>
      <c r="Q65" s="115"/>
      <c r="R65" s="115"/>
      <c r="S65" s="115"/>
      <c r="AF65" s="20">
        <v>45</v>
      </c>
      <c r="AG65" s="117" t="s">
        <v>4113</v>
      </c>
      <c r="AH65" s="117">
        <v>995000</v>
      </c>
      <c r="AI65" s="20">
        <v>2</v>
      </c>
      <c r="AJ65" s="99">
        <f t="shared" ref="AJ65:AJ82" si="9">AJ66+AI65</f>
        <v>43</v>
      </c>
      <c r="AK65" s="113">
        <f t="shared" si="5"/>
        <v>42785000</v>
      </c>
      <c r="AL65" s="20"/>
      <c r="AT65" s="99">
        <v>3</v>
      </c>
      <c r="AU65" s="172" t="s">
        <v>4272</v>
      </c>
      <c r="AV65" s="99">
        <v>26189</v>
      </c>
      <c r="AW65" s="99" t="s">
        <v>4291</v>
      </c>
      <c r="AX65" s="99" t="s">
        <v>4292</v>
      </c>
      <c r="AY65" s="172">
        <v>5006890</v>
      </c>
    </row>
    <row r="66" spans="1:51" x14ac:dyDescent="0.25">
      <c r="K66" s="32" t="s">
        <v>317</v>
      </c>
      <c r="L66" s="1">
        <v>50000</v>
      </c>
      <c r="M66" s="96"/>
      <c r="N66" s="96"/>
      <c r="O66" s="96"/>
      <c r="P66" s="115"/>
      <c r="Q66" s="115"/>
      <c r="R66" s="115"/>
      <c r="S66" s="115"/>
      <c r="AF66" s="20">
        <v>46</v>
      </c>
      <c r="AG66" s="117" t="s">
        <v>4125</v>
      </c>
      <c r="AH66" s="117">
        <v>13000000</v>
      </c>
      <c r="AI66" s="20">
        <v>2</v>
      </c>
      <c r="AJ66" s="99">
        <f t="shared" si="9"/>
        <v>41</v>
      </c>
      <c r="AK66" s="113">
        <f t="shared" si="5"/>
        <v>533000000</v>
      </c>
      <c r="AL66" s="20"/>
      <c r="AT66" s="186"/>
      <c r="AU66" s="187" t="s">
        <v>4275</v>
      </c>
      <c r="AV66" s="186"/>
      <c r="AW66" s="186"/>
      <c r="AX66" s="186"/>
      <c r="AY66" s="187"/>
    </row>
    <row r="67" spans="1:51" x14ac:dyDescent="0.25">
      <c r="A67" t="s">
        <v>25</v>
      </c>
      <c r="F67" t="s">
        <v>310</v>
      </c>
      <c r="G67" t="s">
        <v>4105</v>
      </c>
      <c r="K67" s="32" t="s">
        <v>327</v>
      </c>
      <c r="L67" s="1">
        <v>150000</v>
      </c>
      <c r="M67" s="96"/>
      <c r="N67" s="96"/>
      <c r="O67" s="96"/>
      <c r="P67" s="115"/>
      <c r="Q67" s="115"/>
      <c r="R67" s="115"/>
      <c r="S67" s="115"/>
      <c r="AF67" s="20">
        <v>47</v>
      </c>
      <c r="AG67" s="117" t="s">
        <v>4138</v>
      </c>
      <c r="AH67" s="117">
        <v>-3100000</v>
      </c>
      <c r="AI67" s="20">
        <v>3</v>
      </c>
      <c r="AJ67" s="99">
        <f t="shared" si="9"/>
        <v>39</v>
      </c>
      <c r="AK67" s="113">
        <f t="shared" si="5"/>
        <v>-120900000</v>
      </c>
      <c r="AL67" s="20"/>
      <c r="AT67" s="186"/>
      <c r="AU67" s="187" t="s">
        <v>4272</v>
      </c>
      <c r="AV67" s="186">
        <v>19666</v>
      </c>
      <c r="AW67" s="186" t="s">
        <v>4291</v>
      </c>
      <c r="AX67" s="186" t="s">
        <v>4293</v>
      </c>
      <c r="AY67" s="187"/>
    </row>
    <row r="68" spans="1:51" x14ac:dyDescent="0.25">
      <c r="F68" t="s">
        <v>4109</v>
      </c>
      <c r="G68" t="s">
        <v>4104</v>
      </c>
      <c r="K68" s="32" t="s">
        <v>318</v>
      </c>
      <c r="L68" s="1">
        <v>15000</v>
      </c>
      <c r="N68" s="96"/>
      <c r="P68" s="115"/>
      <c r="Q68" s="115"/>
      <c r="R68" s="115"/>
      <c r="S68" s="115"/>
      <c r="T68" s="115"/>
      <c r="AF68" s="20">
        <v>48</v>
      </c>
      <c r="AG68" s="117" t="s">
        <v>4153</v>
      </c>
      <c r="AH68" s="117">
        <v>45640000</v>
      </c>
      <c r="AI68" s="20">
        <v>1</v>
      </c>
      <c r="AJ68" s="99">
        <f t="shared" si="9"/>
        <v>36</v>
      </c>
      <c r="AK68" s="113">
        <f t="shared" si="5"/>
        <v>1643040000</v>
      </c>
      <c r="AL68" s="20"/>
      <c r="AT68" s="186"/>
      <c r="AU68" s="187"/>
      <c r="AV68" s="186"/>
      <c r="AW68" s="186"/>
      <c r="AX68" s="186"/>
      <c r="AY68" s="187"/>
    </row>
    <row r="69" spans="1:51" x14ac:dyDescent="0.25">
      <c r="F69" t="s">
        <v>4110</v>
      </c>
      <c r="G69" t="s">
        <v>4106</v>
      </c>
      <c r="K69" s="32" t="s">
        <v>319</v>
      </c>
      <c r="L69" s="1">
        <v>20000</v>
      </c>
      <c r="N69" s="96"/>
      <c r="P69" s="115"/>
      <c r="Q69" s="55"/>
      <c r="R69" s="190"/>
      <c r="S69" s="115"/>
      <c r="T69" s="115"/>
      <c r="W69" s="115"/>
      <c r="AF69" s="20">
        <v>49</v>
      </c>
      <c r="AG69" s="117" t="s">
        <v>4163</v>
      </c>
      <c r="AH69" s="117">
        <v>33500000</v>
      </c>
      <c r="AI69" s="20">
        <v>1</v>
      </c>
      <c r="AJ69" s="99">
        <f t="shared" si="9"/>
        <v>35</v>
      </c>
      <c r="AK69" s="113">
        <f t="shared" si="5"/>
        <v>1172500000</v>
      </c>
      <c r="AL69" s="20"/>
      <c r="AT69" s="99"/>
      <c r="AU69" s="172"/>
      <c r="AV69" s="99"/>
      <c r="AW69" s="99"/>
      <c r="AX69" s="99"/>
      <c r="AY69" s="172"/>
    </row>
    <row r="70" spans="1:51" ht="18.75" x14ac:dyDescent="0.3">
      <c r="G70" t="s">
        <v>4107</v>
      </c>
      <c r="K70" s="32" t="s">
        <v>320</v>
      </c>
      <c r="L70" s="1">
        <v>40000</v>
      </c>
      <c r="N70" s="96"/>
      <c r="P70" s="115"/>
      <c r="Q70" s="55"/>
      <c r="R70" s="190"/>
      <c r="S70" s="115"/>
      <c r="T70" s="115"/>
      <c r="W70" s="165"/>
      <c r="AF70" s="20">
        <v>50</v>
      </c>
      <c r="AG70" s="117" t="s">
        <v>4171</v>
      </c>
      <c r="AH70" s="117">
        <v>12000000</v>
      </c>
      <c r="AI70" s="20">
        <v>1</v>
      </c>
      <c r="AJ70" s="99">
        <f t="shared" si="9"/>
        <v>34</v>
      </c>
      <c r="AK70" s="117">
        <f t="shared" si="5"/>
        <v>408000000</v>
      </c>
      <c r="AL70" s="20"/>
      <c r="AT70" s="99"/>
      <c r="AU70" s="172"/>
      <c r="AV70" s="99"/>
      <c r="AW70" s="182"/>
      <c r="AX70" s="99"/>
      <c r="AY70" s="172"/>
    </row>
    <row r="71" spans="1:51" x14ac:dyDescent="0.25">
      <c r="G71" t="s">
        <v>4108</v>
      </c>
      <c r="K71" s="32" t="s">
        <v>322</v>
      </c>
      <c r="L71" s="1">
        <v>150000</v>
      </c>
      <c r="N71" s="96"/>
      <c r="P71" s="115"/>
      <c r="Q71" s="26"/>
      <c r="R71" s="190"/>
      <c r="S71" s="115"/>
      <c r="T71" s="115"/>
      <c r="W71" s="115"/>
      <c r="X71" s="115"/>
      <c r="Y71" s="115"/>
      <c r="Z71" s="115"/>
      <c r="AA71" s="115"/>
      <c r="AB71" s="115"/>
      <c r="AC71" s="115"/>
      <c r="AD71" s="115"/>
      <c r="AF71" s="20">
        <v>51</v>
      </c>
      <c r="AG71" s="117" t="s">
        <v>4177</v>
      </c>
      <c r="AH71" s="117">
        <v>15500000</v>
      </c>
      <c r="AI71" s="20">
        <v>4</v>
      </c>
      <c r="AJ71" s="99">
        <f t="shared" si="9"/>
        <v>33</v>
      </c>
      <c r="AK71" s="117">
        <f t="shared" si="5"/>
        <v>511500000</v>
      </c>
      <c r="AL71" s="20"/>
      <c r="AT71" s="99"/>
      <c r="AU71" s="99"/>
      <c r="AV71" s="99"/>
      <c r="AW71" s="99"/>
      <c r="AX71" s="99"/>
      <c r="AY71" s="172"/>
    </row>
    <row r="72" spans="1:51" x14ac:dyDescent="0.25">
      <c r="G72" t="s">
        <v>4112</v>
      </c>
      <c r="K72" s="32" t="s">
        <v>324</v>
      </c>
      <c r="L72" s="1">
        <v>75000</v>
      </c>
      <c r="P72" s="115"/>
      <c r="Q72" s="55"/>
      <c r="R72" s="190"/>
      <c r="S72" s="122"/>
      <c r="W72" s="115"/>
      <c r="X72" s="128"/>
      <c r="Y72" s="115"/>
      <c r="Z72" s="115"/>
      <c r="AA72" s="115"/>
      <c r="AB72" s="128"/>
      <c r="AC72" s="115"/>
      <c r="AD72" s="115"/>
      <c r="AF72" s="20">
        <v>52</v>
      </c>
      <c r="AG72" s="117" t="s">
        <v>4181</v>
      </c>
      <c r="AH72" s="117">
        <v>150000</v>
      </c>
      <c r="AI72" s="20">
        <v>1</v>
      </c>
      <c r="AJ72" s="99">
        <f t="shared" si="9"/>
        <v>29</v>
      </c>
      <c r="AK72" s="117">
        <f t="shared" si="5"/>
        <v>4350000</v>
      </c>
      <c r="AL72" s="20"/>
    </row>
    <row r="73" spans="1:51" x14ac:dyDescent="0.25">
      <c r="G73" t="s">
        <v>4111</v>
      </c>
      <c r="K73" s="32" t="s">
        <v>314</v>
      </c>
      <c r="L73" s="1">
        <v>140000</v>
      </c>
      <c r="P73" s="115"/>
      <c r="Q73" s="55"/>
      <c r="R73" s="190"/>
      <c r="S73" s="115"/>
      <c r="W73" s="115"/>
      <c r="X73" s="128"/>
      <c r="Y73" s="115"/>
      <c r="Z73" s="115"/>
      <c r="AA73" s="115"/>
      <c r="AB73" s="128"/>
      <c r="AC73" s="115"/>
      <c r="AD73" s="115"/>
      <c r="AF73" s="184">
        <v>53</v>
      </c>
      <c r="AG73" s="185" t="s">
        <v>4187</v>
      </c>
      <c r="AH73" s="185">
        <v>29000000</v>
      </c>
      <c r="AI73" s="184">
        <v>15</v>
      </c>
      <c r="AJ73" s="184">
        <f t="shared" si="9"/>
        <v>28</v>
      </c>
      <c r="AK73" s="185">
        <f t="shared" si="5"/>
        <v>812000000</v>
      </c>
      <c r="AL73" s="184" t="s">
        <v>4206</v>
      </c>
    </row>
    <row r="74" spans="1:51" x14ac:dyDescent="0.25">
      <c r="K74" s="2" t="s">
        <v>478</v>
      </c>
      <c r="L74" s="3">
        <v>1083333</v>
      </c>
      <c r="P74" s="115"/>
      <c r="Q74" s="122"/>
      <c r="R74" s="115"/>
      <c r="S74" s="115"/>
      <c r="W74" s="115"/>
      <c r="X74" s="128"/>
      <c r="Y74" s="115"/>
      <c r="Z74" s="115"/>
      <c r="AA74" s="115"/>
      <c r="AB74" s="128"/>
      <c r="AC74" s="115"/>
      <c r="AD74" s="115"/>
      <c r="AF74" s="20">
        <v>54</v>
      </c>
      <c r="AG74" s="117" t="s">
        <v>4236</v>
      </c>
      <c r="AH74" s="117">
        <v>-130000</v>
      </c>
      <c r="AI74" s="20">
        <v>7</v>
      </c>
      <c r="AJ74" s="99">
        <f t="shared" si="9"/>
        <v>13</v>
      </c>
      <c r="AK74" s="117">
        <f t="shared" si="5"/>
        <v>-1690000</v>
      </c>
      <c r="AL74" s="20" t="s">
        <v>4238</v>
      </c>
    </row>
    <row r="75" spans="1:51" x14ac:dyDescent="0.25">
      <c r="K75" s="2"/>
      <c r="L75" s="3"/>
      <c r="P75" s="128"/>
      <c r="W75" s="115"/>
      <c r="X75" s="128"/>
      <c r="Y75" s="115"/>
      <c r="Z75" s="115"/>
      <c r="AA75" s="115"/>
      <c r="AB75" s="128"/>
      <c r="AC75" s="115"/>
      <c r="AD75" s="115"/>
      <c r="AF75" s="20">
        <v>55</v>
      </c>
      <c r="AG75" s="117" t="s">
        <v>4295</v>
      </c>
      <c r="AH75" s="117">
        <v>232000</v>
      </c>
      <c r="AI75" s="20">
        <v>2</v>
      </c>
      <c r="AJ75" s="99">
        <f t="shared" si="9"/>
        <v>6</v>
      </c>
      <c r="AK75" s="117">
        <f>AH75*AJ75</f>
        <v>1392000</v>
      </c>
      <c r="AL75" s="20" t="s">
        <v>4297</v>
      </c>
    </row>
    <row r="76" spans="1:51" x14ac:dyDescent="0.25">
      <c r="K76" s="2"/>
      <c r="L76" s="3"/>
      <c r="P76" s="128"/>
      <c r="W76" s="115"/>
      <c r="X76" s="128"/>
      <c r="Y76" s="115"/>
      <c r="Z76" s="115"/>
      <c r="AA76" s="115"/>
      <c r="AB76" s="128"/>
      <c r="AC76" s="115"/>
      <c r="AD76" s="115"/>
      <c r="AF76" s="20">
        <v>56</v>
      </c>
      <c r="AG76" s="117" t="s">
        <v>4312</v>
      </c>
      <c r="AH76" s="117">
        <v>-170000</v>
      </c>
      <c r="AI76" s="20">
        <v>3</v>
      </c>
      <c r="AJ76" s="99">
        <f t="shared" si="9"/>
        <v>4</v>
      </c>
      <c r="AK76" s="117">
        <f t="shared" si="5"/>
        <v>-680000</v>
      </c>
      <c r="AL76" s="20"/>
    </row>
    <row r="77" spans="1:51" x14ac:dyDescent="0.25">
      <c r="K77" s="2" t="s">
        <v>6</v>
      </c>
      <c r="L77" s="3">
        <f>SUM(L54:L75)</f>
        <v>3383333</v>
      </c>
      <c r="P77" s="115"/>
      <c r="Q77" s="22"/>
      <c r="W77" s="115"/>
      <c r="X77" s="128"/>
      <c r="Y77" s="115"/>
      <c r="Z77" s="115"/>
      <c r="AA77" s="115"/>
      <c r="AB77" s="128"/>
      <c r="AC77" s="115"/>
      <c r="AD77" s="115"/>
      <c r="AF77" s="20">
        <v>57</v>
      </c>
      <c r="AG77" s="117" t="s">
        <v>4328</v>
      </c>
      <c r="AH77" s="117">
        <v>-300000</v>
      </c>
      <c r="AI77" s="20">
        <v>1</v>
      </c>
      <c r="AJ77" s="99">
        <f t="shared" si="9"/>
        <v>1</v>
      </c>
      <c r="AK77" s="117">
        <f t="shared" si="5"/>
        <v>-300000</v>
      </c>
      <c r="AL77" s="20"/>
    </row>
    <row r="78" spans="1:51" x14ac:dyDescent="0.25">
      <c r="K78" s="2" t="s">
        <v>328</v>
      </c>
      <c r="L78" s="3">
        <f>L77/30</f>
        <v>112777.76666666666</v>
      </c>
      <c r="W78" s="115"/>
      <c r="X78" s="115"/>
      <c r="Y78" s="115"/>
      <c r="Z78" s="115"/>
      <c r="AA78" s="115"/>
      <c r="AB78" s="115"/>
      <c r="AC78" s="115"/>
      <c r="AD78" s="115"/>
      <c r="AF78" s="20"/>
      <c r="AG78" s="117"/>
      <c r="AH78" s="117"/>
      <c r="AI78" s="20"/>
      <c r="AJ78" s="99">
        <f t="shared" si="9"/>
        <v>0</v>
      </c>
      <c r="AK78" s="117">
        <f t="shared" si="5"/>
        <v>0</v>
      </c>
      <c r="AL78" s="20"/>
    </row>
    <row r="79" spans="1:51" x14ac:dyDescent="0.25">
      <c r="O79" s="115"/>
      <c r="W79" s="115"/>
      <c r="X79" s="115"/>
      <c r="Y79" s="115"/>
      <c r="Z79" s="115"/>
      <c r="AA79" s="115"/>
      <c r="AB79" s="115"/>
      <c r="AC79" s="115"/>
      <c r="AD79" s="115"/>
      <c r="AF79" s="20"/>
      <c r="AG79" s="117"/>
      <c r="AH79" s="117"/>
      <c r="AI79" s="20"/>
      <c r="AJ79" s="99">
        <f t="shared" si="9"/>
        <v>0</v>
      </c>
      <c r="AK79" s="117">
        <f t="shared" si="5"/>
        <v>0</v>
      </c>
      <c r="AL79" s="20"/>
    </row>
    <row r="80" spans="1:51" x14ac:dyDescent="0.25">
      <c r="O80" s="115"/>
      <c r="W80" s="115"/>
      <c r="X80" s="115"/>
      <c r="Y80" s="115"/>
      <c r="AC80" s="115"/>
      <c r="AD80" s="115"/>
      <c r="AF80" s="20"/>
      <c r="AG80" s="117"/>
      <c r="AH80" s="117"/>
      <c r="AI80" s="20"/>
      <c r="AJ80" s="99">
        <f t="shared" si="9"/>
        <v>0</v>
      </c>
      <c r="AK80" s="117">
        <f t="shared" si="5"/>
        <v>0</v>
      </c>
      <c r="AL80" s="20"/>
    </row>
    <row r="81" spans="11:50" x14ac:dyDescent="0.25">
      <c r="X81" s="115"/>
      <c r="Y81" s="115"/>
      <c r="AC81" s="115"/>
      <c r="AD81" s="115"/>
      <c r="AF81" s="99"/>
      <c r="AG81" s="113"/>
      <c r="AH81" s="113"/>
      <c r="AI81" s="99"/>
      <c r="AJ81" s="99">
        <f t="shared" si="9"/>
        <v>0</v>
      </c>
      <c r="AK81" s="117">
        <f t="shared" si="5"/>
        <v>0</v>
      </c>
      <c r="AL81" s="99"/>
    </row>
    <row r="82" spans="11:50" x14ac:dyDescent="0.25">
      <c r="X82" s="115"/>
      <c r="Y82" s="115"/>
      <c r="AC82" s="115"/>
      <c r="AD82" s="115"/>
      <c r="AF82" s="99"/>
      <c r="AG82" s="113"/>
      <c r="AH82" s="113"/>
      <c r="AI82" s="99"/>
      <c r="AJ82" s="99">
        <f t="shared" si="9"/>
        <v>0</v>
      </c>
      <c r="AK82" s="117">
        <f t="shared" si="5"/>
        <v>0</v>
      </c>
      <c r="AL82" s="99"/>
      <c r="AP82" t="s">
        <v>25</v>
      </c>
      <c r="AU82" t="s">
        <v>25</v>
      </c>
    </row>
    <row r="83" spans="11:50" x14ac:dyDescent="0.25">
      <c r="AF83" s="99"/>
      <c r="AG83" s="99"/>
      <c r="AH83" s="95">
        <f>SUM(AH20:AH81)</f>
        <v>222223899</v>
      </c>
      <c r="AI83" s="99"/>
      <c r="AJ83" s="99"/>
      <c r="AK83" s="95">
        <f>SUM(AK20:AK82)</f>
        <v>13695116438</v>
      </c>
      <c r="AL83" s="95">
        <f>AK83*AL86/31</f>
        <v>8835558.9922580644</v>
      </c>
    </row>
    <row r="84" spans="11:50" x14ac:dyDescent="0.25">
      <c r="K84" s="48" t="s">
        <v>789</v>
      </c>
      <c r="L84" s="48" t="s">
        <v>476</v>
      </c>
      <c r="AF84" s="99"/>
      <c r="AG84" s="99"/>
      <c r="AH84" s="99" t="s">
        <v>4065</v>
      </c>
      <c r="AI84" s="99"/>
      <c r="AJ84" s="99"/>
      <c r="AK84" s="99" t="s">
        <v>284</v>
      </c>
      <c r="AL84" s="99" t="s">
        <v>917</v>
      </c>
      <c r="AX84" t="s">
        <v>25</v>
      </c>
    </row>
    <row r="85" spans="11:50" x14ac:dyDescent="0.25">
      <c r="K85" s="47">
        <v>700000</v>
      </c>
      <c r="L85" s="48" t="s">
        <v>1041</v>
      </c>
      <c r="AF85" s="99"/>
      <c r="AG85" s="99"/>
      <c r="AH85" s="99"/>
      <c r="AI85" s="99"/>
      <c r="AJ85" s="99"/>
      <c r="AK85" s="99"/>
      <c r="AL85" s="99"/>
      <c r="AT85" t="s">
        <v>25</v>
      </c>
    </row>
    <row r="86" spans="11:50" x14ac:dyDescent="0.25">
      <c r="K86" s="47">
        <v>500000</v>
      </c>
      <c r="L86" s="48" t="s">
        <v>479</v>
      </c>
      <c r="AF86" s="99"/>
      <c r="AG86" s="99"/>
      <c r="AH86" s="99"/>
      <c r="AI86" s="99"/>
      <c r="AJ86" s="99"/>
      <c r="AK86" s="99" t="s">
        <v>4066</v>
      </c>
      <c r="AL86" s="99">
        <v>0.02</v>
      </c>
    </row>
    <row r="87" spans="11:50" x14ac:dyDescent="0.25">
      <c r="K87" s="47">
        <v>180000</v>
      </c>
      <c r="L87" s="48" t="s">
        <v>558</v>
      </c>
      <c r="AF87" s="99"/>
      <c r="AG87" s="99"/>
      <c r="AH87" s="99"/>
      <c r="AI87" s="99"/>
      <c r="AJ87" s="99"/>
      <c r="AK87" s="99"/>
      <c r="AL87" s="99"/>
      <c r="AS87" s="96" t="s">
        <v>25</v>
      </c>
    </row>
    <row r="88" spans="11:50" x14ac:dyDescent="0.25">
      <c r="K88" s="47">
        <v>0</v>
      </c>
      <c r="L88" s="48" t="s">
        <v>785</v>
      </c>
      <c r="AF88" s="99"/>
      <c r="AG88" s="99" t="s">
        <v>4067</v>
      </c>
      <c r="AH88" s="95">
        <f>AH83+AL83</f>
        <v>231059457.99225807</v>
      </c>
      <c r="AI88" s="99"/>
      <c r="AJ88" s="99"/>
      <c r="AK88" s="99"/>
      <c r="AL88" s="99"/>
      <c r="AS88" s="96" t="s">
        <v>25</v>
      </c>
    </row>
    <row r="89" spans="11:50" x14ac:dyDescent="0.25">
      <c r="K89" s="47">
        <v>0</v>
      </c>
      <c r="L89" s="48" t="s">
        <v>786</v>
      </c>
      <c r="AG89" t="s">
        <v>4070</v>
      </c>
      <c r="AH89" s="114">
        <f>SUM(N33:N36)</f>
        <v>256410202.20000002</v>
      </c>
      <c r="AO89" t="s">
        <v>25</v>
      </c>
      <c r="AT89" t="s">
        <v>25</v>
      </c>
    </row>
    <row r="90" spans="11:50" x14ac:dyDescent="0.25">
      <c r="K90" s="47">
        <v>500000</v>
      </c>
      <c r="L90" s="48" t="s">
        <v>787</v>
      </c>
      <c r="AG90" t="s">
        <v>4144</v>
      </c>
      <c r="AH90" s="114">
        <f>AH89-AH83</f>
        <v>34186303.200000018</v>
      </c>
    </row>
    <row r="91" spans="11:50" x14ac:dyDescent="0.25">
      <c r="K91" s="47">
        <v>75000</v>
      </c>
      <c r="L91" s="48" t="s">
        <v>788</v>
      </c>
      <c r="AG91" t="s">
        <v>945</v>
      </c>
      <c r="AH91" s="114">
        <f>AL83</f>
        <v>8835558.9922580644</v>
      </c>
      <c r="AR91" s="96" t="s">
        <v>25</v>
      </c>
    </row>
    <row r="92" spans="11:50" x14ac:dyDescent="0.25">
      <c r="K92" s="47">
        <v>0</v>
      </c>
      <c r="L92" s="48" t="s">
        <v>790</v>
      </c>
      <c r="AG92" t="s">
        <v>4071</v>
      </c>
      <c r="AH92" s="114">
        <f>AH89-AH88</f>
        <v>25350744.207741946</v>
      </c>
    </row>
    <row r="93" spans="11:50" x14ac:dyDescent="0.25">
      <c r="K93" s="47">
        <v>500000</v>
      </c>
      <c r="L93" s="48" t="s">
        <v>564</v>
      </c>
    </row>
    <row r="94" spans="11:50" x14ac:dyDescent="0.25">
      <c r="K94" s="47">
        <v>50000</v>
      </c>
      <c r="L94" s="48" t="s">
        <v>793</v>
      </c>
    </row>
    <row r="95" spans="11:50" x14ac:dyDescent="0.25">
      <c r="K95" s="47">
        <v>140000</v>
      </c>
      <c r="L95" s="48" t="s">
        <v>314</v>
      </c>
    </row>
    <row r="96" spans="11:50" x14ac:dyDescent="0.25">
      <c r="K96" s="47"/>
      <c r="L96" s="48" t="s">
        <v>25</v>
      </c>
    </row>
    <row r="97" spans="8:12" x14ac:dyDescent="0.25">
      <c r="K97" s="47">
        <f>SUM(K85:K96)</f>
        <v>2645000</v>
      </c>
      <c r="L97" s="48" t="s">
        <v>6</v>
      </c>
    </row>
    <row r="98" spans="8:12" x14ac:dyDescent="0.25">
      <c r="H98" s="96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R27" sqref="R27"/>
    </sheetView>
  </sheetViews>
  <sheetFormatPr defaultRowHeight="15" x14ac:dyDescent="0.2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 x14ac:dyDescent="0.25">
      <c r="A1" s="99" t="s">
        <v>3645</v>
      </c>
      <c r="B1" s="99" t="s">
        <v>4318</v>
      </c>
      <c r="C1" s="99" t="s">
        <v>4319</v>
      </c>
      <c r="D1" s="99" t="s">
        <v>4320</v>
      </c>
      <c r="E1" s="99" t="s">
        <v>4321</v>
      </c>
      <c r="F1" s="74" t="s">
        <v>4322</v>
      </c>
      <c r="M1" s="99" t="s">
        <v>951</v>
      </c>
      <c r="N1" s="99">
        <v>6.3E-3</v>
      </c>
    </row>
    <row r="2" spans="1:24" x14ac:dyDescent="0.25">
      <c r="A2" s="99">
        <v>1</v>
      </c>
      <c r="B2" s="99">
        <v>100</v>
      </c>
      <c r="C2" s="99">
        <v>0</v>
      </c>
      <c r="D2" s="99">
        <v>1000000</v>
      </c>
      <c r="E2" s="172">
        <v>0</v>
      </c>
      <c r="F2" s="74">
        <v>0</v>
      </c>
      <c r="M2" s="99" t="s">
        <v>61</v>
      </c>
      <c r="N2" s="99">
        <v>4.8999999999999998E-3</v>
      </c>
    </row>
    <row r="3" spans="1:24" x14ac:dyDescent="0.25">
      <c r="A3" s="99">
        <v>2</v>
      </c>
      <c r="B3" s="99">
        <v>102</v>
      </c>
      <c r="C3" s="99">
        <v>-20000</v>
      </c>
      <c r="D3" s="99">
        <f>D2+C3</f>
        <v>980000</v>
      </c>
      <c r="E3" s="172">
        <f>-B3*C3*(1-IF(C3&lt;0,$N$1,$N$2))</f>
        <v>2027148</v>
      </c>
      <c r="F3" s="172">
        <f>ABS(B3*C3*IF(C3&lt;0,$N$1,$N$2))</f>
        <v>12852</v>
      </c>
      <c r="M3" s="99" t="s">
        <v>6</v>
      </c>
      <c r="N3" s="99">
        <f>N1+N2</f>
        <v>1.12E-2</v>
      </c>
    </row>
    <row r="4" spans="1:24" x14ac:dyDescent="0.25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2">
        <f t="shared" ref="E4:E24" si="1">-B4*C4*(1-IF(C4&lt;0,$N$1,$N$2))</f>
        <v>2066896</v>
      </c>
      <c r="F4" s="172">
        <f t="shared" ref="F4:F24" si="2">ABS(B4*C4*IF(C4&lt;0,$N$1,$N$2))</f>
        <v>13104</v>
      </c>
    </row>
    <row r="5" spans="1:24" x14ac:dyDescent="0.25">
      <c r="A5" s="99">
        <v>4</v>
      </c>
      <c r="B5" s="99">
        <v>102</v>
      </c>
      <c r="C5" s="99">
        <v>20000</v>
      </c>
      <c r="D5" s="99">
        <f t="shared" si="0"/>
        <v>980000</v>
      </c>
      <c r="E5" s="172">
        <f t="shared" si="1"/>
        <v>-2030004</v>
      </c>
      <c r="F5" s="172">
        <f t="shared" si="2"/>
        <v>9996</v>
      </c>
    </row>
    <row r="6" spans="1:24" x14ac:dyDescent="0.25">
      <c r="A6" s="99">
        <v>5</v>
      </c>
      <c r="B6" s="99">
        <v>100</v>
      </c>
      <c r="C6" s="99">
        <v>20000</v>
      </c>
      <c r="D6" s="99">
        <f t="shared" si="0"/>
        <v>1000000</v>
      </c>
      <c r="E6" s="172">
        <f t="shared" si="1"/>
        <v>-1990200</v>
      </c>
      <c r="F6" s="172">
        <f t="shared" si="2"/>
        <v>9800</v>
      </c>
    </row>
    <row r="7" spans="1:24" x14ac:dyDescent="0.25">
      <c r="A7" s="99">
        <v>6</v>
      </c>
      <c r="B7" s="99">
        <v>98</v>
      </c>
      <c r="C7" s="99">
        <v>20000</v>
      </c>
      <c r="D7" s="99">
        <f t="shared" si="0"/>
        <v>1020000</v>
      </c>
      <c r="E7" s="172">
        <f t="shared" si="1"/>
        <v>-1950396</v>
      </c>
      <c r="F7" s="172">
        <f t="shared" si="2"/>
        <v>9604</v>
      </c>
    </row>
    <row r="8" spans="1:24" x14ac:dyDescent="0.25">
      <c r="A8" s="99">
        <v>7</v>
      </c>
      <c r="B8" s="99">
        <v>96</v>
      </c>
      <c r="C8" s="99">
        <v>20000</v>
      </c>
      <c r="D8" s="99">
        <f t="shared" si="0"/>
        <v>1040000</v>
      </c>
      <c r="E8" s="172">
        <f t="shared" si="1"/>
        <v>-1910592</v>
      </c>
      <c r="F8" s="172">
        <f t="shared" si="2"/>
        <v>9408</v>
      </c>
    </row>
    <row r="9" spans="1:24" x14ac:dyDescent="0.25">
      <c r="A9" s="99">
        <v>8</v>
      </c>
      <c r="B9" s="99">
        <v>98</v>
      </c>
      <c r="C9" s="99">
        <v>-20000</v>
      </c>
      <c r="D9" s="99">
        <f t="shared" si="0"/>
        <v>1020000</v>
      </c>
      <c r="E9" s="172">
        <f t="shared" si="1"/>
        <v>1947652</v>
      </c>
      <c r="F9" s="172">
        <f t="shared" si="2"/>
        <v>12348</v>
      </c>
    </row>
    <row r="10" spans="1:24" x14ac:dyDescent="0.25">
      <c r="A10" s="99">
        <v>9</v>
      </c>
      <c r="B10" s="99">
        <v>96</v>
      </c>
      <c r="C10" s="99">
        <v>20000</v>
      </c>
      <c r="D10" s="99">
        <f t="shared" si="0"/>
        <v>1040000</v>
      </c>
      <c r="E10" s="172">
        <f t="shared" si="1"/>
        <v>-1910592</v>
      </c>
      <c r="F10" s="172">
        <f t="shared" si="2"/>
        <v>9408</v>
      </c>
      <c r="S10" s="96"/>
      <c r="T10" s="96"/>
      <c r="U10" s="96" t="s">
        <v>4340</v>
      </c>
      <c r="V10" s="96" t="s">
        <v>4342</v>
      </c>
      <c r="W10" t="s">
        <v>4336</v>
      </c>
      <c r="X10" t="s">
        <v>4338</v>
      </c>
    </row>
    <row r="11" spans="1:24" x14ac:dyDescent="0.25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2">
        <f t="shared" si="1"/>
        <v>1947652</v>
      </c>
      <c r="F11" s="172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 x14ac:dyDescent="0.25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2">
        <f t="shared" si="1"/>
        <v>1987400</v>
      </c>
      <c r="F12" s="172">
        <f t="shared" si="2"/>
        <v>12600</v>
      </c>
      <c r="S12" s="96"/>
      <c r="T12" s="96"/>
      <c r="U12" s="96"/>
      <c r="V12" s="96"/>
    </row>
    <row r="13" spans="1:24" x14ac:dyDescent="0.25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2">
        <f t="shared" si="1"/>
        <v>2027148</v>
      </c>
      <c r="F13" s="172">
        <f t="shared" si="2"/>
        <v>12852</v>
      </c>
      <c r="O13" s="99" t="s">
        <v>446</v>
      </c>
      <c r="P13" s="99" t="s">
        <v>4339</v>
      </c>
      <c r="Q13" s="99" t="s">
        <v>4340</v>
      </c>
      <c r="R13" s="99" t="s">
        <v>4341</v>
      </c>
      <c r="S13" s="99" t="s">
        <v>4335</v>
      </c>
      <c r="T13" s="99" t="s">
        <v>4337</v>
      </c>
      <c r="U13" s="69" t="s">
        <v>4336</v>
      </c>
      <c r="V13" s="69" t="s">
        <v>4338</v>
      </c>
    </row>
    <row r="14" spans="1:24" x14ac:dyDescent="0.25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2">
        <f t="shared" si="1"/>
        <v>2066896</v>
      </c>
      <c r="F14" s="172">
        <f t="shared" si="2"/>
        <v>13104</v>
      </c>
      <c r="O14" s="99">
        <v>0</v>
      </c>
      <c r="P14" s="95">
        <v>1000000</v>
      </c>
      <c r="Q14" s="95">
        <v>0</v>
      </c>
      <c r="R14" s="172">
        <v>800000</v>
      </c>
      <c r="S14" s="172">
        <v>0</v>
      </c>
      <c r="T14" s="172">
        <v>800000</v>
      </c>
      <c r="U14" s="69">
        <v>0</v>
      </c>
      <c r="V14" s="172">
        <v>0</v>
      </c>
    </row>
    <row r="15" spans="1:24" x14ac:dyDescent="0.25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2">
        <f t="shared" si="1"/>
        <v>-2030004</v>
      </c>
      <c r="F15" s="172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2">
        <f>R14*$V$11/1200</f>
        <v>13333.333333333334</v>
      </c>
      <c r="T15" s="95">
        <f>T14-U15-V15</f>
        <v>730500</v>
      </c>
      <c r="U15" s="172">
        <f>T14*$W$11/1200</f>
        <v>6000</v>
      </c>
      <c r="V15" s="172">
        <f t="shared" ref="V15:V26" si="3">$X$11</f>
        <v>63500</v>
      </c>
    </row>
    <row r="16" spans="1:24" x14ac:dyDescent="0.25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2">
        <f t="shared" si="1"/>
        <v>-1990200</v>
      </c>
      <c r="F16" s="172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2">
        <f t="shared" ref="S16:S26" si="7">R15*$V$11/1200</f>
        <v>12497.222222222223</v>
      </c>
      <c r="T16" s="95">
        <f>T15-U16-V16</f>
        <v>661521.25</v>
      </c>
      <c r="U16" s="172">
        <f t="shared" ref="U16:U26" si="8">T15*$W$11/1200</f>
        <v>5478.75</v>
      </c>
      <c r="V16" s="172">
        <f t="shared" si="3"/>
        <v>63500</v>
      </c>
    </row>
    <row r="17" spans="1:22" x14ac:dyDescent="0.25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2">
        <f t="shared" si="1"/>
        <v>2027148</v>
      </c>
      <c r="F17" s="172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2">
        <f t="shared" si="7"/>
        <v>11647.175925925927</v>
      </c>
      <c r="T17" s="95">
        <f t="shared" ref="T16:T26" si="9">T16-U17-V17</f>
        <v>593059.84062499995</v>
      </c>
      <c r="U17" s="172">
        <f t="shared" si="8"/>
        <v>4961.4093750000002</v>
      </c>
      <c r="V17" s="172">
        <f t="shared" si="3"/>
        <v>63500</v>
      </c>
    </row>
    <row r="18" spans="1:22" x14ac:dyDescent="0.25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2">
        <f t="shared" si="1"/>
        <v>2066896</v>
      </c>
      <c r="F18" s="172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2">
        <f t="shared" si="7"/>
        <v>10782.962191358025</v>
      </c>
      <c r="T18" s="95">
        <f t="shared" si="9"/>
        <v>525111.89182031248</v>
      </c>
      <c r="U18" s="172">
        <f t="shared" si="8"/>
        <v>4447.9488046874994</v>
      </c>
      <c r="V18" s="172">
        <f t="shared" si="3"/>
        <v>63500</v>
      </c>
    </row>
    <row r="19" spans="1:22" x14ac:dyDescent="0.25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2">
        <f t="shared" si="1"/>
        <v>2106644</v>
      </c>
      <c r="F19" s="172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2">
        <f t="shared" si="7"/>
        <v>9904.3448945473265</v>
      </c>
      <c r="T19" s="95">
        <f t="shared" si="9"/>
        <v>457673.55263166013</v>
      </c>
      <c r="U19" s="172">
        <f t="shared" si="8"/>
        <v>3938.3391886523436</v>
      </c>
      <c r="V19" s="172">
        <f t="shared" si="3"/>
        <v>63500</v>
      </c>
    </row>
    <row r="20" spans="1:22" x14ac:dyDescent="0.25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2">
        <f t="shared" si="1"/>
        <v>2146392</v>
      </c>
      <c r="F20" s="172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2">
        <f t="shared" si="7"/>
        <v>9011.0839761231164</v>
      </c>
      <c r="T20" s="95">
        <f t="shared" si="9"/>
        <v>390741.00098692271</v>
      </c>
      <c r="U20" s="172">
        <f t="shared" si="8"/>
        <v>3432.5516447374512</v>
      </c>
      <c r="V20" s="172">
        <f t="shared" si="3"/>
        <v>63500</v>
      </c>
    </row>
    <row r="21" spans="1:22" x14ac:dyDescent="0.25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2">
        <f t="shared" si="1"/>
        <v>-2109612</v>
      </c>
      <c r="F21" s="172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2">
        <f t="shared" si="7"/>
        <v>8102.9353757251674</v>
      </c>
      <c r="T21" s="95">
        <f t="shared" si="9"/>
        <v>324310.44347952079</v>
      </c>
      <c r="U21" s="172">
        <f t="shared" si="8"/>
        <v>2930.5575074019202</v>
      </c>
      <c r="V21" s="172">
        <f t="shared" si="3"/>
        <v>63500</v>
      </c>
    </row>
    <row r="22" spans="1:22" x14ac:dyDescent="0.25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2">
        <f t="shared" si="1"/>
        <v>-2069808</v>
      </c>
      <c r="F22" s="172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2">
        <f t="shared" si="7"/>
        <v>7179.6509653205858</v>
      </c>
      <c r="T22" s="95">
        <f t="shared" si="9"/>
        <v>258378.11515342438</v>
      </c>
      <c r="U22" s="172">
        <f t="shared" si="8"/>
        <v>2432.3283260964058</v>
      </c>
      <c r="V22" s="172">
        <f t="shared" si="3"/>
        <v>63500</v>
      </c>
    </row>
    <row r="23" spans="1:22" x14ac:dyDescent="0.25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2">
        <f t="shared" si="1"/>
        <v>-2030004</v>
      </c>
      <c r="F23" s="172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2">
        <f t="shared" si="7"/>
        <v>6240.9784814092636</v>
      </c>
      <c r="T23" s="95">
        <f t="shared" si="9"/>
        <v>192940.27928977369</v>
      </c>
      <c r="U23" s="172">
        <f t="shared" si="8"/>
        <v>1937.835863650683</v>
      </c>
      <c r="V23" s="172">
        <f t="shared" si="3"/>
        <v>63500</v>
      </c>
    </row>
    <row r="24" spans="1:22" x14ac:dyDescent="0.25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2">
        <f t="shared" si="1"/>
        <v>-1990200</v>
      </c>
      <c r="F24" s="172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2">
        <f t="shared" si="7"/>
        <v>5286.6614560994176</v>
      </c>
      <c r="T24" s="95">
        <f t="shared" si="9"/>
        <v>127993.22719510039</v>
      </c>
      <c r="U24" s="172">
        <f t="shared" si="8"/>
        <v>1447.0520946733027</v>
      </c>
      <c r="V24" s="172">
        <f t="shared" si="3"/>
        <v>63500</v>
      </c>
    </row>
    <row r="25" spans="1:22" x14ac:dyDescent="0.25">
      <c r="A25" s="99">
        <v>24</v>
      </c>
      <c r="B25" s="99"/>
      <c r="C25" s="99"/>
      <c r="D25" s="99"/>
      <c r="E25" s="172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2">
        <f t="shared" si="7"/>
        <v>4316.4391470344081</v>
      </c>
      <c r="T25" s="95">
        <f t="shared" si="9"/>
        <v>63533.277991137147</v>
      </c>
      <c r="U25" s="172">
        <f t="shared" si="8"/>
        <v>959.9492039632529</v>
      </c>
      <c r="V25" s="172">
        <f t="shared" si="3"/>
        <v>63500</v>
      </c>
    </row>
    <row r="26" spans="1:22" x14ac:dyDescent="0.25">
      <c r="A26" s="99">
        <v>25</v>
      </c>
      <c r="B26" s="99"/>
      <c r="C26" s="99"/>
      <c r="D26" s="99"/>
      <c r="E26" s="172">
        <f>SUM(E2:E24)</f>
        <v>406260</v>
      </c>
      <c r="F26" s="172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2">
        <f t="shared" si="7"/>
        <v>3330.046466151648</v>
      </c>
      <c r="T26" s="95">
        <f t="shared" si="9"/>
        <v>-443.2215937963847</v>
      </c>
      <c r="U26" s="172">
        <f t="shared" si="8"/>
        <v>476.49958493352858</v>
      </c>
      <c r="V26" s="172">
        <f t="shared" si="3"/>
        <v>63500</v>
      </c>
    </row>
    <row r="27" spans="1:22" x14ac:dyDescent="0.25">
      <c r="A27" s="99">
        <v>26</v>
      </c>
      <c r="B27" s="99"/>
      <c r="C27" s="99"/>
      <c r="D27" s="99"/>
      <c r="E27" s="99" t="s">
        <v>4323</v>
      </c>
      <c r="F27" s="99" t="s">
        <v>4324</v>
      </c>
      <c r="O27" s="99"/>
      <c r="P27" s="99"/>
      <c r="Q27" s="99"/>
      <c r="R27" s="99"/>
      <c r="S27" s="99"/>
      <c r="T27" s="99"/>
      <c r="U27" s="99"/>
      <c r="V27" s="99"/>
    </row>
    <row r="28" spans="1:22" x14ac:dyDescent="0.25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 x14ac:dyDescent="0.25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 x14ac:dyDescent="0.25">
      <c r="A30" s="96"/>
      <c r="B30" s="96"/>
      <c r="C30" s="96"/>
      <c r="D30" s="96"/>
      <c r="E30" s="96"/>
      <c r="F30" s="96"/>
    </row>
    <row r="31" spans="1:22" x14ac:dyDescent="0.25">
      <c r="A31" s="96"/>
      <c r="B31" s="96"/>
      <c r="C31" s="96"/>
      <c r="D31" s="96"/>
      <c r="E31" s="96"/>
      <c r="F31" s="96"/>
    </row>
    <row r="32" spans="1:22" x14ac:dyDescent="0.25">
      <c r="A32" s="96"/>
      <c r="B32" s="96"/>
      <c r="C32" s="96"/>
      <c r="D32" s="96"/>
      <c r="E32" s="96"/>
      <c r="F32" s="96"/>
    </row>
    <row r="33" spans="1:18" x14ac:dyDescent="0.25">
      <c r="A33" s="96"/>
      <c r="B33" s="96"/>
      <c r="C33" s="96"/>
      <c r="D33" s="96"/>
      <c r="E33" s="96"/>
      <c r="F33" s="96"/>
      <c r="R33" t="s">
        <v>25</v>
      </c>
    </row>
    <row r="34" spans="1:18" x14ac:dyDescent="0.25">
      <c r="A34" s="96"/>
      <c r="B34" s="96"/>
      <c r="C34" s="96"/>
      <c r="D34" s="96"/>
      <c r="E34" s="96"/>
      <c r="F34" s="96"/>
    </row>
    <row r="35" spans="1:18" x14ac:dyDescent="0.25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 x14ac:dyDescent="0.25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 x14ac:dyDescent="0.25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 x14ac:dyDescent="0.25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 x14ac:dyDescent="0.25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 x14ac:dyDescent="0.25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 x14ac:dyDescent="0.25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 x14ac:dyDescent="0.25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 x14ac:dyDescent="0.25">
      <c r="A9" s="99" t="s">
        <v>804</v>
      </c>
      <c r="B9" s="113">
        <v>-80000</v>
      </c>
      <c r="C9" s="99" t="s">
        <v>811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 x14ac:dyDescent="0.25">
      <c r="A10" s="99" t="s">
        <v>890</v>
      </c>
      <c r="B10" s="113">
        <v>850000</v>
      </c>
      <c r="C10" s="99" t="s">
        <v>896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 x14ac:dyDescent="0.25">
      <c r="A11" s="99" t="s">
        <v>912</v>
      </c>
      <c r="B11" s="113">
        <v>-700000</v>
      </c>
      <c r="C11" s="99" t="s">
        <v>922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 x14ac:dyDescent="0.25">
      <c r="A12" s="99" t="s">
        <v>920</v>
      </c>
      <c r="B12" s="113">
        <v>1000000</v>
      </c>
      <c r="C12" s="99" t="s">
        <v>923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 x14ac:dyDescent="0.25">
      <c r="A13" s="99" t="s">
        <v>1036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 x14ac:dyDescent="0.25">
      <c r="A14" s="99" t="s">
        <v>1042</v>
      </c>
      <c r="B14" s="113">
        <v>-191000</v>
      </c>
      <c r="C14" s="99" t="s">
        <v>922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 x14ac:dyDescent="0.25">
      <c r="A15" s="99" t="s">
        <v>1081</v>
      </c>
      <c r="B15" s="113">
        <v>-200000</v>
      </c>
      <c r="C15" s="99" t="s">
        <v>811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 x14ac:dyDescent="0.25">
      <c r="A16" s="99" t="s">
        <v>1167</v>
      </c>
      <c r="B16" s="113">
        <v>-694356</v>
      </c>
      <c r="C16" s="99" t="s">
        <v>1168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 x14ac:dyDescent="0.25">
      <c r="A17" s="99" t="s">
        <v>1179</v>
      </c>
      <c r="B17" s="113">
        <v>50000</v>
      </c>
      <c r="C17" s="99" t="s">
        <v>1193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 x14ac:dyDescent="0.25">
      <c r="A18" s="99" t="s">
        <v>3676</v>
      </c>
      <c r="B18" s="113">
        <v>1047</v>
      </c>
      <c r="C18" s="99" t="s">
        <v>3679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 x14ac:dyDescent="0.25">
      <c r="A19" s="99" t="s">
        <v>3712</v>
      </c>
      <c r="B19" s="113">
        <v>785500</v>
      </c>
      <c r="C19" s="99" t="s">
        <v>3716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 x14ac:dyDescent="0.25">
      <c r="A20" s="99" t="s">
        <v>3808</v>
      </c>
      <c r="B20" s="113">
        <v>-57500</v>
      </c>
      <c r="C20" s="99" t="s">
        <v>1021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 x14ac:dyDescent="0.25">
      <c r="A21" s="99" t="s">
        <v>3808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 x14ac:dyDescent="0.25">
      <c r="A22" s="99" t="s">
        <v>3921</v>
      </c>
      <c r="B22" s="113">
        <v>-85000</v>
      </c>
      <c r="C22" s="99" t="s">
        <v>3932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 x14ac:dyDescent="0.25">
      <c r="A23" s="69" t="s">
        <v>3900</v>
      </c>
      <c r="B23" s="113">
        <v>-180000</v>
      </c>
      <c r="C23" s="99" t="s">
        <v>3932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 x14ac:dyDescent="0.25">
      <c r="A24" s="69" t="s">
        <v>3900</v>
      </c>
      <c r="B24" s="113">
        <v>-69000</v>
      </c>
      <c r="C24" s="99" t="s">
        <v>3932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 x14ac:dyDescent="0.25">
      <c r="A25" s="69" t="s">
        <v>3917</v>
      </c>
      <c r="B25" s="113">
        <v>-8600</v>
      </c>
      <c r="C25" s="99" t="s">
        <v>3932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 x14ac:dyDescent="0.25">
      <c r="A26" s="99" t="s">
        <v>3917</v>
      </c>
      <c r="B26" s="113">
        <v>-40000</v>
      </c>
      <c r="C26" s="99" t="s">
        <v>3932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 x14ac:dyDescent="0.25">
      <c r="A27" s="99" t="s">
        <v>3917</v>
      </c>
      <c r="B27" s="113">
        <v>-92500</v>
      </c>
      <c r="C27" s="99" t="s">
        <v>3932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 x14ac:dyDescent="0.25">
      <c r="A28" s="99" t="s">
        <v>3917</v>
      </c>
      <c r="B28" s="113">
        <v>-47000</v>
      </c>
      <c r="C28" s="99" t="s">
        <v>3932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 x14ac:dyDescent="0.25">
      <c r="A29" s="99" t="s">
        <v>3922</v>
      </c>
      <c r="B29" s="113">
        <v>-77500</v>
      </c>
      <c r="C29" s="99" t="s">
        <v>3932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 x14ac:dyDescent="0.25">
      <c r="A30" s="99" t="s">
        <v>3922</v>
      </c>
      <c r="B30" s="113">
        <v>-57000</v>
      </c>
      <c r="C30" s="99" t="s">
        <v>3932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 x14ac:dyDescent="0.25">
      <c r="A31" s="99" t="s">
        <v>3922</v>
      </c>
      <c r="B31" s="113">
        <v>-45000</v>
      </c>
      <c r="C31" s="99" t="s">
        <v>3932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 x14ac:dyDescent="0.25">
      <c r="A32" s="99" t="s">
        <v>3922</v>
      </c>
      <c r="B32" s="113">
        <v>-30000</v>
      </c>
      <c r="C32" s="99" t="s">
        <v>3932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 x14ac:dyDescent="0.25">
      <c r="A33" s="99" t="s">
        <v>3931</v>
      </c>
      <c r="B33" s="113">
        <v>1000000</v>
      </c>
      <c r="C33" s="99" t="s">
        <v>3896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 x14ac:dyDescent="0.25">
      <c r="A34" s="99" t="s">
        <v>3936</v>
      </c>
      <c r="B34" s="113">
        <v>-79700</v>
      </c>
      <c r="C34" s="99" t="s">
        <v>3932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 x14ac:dyDescent="0.25">
      <c r="A35" s="99" t="s">
        <v>4030</v>
      </c>
      <c r="B35" s="113">
        <v>-1187</v>
      </c>
      <c r="C35" s="99" t="s">
        <v>3932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 x14ac:dyDescent="0.25">
      <c r="A36" s="99" t="s">
        <v>3973</v>
      </c>
      <c r="B36" s="113">
        <v>-55262</v>
      </c>
      <c r="C36" s="99" t="s">
        <v>3932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 x14ac:dyDescent="0.25">
      <c r="A37" s="99" t="s">
        <v>3975</v>
      </c>
      <c r="B37" s="113">
        <v>-15700</v>
      </c>
      <c r="C37" s="99" t="s">
        <v>3932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 x14ac:dyDescent="0.25">
      <c r="A38" s="99" t="s">
        <v>4031</v>
      </c>
      <c r="B38" s="113">
        <v>-176000</v>
      </c>
      <c r="C38" s="99" t="s">
        <v>3932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 x14ac:dyDescent="0.25">
      <c r="A39" s="99" t="s">
        <v>3997</v>
      </c>
      <c r="B39" s="113">
        <v>-68600</v>
      </c>
      <c r="C39" s="99" t="s">
        <v>3932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 x14ac:dyDescent="0.25">
      <c r="A40" s="99" t="s">
        <v>4029</v>
      </c>
      <c r="B40" s="113">
        <v>-3540</v>
      </c>
      <c r="C40" s="99" t="s">
        <v>3932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 x14ac:dyDescent="0.25">
      <c r="A41" s="99" t="s">
        <v>4027</v>
      </c>
      <c r="B41" s="113">
        <v>-315101</v>
      </c>
      <c r="C41" s="99" t="s">
        <v>4028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 x14ac:dyDescent="0.25">
      <c r="A42" s="99" t="s">
        <v>3691</v>
      </c>
      <c r="B42" s="113">
        <v>-416000</v>
      </c>
      <c r="C42" s="99" t="s">
        <v>4037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 x14ac:dyDescent="0.25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 x14ac:dyDescent="0.25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 x14ac:dyDescent="0.25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 x14ac:dyDescent="0.25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 x14ac:dyDescent="0.25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 x14ac:dyDescent="0.25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 x14ac:dyDescent="0.25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 x14ac:dyDescent="0.25">
      <c r="A50" s="99"/>
      <c r="B50" s="99"/>
      <c r="C50" s="99"/>
      <c r="D50" s="99"/>
      <c r="E50" s="99"/>
      <c r="F50" s="99"/>
      <c r="G50" s="99"/>
    </row>
    <row r="51" spans="1:7" x14ac:dyDescent="0.25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 x14ac:dyDescent="0.25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AgentBased</vt:lpstr>
      <vt:lpstr>مهر97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2018-10-20T18:57:03Z</dcterms:modified>
</cp:coreProperties>
</file>